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25" windowHeight="7755"/>
  </bookViews>
  <sheets>
    <sheet name="About" sheetId="9" r:id="rId1"/>
    <sheet name="MX Gov Cap Costs" sheetId="10" r:id="rId2"/>
    <sheet name="Properties by Plant Type" sheetId="8" r:id="rId3"/>
    <sheet name="Capital Cost" sheetId="2" r:id="rId4"/>
    <sheet name="MX Gov Cap Projections" sheetId="11" r:id="rId5"/>
    <sheet name="Cost Improvement" sheetId="3" r:id="rId6"/>
    <sheet name="CCaMC-AFOaMCpUC" sheetId="6" r:id="rId7"/>
    <sheet name="CCaMC-VOaMCpUC" sheetId="7" r:id="rId8"/>
    <sheet name="CCaMC-BCCpUC" sheetId="4" r:id="rId9"/>
  </sheets>
  <definedNames>
    <definedName name="_xlnm._FilterDatabase" localSheetId="4" hidden="1">'MX Gov Cap Projections'!$A$2:$T$2</definedName>
    <definedName name="_xlnm._FilterDatabase" localSheetId="2" hidden="1">'Properties by Plant Type'!$A$2:$AT$56</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B6" i="2"/>
  <c r="B7" i="2" l="1"/>
  <c r="B12" i="2" l="1"/>
  <c r="B11" i="2"/>
  <c r="B10" i="2"/>
  <c r="B5" i="2"/>
  <c r="B4" i="2"/>
  <c r="B3" i="2"/>
  <c r="B2" i="2" l="1"/>
  <c r="B3" i="7" l="1"/>
  <c r="B4" i="7"/>
  <c r="B5" i="7"/>
  <c r="B6" i="7"/>
  <c r="B7" i="7"/>
  <c r="B8" i="7"/>
  <c r="B9" i="7"/>
  <c r="B10" i="7"/>
  <c r="B11" i="7"/>
  <c r="B12" i="7"/>
  <c r="B2" i="7"/>
  <c r="L66" i="3" l="1"/>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65" i="3"/>
  <c r="L64" i="3"/>
  <c r="L47" i="3"/>
  <c r="L48" i="3"/>
  <c r="L49" i="3"/>
  <c r="L50" i="3"/>
  <c r="L51" i="3"/>
  <c r="L52" i="3"/>
  <c r="L53" i="3"/>
  <c r="L54" i="3"/>
  <c r="L55" i="3"/>
  <c r="L56" i="3"/>
  <c r="L57" i="3"/>
  <c r="L58" i="3"/>
  <c r="L59" i="3"/>
  <c r="L60" i="3"/>
  <c r="L46" i="3"/>
  <c r="L32" i="3"/>
  <c r="L33" i="3"/>
  <c r="L34" i="3"/>
  <c r="L35" i="3"/>
  <c r="L36" i="3"/>
  <c r="L37" i="3"/>
  <c r="L38" i="3"/>
  <c r="L39" i="3"/>
  <c r="L40" i="3"/>
  <c r="L41" i="3"/>
  <c r="L42" i="3"/>
  <c r="L43" i="3"/>
  <c r="L44" i="3"/>
  <c r="L45" i="3"/>
  <c r="L31" i="3"/>
  <c r="L16" i="3"/>
  <c r="L17" i="3"/>
  <c r="L18" i="3"/>
  <c r="L19" i="3"/>
  <c r="L20" i="3"/>
  <c r="L21" i="3"/>
  <c r="L22" i="3"/>
  <c r="L23" i="3"/>
  <c r="L24" i="3"/>
  <c r="L25" i="3"/>
  <c r="L26" i="3"/>
  <c r="L27" i="3"/>
  <c r="L28" i="3"/>
  <c r="L29" i="3"/>
  <c r="L30" i="3"/>
  <c r="L15" i="3"/>
  <c r="B12" i="6"/>
  <c r="B2" i="6"/>
  <c r="B3" i="6"/>
  <c r="B4" i="6"/>
  <c r="B5" i="6"/>
  <c r="B6" i="6"/>
  <c r="B8" i="6"/>
  <c r="B9" i="6"/>
  <c r="B10" i="6"/>
  <c r="B11" i="6"/>
  <c r="B7" i="6"/>
  <c r="L5" i="4"/>
  <c r="C5" i="4"/>
  <c r="G2" i="4"/>
  <c r="B8" i="2"/>
  <c r="H3" i="4" s="1"/>
  <c r="B9" i="2"/>
  <c r="K3" i="4"/>
  <c r="J4" i="4"/>
  <c r="B6" i="4"/>
  <c r="K15" i="3"/>
  <c r="J15" i="3"/>
  <c r="K16" i="3"/>
  <c r="J16" i="3"/>
  <c r="K17" i="3"/>
  <c r="J17" i="3"/>
  <c r="K18" i="3"/>
  <c r="J18" i="3"/>
  <c r="K19" i="3"/>
  <c r="J19" i="3"/>
  <c r="K20" i="3"/>
  <c r="J20" i="3"/>
  <c r="K21" i="3"/>
  <c r="J21" i="3"/>
  <c r="K22" i="3"/>
  <c r="J22" i="3"/>
  <c r="K23" i="3"/>
  <c r="J23" i="3"/>
  <c r="K24" i="3"/>
  <c r="K64" i="3"/>
  <c r="J24" i="3"/>
  <c r="J64" i="3"/>
  <c r="J2" i="4"/>
  <c r="K25" i="3"/>
  <c r="K65" i="3"/>
  <c r="J25" i="3"/>
  <c r="J65" i="3"/>
  <c r="K26" i="3"/>
  <c r="K66" i="3"/>
  <c r="J26" i="3"/>
  <c r="J66" i="3"/>
  <c r="K27" i="3"/>
  <c r="K67" i="3"/>
  <c r="J27" i="3"/>
  <c r="J67" i="3"/>
  <c r="K28" i="3"/>
  <c r="K68" i="3"/>
  <c r="J28" i="3"/>
  <c r="J68" i="3"/>
  <c r="K29" i="3"/>
  <c r="K69" i="3"/>
  <c r="J29" i="3"/>
  <c r="J69" i="3"/>
  <c r="K30" i="3"/>
  <c r="K70" i="3"/>
  <c r="J30" i="3"/>
  <c r="J70" i="3"/>
  <c r="K31" i="3"/>
  <c r="K71" i="3"/>
  <c r="J31" i="3"/>
  <c r="J71" i="3"/>
  <c r="K32" i="3"/>
  <c r="K72" i="3"/>
  <c r="J32" i="3"/>
  <c r="J72" i="3"/>
  <c r="K33" i="3"/>
  <c r="K73" i="3"/>
  <c r="J33" i="3"/>
  <c r="J73" i="3"/>
  <c r="K34" i="3"/>
  <c r="K74" i="3"/>
  <c r="J34" i="3"/>
  <c r="J74" i="3"/>
  <c r="J12" i="4"/>
  <c r="K35" i="3"/>
  <c r="K75" i="3"/>
  <c r="J35" i="3"/>
  <c r="J75" i="3"/>
  <c r="J13" i="4"/>
  <c r="K36" i="3"/>
  <c r="K76" i="3"/>
  <c r="J36" i="3"/>
  <c r="J76" i="3"/>
  <c r="K37" i="3"/>
  <c r="K77" i="3"/>
  <c r="J37" i="3"/>
  <c r="J77" i="3"/>
  <c r="K38" i="3"/>
  <c r="K78" i="3"/>
  <c r="J38" i="3"/>
  <c r="J78" i="3"/>
  <c r="J16" i="4"/>
  <c r="K39" i="3"/>
  <c r="K79" i="3"/>
  <c r="J39" i="3"/>
  <c r="J79" i="3"/>
  <c r="J17" i="4"/>
  <c r="K40" i="3"/>
  <c r="K80" i="3"/>
  <c r="J40" i="3"/>
  <c r="J80" i="3"/>
  <c r="K41" i="3"/>
  <c r="K81" i="3"/>
  <c r="J41" i="3"/>
  <c r="J81" i="3"/>
  <c r="K42" i="3"/>
  <c r="K82" i="3"/>
  <c r="J42" i="3"/>
  <c r="J82" i="3"/>
  <c r="K43" i="3"/>
  <c r="K83" i="3"/>
  <c r="J43" i="3"/>
  <c r="J83" i="3"/>
  <c r="K44" i="3"/>
  <c r="K84" i="3"/>
  <c r="J44" i="3"/>
  <c r="J84" i="3"/>
  <c r="K45" i="3"/>
  <c r="K85" i="3"/>
  <c r="J45" i="3"/>
  <c r="J85" i="3"/>
  <c r="K46" i="3"/>
  <c r="K86" i="3"/>
  <c r="J46" i="3"/>
  <c r="J86" i="3"/>
  <c r="K47" i="3"/>
  <c r="K87" i="3"/>
  <c r="J47" i="3"/>
  <c r="J87" i="3"/>
  <c r="K48" i="3"/>
  <c r="K88" i="3"/>
  <c r="J48" i="3"/>
  <c r="J88" i="3"/>
  <c r="K49" i="3"/>
  <c r="K89" i="3"/>
  <c r="J49" i="3"/>
  <c r="J89" i="3"/>
  <c r="K50" i="3"/>
  <c r="K90" i="3"/>
  <c r="J50" i="3"/>
  <c r="J90" i="3"/>
  <c r="K51" i="3"/>
  <c r="K91" i="3"/>
  <c r="J51" i="3"/>
  <c r="J91" i="3"/>
  <c r="K52" i="3"/>
  <c r="K92" i="3"/>
  <c r="J52" i="3"/>
  <c r="J92" i="3"/>
  <c r="K53" i="3"/>
  <c r="K93" i="3"/>
  <c r="J53" i="3"/>
  <c r="J93" i="3"/>
  <c r="K54" i="3"/>
  <c r="K94" i="3"/>
  <c r="J54" i="3"/>
  <c r="J94" i="3"/>
  <c r="K55" i="3"/>
  <c r="K95" i="3"/>
  <c r="J55" i="3"/>
  <c r="J95" i="3"/>
  <c r="K56" i="3"/>
  <c r="K96" i="3"/>
  <c r="J56" i="3"/>
  <c r="J96" i="3"/>
  <c r="K57" i="3"/>
  <c r="K97" i="3"/>
  <c r="J57" i="3"/>
  <c r="J97" i="3"/>
  <c r="K58" i="3"/>
  <c r="K98" i="3"/>
  <c r="J58" i="3"/>
  <c r="J98" i="3"/>
  <c r="K59" i="3"/>
  <c r="K99" i="3"/>
  <c r="J59" i="3"/>
  <c r="J99" i="3"/>
  <c r="K60" i="3"/>
  <c r="K100" i="3"/>
  <c r="J60" i="3"/>
  <c r="J100" i="3"/>
  <c r="B25" i="3"/>
  <c r="B24" i="3"/>
  <c r="C25" i="3"/>
  <c r="C24" i="3"/>
  <c r="C65" i="3"/>
  <c r="C3" i="4"/>
  <c r="D25" i="3"/>
  <c r="D24" i="3"/>
  <c r="D65" i="3"/>
  <c r="D3" i="4"/>
  <c r="E25" i="3"/>
  <c r="E24" i="3"/>
  <c r="E64" i="3"/>
  <c r="E2" i="4"/>
  <c r="F25" i="3"/>
  <c r="F24" i="3"/>
  <c r="G25" i="3"/>
  <c r="G24" i="3"/>
  <c r="H25" i="3"/>
  <c r="H24" i="3"/>
  <c r="H65" i="3"/>
  <c r="I25" i="3"/>
  <c r="I24" i="3"/>
  <c r="B26" i="3"/>
  <c r="C26" i="3"/>
  <c r="C66" i="3"/>
  <c r="C4" i="4"/>
  <c r="D26" i="3"/>
  <c r="E26" i="3"/>
  <c r="E66" i="3"/>
  <c r="E4" i="4"/>
  <c r="F26" i="3"/>
  <c r="G26" i="3"/>
  <c r="G66" i="3"/>
  <c r="H26" i="3"/>
  <c r="I26" i="3"/>
  <c r="B27" i="3"/>
  <c r="B67" i="3"/>
  <c r="C27" i="3"/>
  <c r="C67" i="3"/>
  <c r="D27" i="3"/>
  <c r="D67" i="3"/>
  <c r="D5" i="4"/>
  <c r="E27" i="3"/>
  <c r="E67" i="3"/>
  <c r="E5" i="4"/>
  <c r="F27" i="3"/>
  <c r="F67" i="3"/>
  <c r="G27" i="3"/>
  <c r="G67" i="3"/>
  <c r="H27" i="3"/>
  <c r="H67" i="3"/>
  <c r="H5" i="4"/>
  <c r="I27" i="3"/>
  <c r="I67" i="3"/>
  <c r="I5" i="4"/>
  <c r="B28" i="3"/>
  <c r="B68" i="3"/>
  <c r="C28" i="3"/>
  <c r="C68" i="3"/>
  <c r="C6" i="4"/>
  <c r="D28" i="3"/>
  <c r="D68" i="3"/>
  <c r="D6" i="4"/>
  <c r="E28" i="3"/>
  <c r="E68" i="3"/>
  <c r="E6" i="4"/>
  <c r="F28" i="3"/>
  <c r="F68" i="3"/>
  <c r="G28" i="3"/>
  <c r="G68" i="3"/>
  <c r="H28" i="3"/>
  <c r="H68" i="3"/>
  <c r="H6" i="4"/>
  <c r="I28" i="3"/>
  <c r="I68" i="3"/>
  <c r="I6" i="4"/>
  <c r="B29" i="3"/>
  <c r="B69" i="3"/>
  <c r="C29" i="3"/>
  <c r="C69" i="3"/>
  <c r="C7" i="4"/>
  <c r="D29" i="3"/>
  <c r="D69" i="3"/>
  <c r="D7" i="4"/>
  <c r="E29" i="3"/>
  <c r="E69" i="3"/>
  <c r="E7" i="4"/>
  <c r="F29" i="3"/>
  <c r="F69" i="3"/>
  <c r="G29" i="3"/>
  <c r="G69" i="3"/>
  <c r="H29" i="3"/>
  <c r="H69" i="3"/>
  <c r="I29" i="3"/>
  <c r="I69" i="3"/>
  <c r="I7" i="4"/>
  <c r="B30" i="3"/>
  <c r="B70" i="3"/>
  <c r="C30" i="3"/>
  <c r="C70" i="3"/>
  <c r="C8" i="4"/>
  <c r="D30" i="3"/>
  <c r="D70" i="3"/>
  <c r="D8" i="4"/>
  <c r="E30" i="3"/>
  <c r="E70" i="3"/>
  <c r="E8" i="4"/>
  <c r="F30" i="3"/>
  <c r="F70" i="3"/>
  <c r="G30" i="3"/>
  <c r="G70" i="3"/>
  <c r="H30" i="3"/>
  <c r="H70" i="3"/>
  <c r="I30" i="3"/>
  <c r="I70" i="3"/>
  <c r="I8" i="4"/>
  <c r="B31" i="3"/>
  <c r="B71" i="3"/>
  <c r="C31" i="3"/>
  <c r="C71" i="3"/>
  <c r="C9" i="4"/>
  <c r="D31" i="3"/>
  <c r="D71" i="3"/>
  <c r="D9" i="4"/>
  <c r="E31" i="3"/>
  <c r="E71" i="3"/>
  <c r="E9" i="4"/>
  <c r="F31" i="3"/>
  <c r="F71" i="3"/>
  <c r="G31" i="3"/>
  <c r="G71" i="3"/>
  <c r="H31" i="3"/>
  <c r="H71" i="3"/>
  <c r="H9" i="4"/>
  <c r="I31" i="3"/>
  <c r="I71" i="3"/>
  <c r="I9" i="4"/>
  <c r="B32" i="3"/>
  <c r="B72" i="3"/>
  <c r="C32" i="3"/>
  <c r="C72" i="3"/>
  <c r="C10" i="4"/>
  <c r="D32" i="3"/>
  <c r="D72" i="3"/>
  <c r="D10" i="4"/>
  <c r="E32" i="3"/>
  <c r="E72" i="3"/>
  <c r="E10" i="4"/>
  <c r="F32" i="3"/>
  <c r="F72" i="3"/>
  <c r="G32" i="3"/>
  <c r="G72" i="3"/>
  <c r="H32" i="3"/>
  <c r="H72" i="3"/>
  <c r="H10" i="4"/>
  <c r="I32" i="3"/>
  <c r="I72" i="3"/>
  <c r="I10" i="4"/>
  <c r="B33" i="3"/>
  <c r="B73" i="3"/>
  <c r="C33" i="3"/>
  <c r="C73" i="3"/>
  <c r="C11" i="4"/>
  <c r="D33" i="3"/>
  <c r="D73" i="3"/>
  <c r="D11" i="4"/>
  <c r="E33" i="3"/>
  <c r="E73" i="3"/>
  <c r="E11" i="4"/>
  <c r="F33" i="3"/>
  <c r="F73" i="3"/>
  <c r="G33" i="3"/>
  <c r="G73" i="3"/>
  <c r="H33" i="3"/>
  <c r="H73" i="3"/>
  <c r="H11" i="4"/>
  <c r="I33" i="3"/>
  <c r="I73" i="3"/>
  <c r="I11" i="4"/>
  <c r="B34" i="3"/>
  <c r="B74" i="3"/>
  <c r="C34" i="3"/>
  <c r="C74" i="3"/>
  <c r="C12" i="4"/>
  <c r="D34" i="3"/>
  <c r="D74" i="3"/>
  <c r="D12" i="4"/>
  <c r="E34" i="3"/>
  <c r="E74" i="3"/>
  <c r="E12" i="4"/>
  <c r="F34" i="3"/>
  <c r="F74" i="3"/>
  <c r="G34" i="3"/>
  <c r="G74" i="3"/>
  <c r="H34" i="3"/>
  <c r="H74" i="3"/>
  <c r="H12" i="4"/>
  <c r="I34" i="3"/>
  <c r="I74" i="3"/>
  <c r="I12" i="4"/>
  <c r="B35" i="3"/>
  <c r="B75" i="3"/>
  <c r="B13" i="4"/>
  <c r="C35" i="3"/>
  <c r="C75" i="3"/>
  <c r="C13" i="4"/>
  <c r="D35" i="3"/>
  <c r="D75" i="3"/>
  <c r="D13" i="4"/>
  <c r="E35" i="3"/>
  <c r="E75" i="3"/>
  <c r="E13" i="4"/>
  <c r="F35" i="3"/>
  <c r="F75" i="3"/>
  <c r="G35" i="3"/>
  <c r="G75" i="3"/>
  <c r="H35" i="3"/>
  <c r="H75" i="3"/>
  <c r="H13" i="4"/>
  <c r="I35" i="3"/>
  <c r="I75" i="3"/>
  <c r="I13" i="4"/>
  <c r="B36" i="3"/>
  <c r="B76" i="3"/>
  <c r="C36" i="3"/>
  <c r="C76" i="3"/>
  <c r="C14" i="4"/>
  <c r="D36" i="3"/>
  <c r="D76" i="3"/>
  <c r="D14" i="4"/>
  <c r="E36" i="3"/>
  <c r="E76" i="3"/>
  <c r="E14" i="4"/>
  <c r="F36" i="3"/>
  <c r="F76" i="3"/>
  <c r="G36" i="3"/>
  <c r="G76" i="3"/>
  <c r="H36" i="3"/>
  <c r="H76" i="3"/>
  <c r="H14" i="4"/>
  <c r="I36" i="3"/>
  <c r="I76" i="3"/>
  <c r="I14" i="4"/>
  <c r="B37" i="3"/>
  <c r="B77" i="3"/>
  <c r="B15" i="4"/>
  <c r="C37" i="3"/>
  <c r="C77" i="3"/>
  <c r="C15" i="4"/>
  <c r="D37" i="3"/>
  <c r="D77" i="3"/>
  <c r="D15" i="4"/>
  <c r="E37" i="3"/>
  <c r="E77" i="3"/>
  <c r="E15" i="4"/>
  <c r="F37" i="3"/>
  <c r="F77" i="3"/>
  <c r="G37" i="3"/>
  <c r="G77" i="3"/>
  <c r="H37" i="3"/>
  <c r="H77" i="3"/>
  <c r="H15" i="4"/>
  <c r="I37" i="3"/>
  <c r="I77" i="3"/>
  <c r="I15" i="4"/>
  <c r="B38" i="3"/>
  <c r="B78" i="3"/>
  <c r="C38" i="3"/>
  <c r="C78" i="3"/>
  <c r="C16" i="4"/>
  <c r="D38" i="3"/>
  <c r="D78" i="3"/>
  <c r="D16" i="4"/>
  <c r="E38" i="3"/>
  <c r="E78" i="3"/>
  <c r="E16" i="4"/>
  <c r="F38" i="3"/>
  <c r="F78" i="3"/>
  <c r="G38" i="3"/>
  <c r="G78" i="3"/>
  <c r="H38" i="3"/>
  <c r="H78" i="3"/>
  <c r="H16" i="4"/>
  <c r="I38" i="3"/>
  <c r="I78" i="3"/>
  <c r="I16" i="4"/>
  <c r="B39" i="3"/>
  <c r="B79" i="3"/>
  <c r="B17" i="4"/>
  <c r="C39" i="3"/>
  <c r="C79" i="3"/>
  <c r="C17" i="4"/>
  <c r="D39" i="3"/>
  <c r="D79" i="3"/>
  <c r="D17" i="4"/>
  <c r="E39" i="3"/>
  <c r="E79" i="3"/>
  <c r="E17" i="4"/>
  <c r="F39" i="3"/>
  <c r="F79" i="3"/>
  <c r="G39" i="3"/>
  <c r="G79" i="3"/>
  <c r="H39" i="3"/>
  <c r="H79" i="3"/>
  <c r="H17" i="4"/>
  <c r="I39" i="3"/>
  <c r="I79" i="3"/>
  <c r="I17" i="4"/>
  <c r="B40" i="3"/>
  <c r="B80" i="3"/>
  <c r="B18" i="4"/>
  <c r="C40" i="3"/>
  <c r="C80" i="3"/>
  <c r="C18" i="4"/>
  <c r="D40" i="3"/>
  <c r="D80" i="3"/>
  <c r="D18" i="4"/>
  <c r="E40" i="3"/>
  <c r="E80" i="3"/>
  <c r="E18" i="4"/>
  <c r="F40" i="3"/>
  <c r="F80" i="3"/>
  <c r="G40" i="3"/>
  <c r="G80" i="3"/>
  <c r="H40" i="3"/>
  <c r="H80" i="3"/>
  <c r="H18" i="4"/>
  <c r="I40" i="3"/>
  <c r="I80" i="3"/>
  <c r="I18" i="4"/>
  <c r="B41" i="3"/>
  <c r="B81" i="3"/>
  <c r="C41" i="3"/>
  <c r="C81" i="3"/>
  <c r="D41" i="3"/>
  <c r="D81" i="3"/>
  <c r="E41" i="3"/>
  <c r="E81" i="3"/>
  <c r="F41" i="3"/>
  <c r="F81" i="3"/>
  <c r="G41" i="3"/>
  <c r="G81" i="3"/>
  <c r="H41" i="3"/>
  <c r="H81" i="3"/>
  <c r="I41" i="3"/>
  <c r="I81" i="3"/>
  <c r="B42" i="3"/>
  <c r="B82" i="3"/>
  <c r="C42" i="3"/>
  <c r="C82" i="3"/>
  <c r="D42" i="3"/>
  <c r="D82" i="3"/>
  <c r="E42" i="3"/>
  <c r="E82" i="3"/>
  <c r="F42" i="3"/>
  <c r="F82" i="3"/>
  <c r="G42" i="3"/>
  <c r="G82" i="3"/>
  <c r="H42" i="3"/>
  <c r="H82" i="3"/>
  <c r="I42" i="3"/>
  <c r="I82" i="3"/>
  <c r="B43" i="3"/>
  <c r="B83" i="3"/>
  <c r="C43" i="3"/>
  <c r="C83" i="3"/>
  <c r="D43" i="3"/>
  <c r="D83" i="3"/>
  <c r="E43" i="3"/>
  <c r="E83" i="3"/>
  <c r="F43" i="3"/>
  <c r="F83" i="3"/>
  <c r="G43" i="3"/>
  <c r="G83" i="3"/>
  <c r="H43" i="3"/>
  <c r="H83" i="3"/>
  <c r="I43" i="3"/>
  <c r="I83" i="3"/>
  <c r="B44" i="3"/>
  <c r="B84" i="3"/>
  <c r="C44" i="3"/>
  <c r="C84" i="3"/>
  <c r="D44" i="3"/>
  <c r="D84" i="3"/>
  <c r="E44" i="3"/>
  <c r="E84" i="3"/>
  <c r="F44" i="3"/>
  <c r="F84" i="3"/>
  <c r="G44" i="3"/>
  <c r="G84" i="3"/>
  <c r="H44" i="3"/>
  <c r="H84" i="3"/>
  <c r="I44" i="3"/>
  <c r="I84" i="3"/>
  <c r="B45" i="3"/>
  <c r="B85" i="3"/>
  <c r="C45" i="3"/>
  <c r="C85" i="3"/>
  <c r="D45" i="3"/>
  <c r="D85" i="3"/>
  <c r="E45" i="3"/>
  <c r="E85" i="3"/>
  <c r="F45" i="3"/>
  <c r="F85" i="3"/>
  <c r="G45" i="3"/>
  <c r="G85" i="3"/>
  <c r="H45" i="3"/>
  <c r="H85" i="3"/>
  <c r="I45" i="3"/>
  <c r="I85" i="3"/>
  <c r="B46" i="3"/>
  <c r="B86" i="3"/>
  <c r="C46" i="3"/>
  <c r="C86" i="3"/>
  <c r="D46" i="3"/>
  <c r="D86" i="3"/>
  <c r="E46" i="3"/>
  <c r="E86" i="3"/>
  <c r="F46" i="3"/>
  <c r="F86" i="3"/>
  <c r="G46" i="3"/>
  <c r="G86" i="3"/>
  <c r="H46" i="3"/>
  <c r="H86" i="3"/>
  <c r="I46" i="3"/>
  <c r="I86" i="3"/>
  <c r="B47" i="3"/>
  <c r="B87" i="3"/>
  <c r="C47" i="3"/>
  <c r="C87" i="3"/>
  <c r="D47" i="3"/>
  <c r="D87" i="3"/>
  <c r="E47" i="3"/>
  <c r="E87" i="3"/>
  <c r="F47" i="3"/>
  <c r="F87" i="3"/>
  <c r="G47" i="3"/>
  <c r="G87" i="3"/>
  <c r="H47" i="3"/>
  <c r="H87" i="3"/>
  <c r="I47" i="3"/>
  <c r="I87" i="3"/>
  <c r="B48" i="3"/>
  <c r="B88" i="3"/>
  <c r="C48" i="3"/>
  <c r="C88" i="3"/>
  <c r="D48" i="3"/>
  <c r="D88" i="3"/>
  <c r="E48" i="3"/>
  <c r="E88" i="3"/>
  <c r="F48" i="3"/>
  <c r="F88" i="3"/>
  <c r="G48" i="3"/>
  <c r="G88" i="3"/>
  <c r="H48" i="3"/>
  <c r="H88" i="3"/>
  <c r="I48" i="3"/>
  <c r="I88" i="3"/>
  <c r="B49" i="3"/>
  <c r="B89" i="3"/>
  <c r="C49" i="3"/>
  <c r="C89" i="3"/>
  <c r="D49" i="3"/>
  <c r="D89" i="3"/>
  <c r="E49" i="3"/>
  <c r="E89" i="3"/>
  <c r="F49" i="3"/>
  <c r="F89" i="3"/>
  <c r="G49" i="3"/>
  <c r="G89" i="3"/>
  <c r="H49" i="3"/>
  <c r="H89" i="3"/>
  <c r="I49" i="3"/>
  <c r="I89" i="3"/>
  <c r="B50" i="3"/>
  <c r="B90" i="3"/>
  <c r="C50" i="3"/>
  <c r="C90" i="3"/>
  <c r="D50" i="3"/>
  <c r="D90" i="3"/>
  <c r="E50" i="3"/>
  <c r="E90" i="3"/>
  <c r="F50" i="3"/>
  <c r="F90" i="3"/>
  <c r="G50" i="3"/>
  <c r="G90" i="3"/>
  <c r="H50" i="3"/>
  <c r="H90" i="3"/>
  <c r="I50" i="3"/>
  <c r="I90" i="3"/>
  <c r="B51" i="3"/>
  <c r="B91" i="3"/>
  <c r="C51" i="3"/>
  <c r="C91" i="3"/>
  <c r="D51" i="3"/>
  <c r="D91" i="3"/>
  <c r="E51" i="3"/>
  <c r="E91" i="3"/>
  <c r="F51" i="3"/>
  <c r="F91" i="3"/>
  <c r="G51" i="3"/>
  <c r="G91" i="3"/>
  <c r="H51" i="3"/>
  <c r="H91" i="3"/>
  <c r="I51" i="3"/>
  <c r="I91" i="3"/>
  <c r="B52" i="3"/>
  <c r="B92" i="3"/>
  <c r="C52" i="3"/>
  <c r="C92" i="3"/>
  <c r="D52" i="3"/>
  <c r="D92" i="3"/>
  <c r="E52" i="3"/>
  <c r="E92" i="3"/>
  <c r="F52" i="3"/>
  <c r="F92" i="3"/>
  <c r="G52" i="3"/>
  <c r="G92" i="3"/>
  <c r="H52" i="3"/>
  <c r="H92" i="3"/>
  <c r="I52" i="3"/>
  <c r="I92" i="3"/>
  <c r="B53" i="3"/>
  <c r="B93" i="3"/>
  <c r="C53" i="3"/>
  <c r="C93" i="3"/>
  <c r="D53" i="3"/>
  <c r="D93" i="3"/>
  <c r="E53" i="3"/>
  <c r="E93" i="3"/>
  <c r="F53" i="3"/>
  <c r="F93" i="3"/>
  <c r="G53" i="3"/>
  <c r="G93" i="3"/>
  <c r="H53" i="3"/>
  <c r="H93" i="3"/>
  <c r="I53" i="3"/>
  <c r="I93" i="3"/>
  <c r="B54" i="3"/>
  <c r="B94" i="3"/>
  <c r="C54" i="3"/>
  <c r="C94" i="3"/>
  <c r="D54" i="3"/>
  <c r="D94" i="3"/>
  <c r="E54" i="3"/>
  <c r="E94" i="3"/>
  <c r="F54" i="3"/>
  <c r="F94" i="3"/>
  <c r="G54" i="3"/>
  <c r="G94" i="3"/>
  <c r="H54" i="3"/>
  <c r="H94" i="3"/>
  <c r="I54" i="3"/>
  <c r="I94" i="3"/>
  <c r="B55" i="3"/>
  <c r="B95" i="3"/>
  <c r="C55" i="3"/>
  <c r="C95" i="3"/>
  <c r="D55" i="3"/>
  <c r="D95" i="3"/>
  <c r="E55" i="3"/>
  <c r="E95" i="3"/>
  <c r="F55" i="3"/>
  <c r="F95" i="3"/>
  <c r="G55" i="3"/>
  <c r="G95" i="3"/>
  <c r="H55" i="3"/>
  <c r="H95" i="3"/>
  <c r="I55" i="3"/>
  <c r="I95" i="3"/>
  <c r="B56" i="3"/>
  <c r="B96" i="3"/>
  <c r="C56" i="3"/>
  <c r="C96" i="3"/>
  <c r="D56" i="3"/>
  <c r="D96" i="3"/>
  <c r="E56" i="3"/>
  <c r="E96" i="3"/>
  <c r="F56" i="3"/>
  <c r="F96" i="3"/>
  <c r="G56" i="3"/>
  <c r="G96" i="3"/>
  <c r="H56" i="3"/>
  <c r="H96" i="3"/>
  <c r="I56" i="3"/>
  <c r="I96" i="3"/>
  <c r="B57" i="3"/>
  <c r="B97" i="3"/>
  <c r="C57" i="3"/>
  <c r="C97" i="3"/>
  <c r="D57" i="3"/>
  <c r="D97" i="3"/>
  <c r="E57" i="3"/>
  <c r="E97" i="3"/>
  <c r="F57" i="3"/>
  <c r="F97" i="3"/>
  <c r="G57" i="3"/>
  <c r="G97" i="3"/>
  <c r="H57" i="3"/>
  <c r="H97" i="3"/>
  <c r="I57" i="3"/>
  <c r="I97" i="3"/>
  <c r="B58" i="3"/>
  <c r="B98" i="3"/>
  <c r="C58" i="3"/>
  <c r="C98" i="3"/>
  <c r="D58" i="3"/>
  <c r="D98" i="3"/>
  <c r="E58" i="3"/>
  <c r="E98" i="3"/>
  <c r="F58" i="3"/>
  <c r="F98" i="3"/>
  <c r="G58" i="3"/>
  <c r="G98" i="3"/>
  <c r="H58" i="3"/>
  <c r="H98" i="3"/>
  <c r="I58" i="3"/>
  <c r="I98" i="3"/>
  <c r="B59" i="3"/>
  <c r="B99" i="3"/>
  <c r="C59" i="3"/>
  <c r="C99" i="3"/>
  <c r="D59" i="3"/>
  <c r="D99" i="3"/>
  <c r="E59" i="3"/>
  <c r="E99" i="3"/>
  <c r="F59" i="3"/>
  <c r="F99" i="3"/>
  <c r="G59" i="3"/>
  <c r="G99" i="3"/>
  <c r="H59" i="3"/>
  <c r="H99" i="3"/>
  <c r="I59" i="3"/>
  <c r="I99" i="3"/>
  <c r="B60" i="3"/>
  <c r="B100" i="3"/>
  <c r="C60" i="3"/>
  <c r="C100" i="3"/>
  <c r="D60" i="3"/>
  <c r="D100" i="3"/>
  <c r="E60" i="3"/>
  <c r="E100" i="3"/>
  <c r="F60" i="3"/>
  <c r="F100" i="3"/>
  <c r="G60" i="3"/>
  <c r="G100" i="3"/>
  <c r="H60" i="3"/>
  <c r="H100" i="3"/>
  <c r="I60" i="3"/>
  <c r="I100" i="3"/>
  <c r="H64" i="3"/>
  <c r="H2" i="4"/>
  <c r="I64" i="3"/>
  <c r="I2" i="4"/>
  <c r="B64" i="3"/>
  <c r="B2" i="4"/>
  <c r="C64" i="3"/>
  <c r="C2" i="4"/>
  <c r="D64" i="3"/>
  <c r="D2" i="4"/>
  <c r="I22" i="3"/>
  <c r="H22" i="3"/>
  <c r="E22" i="3"/>
  <c r="D22" i="3"/>
  <c r="C22" i="3"/>
  <c r="B22" i="3"/>
  <c r="G64" i="3"/>
  <c r="F64" i="3"/>
  <c r="I23" i="3"/>
  <c r="H23" i="3"/>
  <c r="G23" i="3"/>
  <c r="F23" i="3"/>
  <c r="E23" i="3"/>
  <c r="D23" i="3"/>
  <c r="C23" i="3"/>
  <c r="B23" i="3"/>
  <c r="G22" i="3"/>
  <c r="F22" i="3"/>
  <c r="I21" i="3"/>
  <c r="H21" i="3"/>
  <c r="G21" i="3"/>
  <c r="F21" i="3"/>
  <c r="E21" i="3"/>
  <c r="D21" i="3"/>
  <c r="C21" i="3"/>
  <c r="B21" i="3"/>
  <c r="I20" i="3"/>
  <c r="H20" i="3"/>
  <c r="G20" i="3"/>
  <c r="F20" i="3"/>
  <c r="E20" i="3"/>
  <c r="D20" i="3"/>
  <c r="C20" i="3"/>
  <c r="B20" i="3"/>
  <c r="I19" i="3"/>
  <c r="H19" i="3"/>
  <c r="G19" i="3"/>
  <c r="F19" i="3"/>
  <c r="E19" i="3"/>
  <c r="D19" i="3"/>
  <c r="C19" i="3"/>
  <c r="B19" i="3"/>
  <c r="I18" i="3"/>
  <c r="H18" i="3"/>
  <c r="G18" i="3"/>
  <c r="F18" i="3"/>
  <c r="E18" i="3"/>
  <c r="D18" i="3"/>
  <c r="C18" i="3"/>
  <c r="B18" i="3"/>
  <c r="I17" i="3"/>
  <c r="H17" i="3"/>
  <c r="G17" i="3"/>
  <c r="F17" i="3"/>
  <c r="E17" i="3"/>
  <c r="D17" i="3"/>
  <c r="C17" i="3"/>
  <c r="B17" i="3"/>
  <c r="I16" i="3"/>
  <c r="H16" i="3"/>
  <c r="G16" i="3"/>
  <c r="F16" i="3"/>
  <c r="E16" i="3"/>
  <c r="D16" i="3"/>
  <c r="C16" i="3"/>
  <c r="B16" i="3"/>
  <c r="I15" i="3"/>
  <c r="H15" i="3"/>
  <c r="G15" i="3"/>
  <c r="F15" i="3"/>
  <c r="E15" i="3"/>
  <c r="D15" i="3"/>
  <c r="C15" i="3"/>
  <c r="B15" i="3"/>
  <c r="I14" i="3"/>
  <c r="H14" i="3"/>
  <c r="G14" i="3"/>
  <c r="F14" i="3"/>
  <c r="E14" i="3"/>
  <c r="D14" i="3"/>
  <c r="C14" i="3"/>
  <c r="B14" i="3"/>
  <c r="D66" i="3"/>
  <c r="D4" i="4"/>
  <c r="I65" i="3"/>
  <c r="I3" i="4"/>
  <c r="I66" i="3"/>
  <c r="I4" i="4"/>
  <c r="F66" i="3"/>
  <c r="B66" i="3"/>
  <c r="B4" i="4"/>
  <c r="G65" i="3"/>
  <c r="H66" i="3"/>
  <c r="H4" i="4"/>
  <c r="F65" i="3"/>
  <c r="B65" i="3"/>
  <c r="B3" i="4"/>
  <c r="E65" i="3"/>
  <c r="E3" i="4"/>
  <c r="B16" i="4" l="1"/>
  <c r="B14" i="4"/>
  <c r="H8" i="4"/>
  <c r="J15" i="4"/>
  <c r="J11" i="4"/>
  <c r="H7" i="4"/>
  <c r="J18" i="4"/>
  <c r="J14" i="4"/>
  <c r="J10" i="4"/>
  <c r="J6" i="4"/>
  <c r="J9" i="4"/>
  <c r="B11" i="4"/>
  <c r="B9" i="4"/>
  <c r="B7" i="4"/>
  <c r="B5" i="4"/>
  <c r="B12" i="4"/>
  <c r="B10" i="4"/>
  <c r="B8" i="4"/>
  <c r="J8" i="4"/>
  <c r="J7" i="4"/>
  <c r="J5" i="4"/>
  <c r="J3" i="4"/>
  <c r="K18" i="4"/>
  <c r="K16" i="4"/>
  <c r="K14" i="4"/>
  <c r="K12" i="4"/>
  <c r="K10" i="4"/>
  <c r="K8" i="4"/>
  <c r="K6" i="4"/>
  <c r="K4" i="4"/>
  <c r="K2" i="4"/>
  <c r="L16" i="4"/>
  <c r="L12" i="4"/>
  <c r="L8" i="4"/>
  <c r="L4" i="4"/>
  <c r="L15" i="4"/>
  <c r="L11" i="4"/>
  <c r="L7" i="4"/>
  <c r="L3" i="4"/>
  <c r="K17" i="4"/>
  <c r="K15" i="4"/>
  <c r="K13" i="4"/>
  <c r="K11" i="4"/>
  <c r="K9" i="4"/>
  <c r="K7" i="4"/>
  <c r="K5" i="4"/>
  <c r="L2" i="4"/>
  <c r="L18" i="4"/>
  <c r="L14" i="4"/>
  <c r="L10" i="4"/>
  <c r="L6" i="4"/>
  <c r="L17" i="4"/>
  <c r="L13" i="4"/>
  <c r="L9" i="4"/>
</calcChain>
</file>

<file path=xl/comments1.xml><?xml version="1.0" encoding="utf-8"?>
<comments xmlns="http://schemas.openxmlformats.org/spreadsheetml/2006/main">
  <authors>
    <author>yonilalo</author>
  </authors>
  <commentList>
    <comment ref="W12" authorId="0">
      <text>
        <r>
          <rPr>
            <b/>
            <sz val="9"/>
            <color rgb="FF000000"/>
            <rFont val="Tahoma"/>
            <family val="2"/>
          </rPr>
          <t>yonilalo:</t>
        </r>
        <r>
          <rPr>
            <sz val="9"/>
            <color rgb="FF000000"/>
            <rFont val="Tahoma"/>
            <family val="2"/>
          </rPr>
          <t xml:space="preserve">
Se agregaron 200 USD /kw debido a un mayor equipamiento necesario por el tipo de carbón </t>
        </r>
      </text>
    </comment>
    <comment ref="W14" authorId="0">
      <text>
        <r>
          <rPr>
            <b/>
            <sz val="9"/>
            <color rgb="FF000000"/>
            <rFont val="Tahoma"/>
            <family val="2"/>
          </rPr>
          <t xml:space="preserve">En terminos generales con base al WEIO existe una diferencia del orden de 200 USD/kW entre la supercritica y la ultracritica. </t>
        </r>
      </text>
    </comment>
    <comment ref="W30" authorId="0">
      <text>
        <r>
          <rPr>
            <b/>
            <sz val="9"/>
            <color rgb="FF000000"/>
            <rFont val="Tahoma"/>
            <family val="2"/>
          </rPr>
          <t>yonilalo:</t>
        </r>
        <r>
          <rPr>
            <sz val="9"/>
            <color rgb="FF000000"/>
            <rFont val="Tahoma"/>
            <family val="2"/>
          </rPr>
          <t xml:space="preserve">
Se supone que la cogeneración se hace mediante un ciclo combinado que recupoera calor de las turbinas de gas en un recuperador de calor, que produce energía electrica con la turbina de vapor y que el vapor de proceso se toma de una estraccion de la turbina. Dato del WEIO 2014</t>
        </r>
      </text>
    </comment>
    <comment ref="W37" authorId="0">
      <text>
        <r>
          <rPr>
            <b/>
            <sz val="9"/>
            <color rgb="FF000000"/>
            <rFont val="Tahoma"/>
            <family val="2"/>
          </rPr>
          <t xml:space="preserve">Ya que las termoelectricas a gas se son conversiones de las de combustoleo se considera un 20% de la inversión inicial.  </t>
        </r>
      </text>
    </comment>
    <comment ref="W38" authorId="0">
      <text>
        <r>
          <rPr>
            <b/>
            <sz val="9"/>
            <color rgb="FF000000"/>
            <rFont val="Tahoma"/>
            <family val="2"/>
          </rPr>
          <t xml:space="preserve">Ya que las termoelectricas a gas se son conversiones de las de combustoleo se considera un 20% de la inversión inicial.  </t>
        </r>
      </text>
    </comment>
  </commentList>
</comments>
</file>

<file path=xl/sharedStrings.xml><?xml version="1.0" encoding="utf-8"?>
<sst xmlns="http://schemas.openxmlformats.org/spreadsheetml/2006/main" count="780" uniqueCount="250">
  <si>
    <t>Tecnología</t>
  </si>
  <si>
    <t>Power plant quality level</t>
  </si>
  <si>
    <t>Power plant type</t>
  </si>
  <si>
    <t>Capacity</t>
  </si>
  <si>
    <t>generation</t>
  </si>
  <si>
    <t>Factor de Planta %</t>
  </si>
  <si>
    <t>Capacity factor weighted  by capacity</t>
  </si>
  <si>
    <t>Tipo de Combustible/Fuente</t>
  </si>
  <si>
    <t>Eficiencia Neta (%)</t>
  </si>
  <si>
    <t>Régimen Térmico Neto (MJ/MWh)</t>
  </si>
  <si>
    <t>Heat rate weighted by generation</t>
  </si>
  <si>
    <t>Unidad de Combustible (U)</t>
  </si>
  <si>
    <t>Poder Calorífico Superior (MJ/U)</t>
  </si>
  <si>
    <t>Consumo Unitario de Combustible (U/MWh)</t>
  </si>
  <si>
    <t>Contenido de Carbón  IPCC (ton C/TJ)</t>
  </si>
  <si>
    <t>Contenido de Carbono (ton CO2/TJ)</t>
  </si>
  <si>
    <t>Factor de Emisión IPCC  (ton CO2/MWh)</t>
  </si>
  <si>
    <t>Factor de Emisión ACV-CMM  (ton CO2e/MWh)</t>
  </si>
  <si>
    <t>Capacidad Bruta Típica (MW)</t>
  </si>
  <si>
    <t>Vida Útil (Años)</t>
  </si>
  <si>
    <t>Usos Propios   (%)</t>
  </si>
  <si>
    <t>Capacidad Neta Típica (MW)</t>
  </si>
  <si>
    <t>Costo de Inversión Overnight  (2014 USD/KW)</t>
  </si>
  <si>
    <t>Tiempo de Construcción (Meses)</t>
  </si>
  <si>
    <t>O&amp;M Fijo USD/MW-año</t>
  </si>
  <si>
    <t>O&amp;M Variable USD/MWh</t>
  </si>
  <si>
    <t>O&amp;M Total USD/MWh</t>
  </si>
  <si>
    <t>-8</t>
  </si>
  <si>
    <t>-7</t>
  </si>
  <si>
    <t>-6</t>
  </si>
  <si>
    <t>-5</t>
  </si>
  <si>
    <t>-4</t>
  </si>
  <si>
    <t>-3</t>
  </si>
  <si>
    <t>-2</t>
  </si>
  <si>
    <t>-1</t>
  </si>
  <si>
    <t>Numero de meses</t>
  </si>
  <si>
    <t>Geberación Neta Anual GWh</t>
  </si>
  <si>
    <t>Geberación Bruta Anual GWh</t>
  </si>
  <si>
    <t xml:space="preserve">Factor de valor presente al inicio de la operación </t>
  </si>
  <si>
    <t>CNI</t>
  </si>
  <si>
    <t>CNO&amp;M</t>
  </si>
  <si>
    <t>CNC</t>
  </si>
  <si>
    <t>CNG</t>
  </si>
  <si>
    <t>CNC+CNO&amp;M</t>
  </si>
  <si>
    <t>Costo de Inversión Overnight  (USD/KW) Referencia</t>
  </si>
  <si>
    <t>Costo de Inversión Overnight  (2012 SD/KW)</t>
  </si>
  <si>
    <t>Hidroeléctrica</t>
  </si>
  <si>
    <t>Newly built</t>
  </si>
  <si>
    <t>Hydro</t>
  </si>
  <si>
    <t>Agua Hidroelectrica</t>
  </si>
  <si>
    <t>NA</t>
  </si>
  <si>
    <t xml:space="preserve"> </t>
  </si>
  <si>
    <t>m3</t>
  </si>
  <si>
    <t>WEIO2014 Renowables</t>
  </si>
  <si>
    <t>Mini Hidroeléctrica</t>
  </si>
  <si>
    <t xml:space="preserve">Agua Minihidroelectrica </t>
  </si>
  <si>
    <t>Biomasa (Bagazo de Caña)</t>
  </si>
  <si>
    <t>Biomass</t>
  </si>
  <si>
    <t>Bagazo de Caña</t>
  </si>
  <si>
    <t>Ton. Métrica</t>
  </si>
  <si>
    <t>COPAR cuadro 2.1 / Se supone que el bagazo de caña es quemado en pequeñas calderas de 80 MW</t>
  </si>
  <si>
    <t>Cabo Ultracritica Carbón Imp.</t>
  </si>
  <si>
    <t>Coal</t>
  </si>
  <si>
    <t>Carbón Import. Petacalco</t>
  </si>
  <si>
    <t xml:space="preserve">Se agregaron 200 USD /kW debido a un  equipamiento mayor necesario por el tipo de carbón. Alto contenido de cenizas </t>
  </si>
  <si>
    <t>Combustión Interna  Combustóleo</t>
  </si>
  <si>
    <t>Combustóleo Doméstico</t>
  </si>
  <si>
    <t>Barril</t>
  </si>
  <si>
    <t>COPAR cuadro 2.1</t>
  </si>
  <si>
    <t>Lecho Fluidizado Coque de Petróleo</t>
  </si>
  <si>
    <t>Coque de Petróleo</t>
  </si>
  <si>
    <t>COPAR cuadro 5.3</t>
  </si>
  <si>
    <t>Ciclo Comb. Clase G, 2Gx1</t>
  </si>
  <si>
    <t>Gas Natural USA</t>
  </si>
  <si>
    <t>1,000 m3</t>
  </si>
  <si>
    <t>Ciclo Comb. Clase H, 2Hx1</t>
  </si>
  <si>
    <t>Cogeneración Eficiente (Gas)</t>
  </si>
  <si>
    <t>COPAR cuadro 2.1/Se supone que la inversion para esta planta es similar al de un ciclo combinado</t>
  </si>
  <si>
    <t>Solar Térmica</t>
  </si>
  <si>
    <t>solar thermal</t>
  </si>
  <si>
    <t>Sol</t>
  </si>
  <si>
    <t>Solar Fotovoltaica</t>
  </si>
  <si>
    <t>solar pv</t>
  </si>
  <si>
    <t>IEE</t>
  </si>
  <si>
    <t>Nucleoeléctrica Gen III +</t>
  </si>
  <si>
    <t>nuclear</t>
  </si>
  <si>
    <t>Uranio</t>
  </si>
  <si>
    <t>Gramo</t>
  </si>
  <si>
    <t>WEIO2014 Nuclear</t>
  </si>
  <si>
    <t>Geotermoeléctrica Alta Entalpia</t>
  </si>
  <si>
    <t>geothermal</t>
  </si>
  <si>
    <t>Vapor Geotérmico</t>
  </si>
  <si>
    <t>Eoloeléctrica Tierra Adentro (Oaxaca)</t>
  </si>
  <si>
    <t>wind</t>
  </si>
  <si>
    <t>Viento</t>
  </si>
  <si>
    <t>Eoloeléctrica Tierra Adentro</t>
  </si>
  <si>
    <t>coal</t>
  </si>
  <si>
    <t>hydro</t>
  </si>
  <si>
    <t>solar PV</t>
  </si>
  <si>
    <t>biomass</t>
  </si>
  <si>
    <t>We use NREL's cost projections to estimate the rate of cost declines (improvement)</t>
  </si>
  <si>
    <t>for each technology.  We do NOT use NREL's costs directly, because in 2012, it was already</t>
  </si>
  <si>
    <t>clear that NREL's estimates (made in 2010) were dramatically wrong for some generation types.</t>
  </si>
  <si>
    <t>NREL did not make any hydro projections, so we assume constant costs for hydro.</t>
  </si>
  <si>
    <t>Capital Cost Projections from NREL (2004 $/kW), Used to Project the Percentage Cost Declines by Year</t>
  </si>
  <si>
    <t>Natural Gas (CC)</t>
  </si>
  <si>
    <t>Nuclear</t>
  </si>
  <si>
    <t>Wind</t>
  </si>
  <si>
    <t>Solar PV</t>
  </si>
  <si>
    <t>Solar Thermal</t>
  </si>
  <si>
    <t>No Solar Thermal data for 2005, so we assume</t>
  </si>
  <si>
    <t>no cost improvement from 2005-2020.</t>
  </si>
  <si>
    <t>Linearly Interpolated Capital Cost Projections (2004 $/kW)</t>
  </si>
  <si>
    <t>Year</t>
  </si>
  <si>
    <t>Cost by Year Relative to 2012 Cost</t>
  </si>
  <si>
    <t>2014 Capital Cost</t>
  </si>
  <si>
    <t xml:space="preserve">Geothermal </t>
  </si>
  <si>
    <t>Geothermal</t>
  </si>
  <si>
    <t>coal ($/MW)</t>
  </si>
  <si>
    <t>nuclear ($/MW)</t>
  </si>
  <si>
    <t>hydro ($/MW)</t>
  </si>
  <si>
    <t>wind ($/MW)</t>
  </si>
  <si>
    <t>solar PV ($/MW)</t>
  </si>
  <si>
    <t>solar thermal ($/MW)</t>
  </si>
  <si>
    <t>biomass ($/MW)</t>
  </si>
  <si>
    <t>geothermal ($/MW)</t>
  </si>
  <si>
    <t>Solar DC to AC Derate Value</t>
  </si>
  <si>
    <t>National Renewable Energy Laboratory</t>
  </si>
  <si>
    <t>PVWATTS - Changing System Parameters</t>
  </si>
  <si>
    <t>http://rredc.nrel.gov/solar/calculators/pvwatts/system.html</t>
  </si>
  <si>
    <t>Value:</t>
  </si>
  <si>
    <t>Fixed O&amp;M ($/MW)</t>
  </si>
  <si>
    <t>Variable O&amp;M ($/MWh)</t>
  </si>
  <si>
    <t>natural gas nonpeaker</t>
  </si>
  <si>
    <t>preexisting retiring</t>
  </si>
  <si>
    <t>preexisting nonretiring</t>
  </si>
  <si>
    <t>Carbo. Subcritica Carbón Nac.</t>
  </si>
  <si>
    <t>Carbón Doméstico</t>
  </si>
  <si>
    <t>Carbo. Subcritica Carbón Imp.</t>
  </si>
  <si>
    <t>Cabo.  Supercrítica Carbón Imp.</t>
  </si>
  <si>
    <t>Carbón Importa. Petacalco</t>
  </si>
  <si>
    <t>Termo. Convencional Combustóleo</t>
  </si>
  <si>
    <t>petroleum</t>
  </si>
  <si>
    <t>Combustión Interna Diesel</t>
  </si>
  <si>
    <t>Diesel Doméstico</t>
  </si>
  <si>
    <t>Ciclo Comb. Clase F, 2Fx1</t>
  </si>
  <si>
    <t>Cogeneración (Existente)</t>
  </si>
  <si>
    <t>COPAR cuadro 2.1/Se supone que la cogeneracion se realiza en turbinas de gas de 43.7 MW</t>
  </si>
  <si>
    <t>Turbogas Gas Industrial</t>
  </si>
  <si>
    <t>natural gas peaker</t>
  </si>
  <si>
    <t>newly built</t>
  </si>
  <si>
    <t>Turbogas Aeroderivada</t>
  </si>
  <si>
    <t>Termo. Convencional Gas</t>
  </si>
  <si>
    <t>Nucleoeléctrica Gen III</t>
  </si>
  <si>
    <t>The following variables use the same input sources:</t>
  </si>
  <si>
    <t>BECF BAU Expected Capacity Factors</t>
  </si>
  <si>
    <t>BHRbEF BAU Heat Rate by Electricity Fuel</t>
  </si>
  <si>
    <t>CCaMC Capacity Construction and Maintenance Costs</t>
  </si>
  <si>
    <t>SYC Start Year Capacities</t>
  </si>
  <si>
    <t>These variables should all be updated if the data</t>
  </si>
  <si>
    <t>in any one of them is updated.</t>
  </si>
  <si>
    <t>Properties by Plant Type often copies the properites of one quality tier</t>
  </si>
  <si>
    <t>(preexisting retiring, preexisting nonretiring, newly built) into other</t>
  </si>
  <si>
    <t>quality tiers, when no information on differences of properties by tier</t>
  </si>
  <si>
    <t>was available.  (This results in duplication of Capacity and Generation</t>
  </si>
  <si>
    <t>numbers.  This is normal.)</t>
  </si>
  <si>
    <t>Assignment of technologies to preexisting retiring and preexisting</t>
  </si>
  <si>
    <t>nonretiring quality tiers is sometimes rough, but it should not make</t>
  </si>
  <si>
    <t>much of a difference, as the model will smoothly begin retiring from the</t>
  </si>
  <si>
    <t>next-highest quality tier if it runs out of plants in the lowest quality</t>
  </si>
  <si>
    <t>tier.</t>
  </si>
  <si>
    <t>Notes</t>
  </si>
  <si>
    <t>CCaMC BAU Construction Cost per Unit Capacity</t>
  </si>
  <si>
    <t>CCaMC Annual Fixed O&amp;M Cost per Unit Capacity</t>
  </si>
  <si>
    <t>CCaMC Variable O&amp;M Cost per Unit Elec Output</t>
  </si>
  <si>
    <t>Centro Mario Molina</t>
  </si>
  <si>
    <t>Source:</t>
  </si>
  <si>
    <t>Cost and Performance Assumptions for Modeling Electricity Generation Technologies</t>
  </si>
  <si>
    <t>http://www.nrel.gov/docs/fy11osti/48595.pdf</t>
  </si>
  <si>
    <t>Page 158, Table 42</t>
  </si>
  <si>
    <t>Cost Improvement Rate</t>
  </si>
  <si>
    <t>Petroleum</t>
  </si>
  <si>
    <t>petroleum ($/MW)</t>
  </si>
  <si>
    <t>natural gas nonpeaker ($/MW)</t>
  </si>
  <si>
    <t>natural gas peaker ($/MW)</t>
  </si>
  <si>
    <t>Natural Gas (CT)</t>
  </si>
  <si>
    <t>cause them to decline at the same rate as costs declined in projections in a 2010 study from NREL.</t>
  </si>
  <si>
    <t>(Although the 2010 NREL study includes cost numbers, by 2015, they were far off from reality, so we</t>
  </si>
  <si>
    <t>only use the NREL study to establish rates of cost decline, not actual cost numbers.)</t>
  </si>
  <si>
    <t>Wind and Solar PV are handled differently in the model, relying on endogenous, capacity-based learning</t>
  </si>
  <si>
    <t>curves to determine cost declines.  Therefore, we only specify the start year costs in this document, and</t>
  </si>
  <si>
    <t>The values given for solar PV are in watts DC, but we need AC.  We use a derate value to convert</t>
  </si>
  <si>
    <t>from watts DC to watts AC.</t>
  </si>
  <si>
    <t>Except for wind and solar PV, our general approach is to take start year capital costs and</t>
  </si>
  <si>
    <t>the model handles calculations for subsequent years.</t>
  </si>
  <si>
    <t>1F</t>
  </si>
  <si>
    <t>1G</t>
  </si>
  <si>
    <t>1H</t>
  </si>
  <si>
    <t>1J</t>
  </si>
  <si>
    <t>Overnight Cost</t>
  </si>
  <si>
    <t>Overnight Cost + Financing Cost</t>
  </si>
  <si>
    <t>Overnight Cost without Admin</t>
  </si>
  <si>
    <t>Costs in USD/kW</t>
  </si>
  <si>
    <t>Net Cap per Unit</t>
  </si>
  <si>
    <t>Gross Cap per Unit</t>
  </si>
  <si>
    <t>Number of Units</t>
  </si>
  <si>
    <t>1Fx1</t>
  </si>
  <si>
    <t>2Fx1</t>
  </si>
  <si>
    <t>3Fx1</t>
  </si>
  <si>
    <t>1Gx1</t>
  </si>
  <si>
    <t>2Gx1</t>
  </si>
  <si>
    <t>1Hx1</t>
  </si>
  <si>
    <t>2Hx1</t>
  </si>
  <si>
    <t>1Jx1</t>
  </si>
  <si>
    <t>2Jx1</t>
  </si>
  <si>
    <t>1Ax</t>
  </si>
  <si>
    <t>Suma de Capacidad (MW)</t>
  </si>
  <si>
    <t>Año</t>
  </si>
  <si>
    <t>Etiquetas de Fila</t>
  </si>
  <si>
    <t>model energy source</t>
  </si>
  <si>
    <t>power plant quality tier</t>
  </si>
  <si>
    <t>Commision Federal de Electricidad</t>
  </si>
  <si>
    <t>COPAR 2015 GENERACIÓN Ed. 35</t>
  </si>
  <si>
    <t>Page 2.3</t>
  </si>
  <si>
    <t>not available online</t>
  </si>
  <si>
    <t>from Metas Vinculantes Project</t>
  </si>
  <si>
    <t>Start Year Capacity Costs (except Solar PV, Solar Thermal and Biomass)</t>
  </si>
  <si>
    <t>All O&amp;M Costs and Start Year Capacity Costs (Solar PV, Solar Thermal and Biomass)</t>
  </si>
  <si>
    <t>Termoeléctricaconvencional</t>
  </si>
  <si>
    <t>condesulfuradoryequipo</t>
  </si>
  <si>
    <t>paracontroldepartículas</t>
  </si>
  <si>
    <t>Turbogásaeroderivadagas</t>
  </si>
  <si>
    <t/>
  </si>
  <si>
    <t>Turbogásindustrialgas</t>
  </si>
  <si>
    <t>Turbogásaeroderivadadiesel</t>
  </si>
  <si>
    <t>Ciclo combinadogas</t>
  </si>
  <si>
    <t>2/Combustióninterna</t>
  </si>
  <si>
    <t>3/Carboeléctricasindesulf.</t>
  </si>
  <si>
    <t>Carb.supercríticasindesulf.</t>
  </si>
  <si>
    <t>Carb.supercríticac/desulf.</t>
  </si>
  <si>
    <t>NuclearABWR</t>
  </si>
  <si>
    <t>NuclearAP1000</t>
  </si>
  <si>
    <t>4/Geoterm.CerroPrieto</t>
  </si>
  <si>
    <t>4/Geoterm.LosAzufres</t>
  </si>
  <si>
    <t>P.H.ElCajón</t>
  </si>
  <si>
    <t>P.H.ChicoasénII</t>
  </si>
  <si>
    <t>P.H.Chiapán(AngosturaII)</t>
  </si>
  <si>
    <t>Eólicaclasedeviento 6</t>
  </si>
  <si>
    <t>Eólicaclasedeviento 7</t>
  </si>
  <si>
    <t>Solarfotovoltaica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</si>
</sst>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
    <numFmt numFmtId="166" formatCode="0.0%"/>
    <numFmt numFmtId="167" formatCode="0.000"/>
    <numFmt numFmtId="168"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8"/>
      <color rgb="FFFFFFFF"/>
      <name val="Calibri"/>
      <family val="2"/>
    </font>
    <font>
      <sz val="12"/>
      <color theme="1"/>
      <name val="Calibri"/>
      <family val="2"/>
      <scheme val="minor"/>
    </font>
    <font>
      <sz val="11"/>
      <color rgb="FFFFFFFF"/>
      <name val="Calibri"/>
      <family val="2"/>
    </font>
    <font>
      <sz val="11"/>
      <name val="Calibri"/>
      <family val="2"/>
    </font>
    <font>
      <sz val="11"/>
      <color theme="1"/>
      <name val="Calibri"/>
      <family val="2"/>
    </font>
    <font>
      <b/>
      <sz val="9"/>
      <color rgb="FF000000"/>
      <name val="Tahoma"/>
      <family val="2"/>
    </font>
    <font>
      <sz val="9"/>
      <color rgb="FF000000"/>
      <name val="Tahoma"/>
      <family val="2"/>
    </font>
    <font>
      <u/>
      <sz val="11"/>
      <color theme="10"/>
      <name val="Calibri"/>
      <family val="2"/>
      <scheme val="minor"/>
    </font>
    <font>
      <b/>
      <sz val="11"/>
      <color rgb="FF000000"/>
      <name val="Calibri"/>
      <family val="2"/>
    </font>
    <font>
      <b/>
      <sz val="11"/>
      <color theme="1"/>
      <name val="Calibri"/>
      <family val="2"/>
    </font>
  </fonts>
  <fills count="16">
    <fill>
      <patternFill patternType="none"/>
    </fill>
    <fill>
      <patternFill patternType="gray125"/>
    </fill>
    <fill>
      <patternFill patternType="solid">
        <fgColor rgb="FF000000"/>
        <bgColor rgb="FF000000"/>
      </patternFill>
    </fill>
    <fill>
      <patternFill patternType="solid">
        <fgColor theme="3"/>
        <bgColor rgb="FF000000"/>
      </patternFill>
    </fill>
    <fill>
      <patternFill patternType="solid">
        <fgColor rgb="FF70AD47"/>
        <bgColor rgb="FF70AD47"/>
      </patternFill>
    </fill>
    <fill>
      <patternFill patternType="solid">
        <fgColor rgb="FFFFFF00"/>
        <bgColor rgb="FF70AD47"/>
      </patternFill>
    </fill>
    <fill>
      <patternFill patternType="solid">
        <fgColor rgb="FFFFFFFF"/>
        <bgColor rgb="FF000000"/>
      </patternFill>
    </fill>
    <fill>
      <patternFill patternType="solid">
        <fgColor rgb="FFFFFF00"/>
        <bgColor rgb="FF000000"/>
      </patternFill>
    </fill>
    <fill>
      <patternFill patternType="solid">
        <fgColor rgb="FF548235"/>
        <bgColor rgb="FF548235"/>
      </patternFill>
    </fill>
    <fill>
      <patternFill patternType="solid">
        <fgColor theme="0"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FF00"/>
        <bgColor rgb="FF548235"/>
      </patternFill>
    </fill>
    <fill>
      <patternFill patternType="solid">
        <fgColor rgb="FFFF0000"/>
        <bgColor rgb="FF548235"/>
      </patternFill>
    </fill>
    <fill>
      <patternFill patternType="solid">
        <fgColor rgb="FFFF0000"/>
        <bgColor rgb="FF70AD47"/>
      </patternFill>
    </fill>
  </fills>
  <borders count="18">
    <border>
      <left/>
      <right/>
      <top/>
      <bottom/>
      <diagonal/>
    </border>
    <border>
      <left style="medium">
        <color rgb="FFFFFFFF"/>
      </left>
      <right/>
      <top style="medium">
        <color rgb="FFFFFFFF"/>
      </top>
      <bottom/>
      <diagonal/>
    </border>
    <border>
      <left style="medium">
        <color rgb="FFFFFFFF"/>
      </left>
      <right/>
      <top/>
      <bottom/>
      <diagonal/>
    </border>
    <border>
      <left style="medium">
        <color rgb="FFFFFFFF"/>
      </left>
      <right/>
      <top style="medium">
        <color auto="1"/>
      </top>
      <bottom/>
      <diagonal/>
    </border>
    <border>
      <left/>
      <right/>
      <top style="medium">
        <color auto="1"/>
      </top>
      <bottom/>
      <diagonal/>
    </border>
    <border>
      <left style="thin">
        <color auto="1"/>
      </left>
      <right/>
      <top style="medium">
        <color auto="1"/>
      </top>
      <bottom/>
      <diagonal/>
    </border>
    <border>
      <left style="medium">
        <color auto="1"/>
      </left>
      <right/>
      <top style="medium">
        <color auto="1"/>
      </top>
      <bottom/>
      <diagonal/>
    </border>
    <border>
      <left style="medium">
        <color auto="1"/>
      </left>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medium">
        <color rgb="FFFFFFFF"/>
      </bottom>
      <diagonal/>
    </border>
    <border>
      <left style="thin">
        <color auto="1"/>
      </left>
      <right style="thin">
        <color auto="1"/>
      </right>
      <top style="medium">
        <color auto="1"/>
      </top>
      <bottom style="medium">
        <color auto="1"/>
      </bottom>
      <diagonal/>
    </border>
    <border>
      <left style="medium">
        <color rgb="FFFFFFFF"/>
      </left>
      <right/>
      <top style="thick">
        <color rgb="FFFFFFFF"/>
      </top>
      <bottom/>
      <diagonal/>
    </border>
    <border>
      <left/>
      <right/>
      <top style="medium">
        <color rgb="FFFFFFFF"/>
      </top>
      <bottom/>
      <diagonal/>
    </border>
    <border>
      <left/>
      <right/>
      <top style="thin">
        <color indexed="64"/>
      </top>
      <bottom/>
      <diagonal/>
    </border>
    <border>
      <left/>
      <right/>
      <top/>
      <bottom style="thick">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4" fillId="0" borderId="0"/>
    <xf numFmtId="0" fontId="10" fillId="0" borderId="0" applyNumberFormat="0" applyFill="0" applyBorder="0" applyAlignment="0" applyProtection="0"/>
  </cellStyleXfs>
  <cellXfs count="110">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4" fontId="3" fillId="2" borderId="3" xfId="0" applyNumberFormat="1"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4" fontId="3" fillId="2" borderId="5" xfId="0" applyNumberFormat="1" applyFont="1" applyFill="1" applyBorder="1" applyAlignment="1">
      <alignment horizontal="center" vertical="center" wrapText="1"/>
    </xf>
    <xf numFmtId="3" fontId="3" fillId="2" borderId="5" xfId="0" applyNumberFormat="1" applyFont="1" applyFill="1" applyBorder="1" applyAlignment="1">
      <alignment horizontal="center" vertical="center" wrapText="1"/>
    </xf>
    <xf numFmtId="3" fontId="3" fillId="3" borderId="5" xfId="0" applyNumberFormat="1" applyFont="1" applyFill="1" applyBorder="1" applyAlignment="1">
      <alignment horizontal="center" vertical="center" wrapText="1"/>
    </xf>
    <xf numFmtId="164" fontId="3" fillId="2" borderId="5" xfId="0" applyNumberFormat="1" applyFont="1" applyFill="1" applyBorder="1" applyAlignment="1">
      <alignment horizontal="center" vertical="center" wrapText="1"/>
    </xf>
    <xf numFmtId="165" fontId="3" fillId="2" borderId="5" xfId="0" applyNumberFormat="1" applyFont="1" applyFill="1" applyBorder="1" applyAlignment="1">
      <alignment horizontal="center" vertical="center" wrapText="1"/>
    </xf>
    <xf numFmtId="4" fontId="3" fillId="2" borderId="6" xfId="0" applyNumberFormat="1" applyFont="1" applyFill="1" applyBorder="1" applyAlignment="1">
      <alignment horizontal="center" vertical="center" wrapText="1"/>
    </xf>
    <xf numFmtId="4" fontId="3" fillId="2" borderId="7" xfId="2" applyNumberFormat="1" applyFont="1" applyFill="1" applyBorder="1" applyAlignment="1">
      <alignment horizontal="center" vertical="center" wrapText="1"/>
    </xf>
    <xf numFmtId="4" fontId="3" fillId="2" borderId="0" xfId="2" applyNumberFormat="1" applyFont="1" applyFill="1" applyBorder="1" applyAlignment="1">
      <alignment horizontal="center" vertical="center" wrapText="1"/>
    </xf>
    <xf numFmtId="4" fontId="3" fillId="2" borderId="8" xfId="2" applyNumberFormat="1" applyFont="1" applyFill="1" applyBorder="1" applyAlignment="1">
      <alignment horizontal="center" vertical="center" wrapText="1"/>
    </xf>
    <xf numFmtId="4" fontId="3" fillId="2" borderId="9" xfId="2" applyNumberFormat="1" applyFont="1" applyFill="1" applyBorder="1" applyAlignment="1">
      <alignment horizontal="center" vertical="center" wrapText="1"/>
    </xf>
    <xf numFmtId="4" fontId="3" fillId="2" borderId="10" xfId="2" applyNumberFormat="1" applyFont="1" applyFill="1" applyBorder="1" applyAlignment="1">
      <alignment horizontal="center" vertical="center" wrapText="1"/>
    </xf>
    <xf numFmtId="4" fontId="3" fillId="2" borderId="11" xfId="0" applyNumberFormat="1" applyFont="1" applyFill="1" applyBorder="1" applyAlignment="1">
      <alignment horizontal="center" vertical="center" wrapText="1"/>
    </xf>
    <xf numFmtId="0" fontId="5" fillId="4" borderId="12" xfId="0" applyFont="1" applyFill="1" applyBorder="1" applyAlignment="1">
      <alignment horizontal="left" vertical="center" wrapText="1"/>
    </xf>
    <xf numFmtId="0" fontId="6" fillId="5" borderId="2" xfId="0" applyFont="1" applyFill="1" applyBorder="1" applyAlignment="1">
      <alignment horizontal="left" vertical="center" wrapText="1"/>
    </xf>
    <xf numFmtId="166" fontId="5" fillId="4" borderId="3" xfId="1" applyNumberFormat="1" applyFont="1" applyFill="1" applyBorder="1" applyAlignment="1">
      <alignment horizontal="center" vertical="center"/>
    </xf>
    <xf numFmtId="0" fontId="5" fillId="4" borderId="4" xfId="1" applyNumberFormat="1" applyFont="1" applyFill="1" applyBorder="1" applyAlignment="1">
      <alignment horizontal="center" vertical="center"/>
    </xf>
    <xf numFmtId="0" fontId="5" fillId="4" borderId="4" xfId="0" applyFont="1" applyFill="1" applyBorder="1" applyAlignment="1">
      <alignment horizontal="center" vertical="center"/>
    </xf>
    <xf numFmtId="10" fontId="5" fillId="4" borderId="4" xfId="1" applyNumberFormat="1" applyFont="1" applyFill="1" applyBorder="1" applyAlignment="1">
      <alignment horizontal="center" vertical="center"/>
    </xf>
    <xf numFmtId="3" fontId="5" fillId="4" borderId="4" xfId="0" applyNumberFormat="1" applyFont="1" applyFill="1" applyBorder="1" applyAlignment="1">
      <alignment horizontal="center" vertical="center"/>
    </xf>
    <xf numFmtId="2" fontId="5" fillId="4" borderId="4" xfId="0" applyNumberFormat="1" applyFont="1" applyFill="1" applyBorder="1" applyAlignment="1">
      <alignment horizontal="center" vertical="center"/>
    </xf>
    <xf numFmtId="164" fontId="5" fillId="4" borderId="4" xfId="0" applyNumberFormat="1" applyFont="1" applyFill="1" applyBorder="1" applyAlignment="1">
      <alignment horizontal="center" vertical="center"/>
    </xf>
    <xf numFmtId="165" fontId="5" fillId="4" borderId="4" xfId="0" applyNumberFormat="1" applyFont="1" applyFill="1" applyBorder="1" applyAlignment="1">
      <alignment horizontal="center" vertical="center"/>
    </xf>
    <xf numFmtId="4" fontId="5" fillId="4" borderId="4" xfId="0" applyNumberFormat="1" applyFont="1" applyFill="1" applyBorder="1" applyAlignment="1">
      <alignment horizontal="center" vertical="center"/>
    </xf>
    <xf numFmtId="4" fontId="5" fillId="4" borderId="13" xfId="0" applyNumberFormat="1" applyFont="1" applyFill="1" applyBorder="1"/>
    <xf numFmtId="164" fontId="5" fillId="4" borderId="13" xfId="0" applyNumberFormat="1" applyFont="1" applyFill="1" applyBorder="1"/>
    <xf numFmtId="2" fontId="7" fillId="6" borderId="0" xfId="0" applyNumberFormat="1" applyFont="1" applyFill="1" applyBorder="1"/>
    <xf numFmtId="0" fontId="7" fillId="7" borderId="0" xfId="0" applyFont="1" applyFill="1" applyBorder="1"/>
    <xf numFmtId="0" fontId="5" fillId="8" borderId="1" xfId="0" applyFont="1" applyFill="1" applyBorder="1" applyAlignment="1">
      <alignment horizontal="left" vertical="center" wrapText="1"/>
    </xf>
    <xf numFmtId="166" fontId="5" fillId="8" borderId="2" xfId="1" applyNumberFormat="1" applyFont="1" applyFill="1" applyBorder="1" applyAlignment="1">
      <alignment horizontal="center" vertical="center"/>
    </xf>
    <xf numFmtId="0" fontId="5" fillId="8" borderId="0" xfId="0" applyFont="1" applyFill="1" applyBorder="1" applyAlignment="1">
      <alignment horizontal="center" vertical="center"/>
    </xf>
    <xf numFmtId="10" fontId="5" fillId="8" borderId="0" xfId="1" applyNumberFormat="1" applyFont="1" applyFill="1" applyBorder="1" applyAlignment="1">
      <alignment horizontal="center" vertical="center"/>
    </xf>
    <xf numFmtId="3" fontId="5" fillId="8" borderId="0" xfId="0" applyNumberFormat="1" applyFont="1" applyFill="1" applyBorder="1" applyAlignment="1">
      <alignment horizontal="center" vertical="center"/>
    </xf>
    <xf numFmtId="2" fontId="5" fillId="8" borderId="0" xfId="0" applyNumberFormat="1" applyFont="1" applyFill="1" applyBorder="1" applyAlignment="1">
      <alignment horizontal="center" vertical="center"/>
    </xf>
    <xf numFmtId="164" fontId="5" fillId="8" borderId="0" xfId="0" applyNumberFormat="1" applyFont="1" applyFill="1" applyBorder="1" applyAlignment="1">
      <alignment horizontal="center" vertical="center"/>
    </xf>
    <xf numFmtId="165" fontId="5" fillId="8" borderId="0" xfId="0" applyNumberFormat="1" applyFont="1" applyFill="1" applyBorder="1" applyAlignment="1">
      <alignment horizontal="center" vertical="center"/>
    </xf>
    <xf numFmtId="4" fontId="5" fillId="8" borderId="0" xfId="0" applyNumberFormat="1" applyFont="1" applyFill="1" applyBorder="1" applyAlignment="1">
      <alignment horizontal="center" vertical="center"/>
    </xf>
    <xf numFmtId="4" fontId="5" fillId="8" borderId="0" xfId="0" applyNumberFormat="1" applyFont="1" applyFill="1" applyBorder="1"/>
    <xf numFmtId="164" fontId="5" fillId="8" borderId="0" xfId="0" applyNumberFormat="1" applyFont="1" applyFill="1" applyBorder="1"/>
    <xf numFmtId="0" fontId="7" fillId="6" borderId="0" xfId="0" applyFont="1" applyFill="1" applyBorder="1"/>
    <xf numFmtId="0" fontId="5" fillId="8" borderId="2" xfId="0" applyFont="1" applyFill="1" applyBorder="1" applyAlignment="1">
      <alignment horizontal="left" vertical="center" wrapText="1"/>
    </xf>
    <xf numFmtId="0" fontId="5" fillId="4" borderId="1" xfId="0" applyFont="1" applyFill="1" applyBorder="1" applyAlignment="1">
      <alignment horizontal="left" vertical="center" wrapText="1"/>
    </xf>
    <xf numFmtId="166" fontId="5" fillId="4" borderId="2" xfId="1" applyNumberFormat="1" applyFont="1" applyFill="1" applyBorder="1" applyAlignment="1">
      <alignment horizontal="center" vertical="center"/>
    </xf>
    <xf numFmtId="0" fontId="5" fillId="4" borderId="0" xfId="0" applyFont="1" applyFill="1" applyBorder="1" applyAlignment="1">
      <alignment horizontal="center" vertical="center"/>
    </xf>
    <xf numFmtId="10" fontId="5" fillId="4" borderId="0" xfId="1" applyNumberFormat="1" applyFont="1" applyFill="1" applyBorder="1" applyAlignment="1">
      <alignment horizontal="center" vertical="center"/>
    </xf>
    <xf numFmtId="3" fontId="5" fillId="4" borderId="0" xfId="0" applyNumberFormat="1" applyFont="1" applyFill="1" applyBorder="1" applyAlignment="1">
      <alignment horizontal="center" vertical="center"/>
    </xf>
    <xf numFmtId="2" fontId="5" fillId="4" borderId="0" xfId="0" applyNumberFormat="1" applyFont="1" applyFill="1" applyBorder="1" applyAlignment="1">
      <alignment horizontal="center" vertical="center"/>
    </xf>
    <xf numFmtId="164" fontId="5" fillId="4" borderId="0" xfId="0" applyNumberFormat="1" applyFont="1" applyFill="1" applyBorder="1" applyAlignment="1">
      <alignment horizontal="center" vertical="center"/>
    </xf>
    <xf numFmtId="165" fontId="5" fillId="4" borderId="0" xfId="0" applyNumberFormat="1" applyFont="1" applyFill="1" applyBorder="1" applyAlignment="1">
      <alignment horizontal="center" vertical="center"/>
    </xf>
    <xf numFmtId="4" fontId="5" fillId="4" borderId="0" xfId="0" applyNumberFormat="1" applyFont="1" applyFill="1" applyBorder="1" applyAlignment="1">
      <alignment horizontal="center" vertical="center"/>
    </xf>
    <xf numFmtId="4" fontId="5" fillId="4" borderId="0" xfId="0" applyNumberFormat="1" applyFont="1" applyFill="1" applyBorder="1"/>
    <xf numFmtId="164" fontId="5" fillId="4" borderId="0" xfId="0" applyNumberFormat="1" applyFont="1" applyFill="1" applyBorder="1"/>
    <xf numFmtId="0" fontId="5" fillId="4" borderId="2" xfId="0" applyFont="1" applyFill="1" applyBorder="1" applyAlignment="1">
      <alignment horizontal="left" vertical="center" wrapText="1"/>
    </xf>
    <xf numFmtId="0" fontId="0" fillId="0" borderId="0" xfId="0" applyFill="1" applyAlignment="1">
      <alignment horizontal="left"/>
    </xf>
    <xf numFmtId="0" fontId="2" fillId="9" borderId="0" xfId="0" applyFont="1" applyFill="1" applyAlignment="1">
      <alignment horizontal="left"/>
    </xf>
    <xf numFmtId="0" fontId="0" fillId="9" borderId="0" xfId="0" applyFill="1" applyAlignment="1">
      <alignment horizontal="left"/>
    </xf>
    <xf numFmtId="0" fontId="0" fillId="0" borderId="0" xfId="0" applyAlignment="1">
      <alignment horizontal="left"/>
    </xf>
    <xf numFmtId="0" fontId="2" fillId="0" borderId="0" xfId="0" applyFont="1" applyAlignment="1">
      <alignment horizontal="left"/>
    </xf>
    <xf numFmtId="0" fontId="2" fillId="0" borderId="0" xfId="0" applyFont="1" applyFill="1" applyAlignment="1">
      <alignment horizontal="left"/>
    </xf>
    <xf numFmtId="3" fontId="0" fillId="0" borderId="0" xfId="0" applyNumberFormat="1" applyAlignment="1">
      <alignment horizontal="left"/>
    </xf>
    <xf numFmtId="3" fontId="0" fillId="10" borderId="0" xfId="0" applyNumberFormat="1" applyFill="1" applyAlignment="1">
      <alignment horizontal="left"/>
    </xf>
    <xf numFmtId="3" fontId="0" fillId="9" borderId="0" xfId="0" applyNumberFormat="1" applyFill="1" applyAlignment="1">
      <alignment horizontal="left"/>
    </xf>
    <xf numFmtId="1" fontId="0" fillId="0" borderId="0" xfId="0" applyNumberFormat="1" applyAlignment="1">
      <alignment horizontal="left"/>
    </xf>
    <xf numFmtId="0" fontId="0" fillId="0" borderId="15" xfId="0" applyFont="1" applyBorder="1" applyAlignment="1">
      <alignment horizontal="left"/>
    </xf>
    <xf numFmtId="1" fontId="0" fillId="0" borderId="15" xfId="0" applyNumberFormat="1" applyFont="1" applyBorder="1" applyAlignment="1">
      <alignment horizontal="left"/>
    </xf>
    <xf numFmtId="0" fontId="2" fillId="0" borderId="15" xfId="0" applyFont="1" applyBorder="1" applyAlignment="1">
      <alignment horizontal="left"/>
    </xf>
    <xf numFmtId="1" fontId="0" fillId="0" borderId="15" xfId="0" applyNumberFormat="1" applyBorder="1" applyAlignment="1">
      <alignment horizontal="left"/>
    </xf>
    <xf numFmtId="1" fontId="0" fillId="0" borderId="0" xfId="0" applyNumberFormat="1" applyBorder="1" applyAlignment="1">
      <alignment horizontal="left"/>
    </xf>
    <xf numFmtId="0" fontId="2" fillId="0" borderId="0" xfId="0" applyFont="1" applyBorder="1" applyAlignment="1">
      <alignment horizontal="left"/>
    </xf>
    <xf numFmtId="0" fontId="0" fillId="0" borderId="0" xfId="0" applyFont="1" applyBorder="1" applyAlignment="1">
      <alignment horizontal="left"/>
    </xf>
    <xf numFmtId="2" fontId="0" fillId="0" borderId="0" xfId="0" applyNumberFormat="1"/>
    <xf numFmtId="0" fontId="2" fillId="0" borderId="0" xfId="0" applyFont="1"/>
    <xf numFmtId="1" fontId="0" fillId="0" borderId="0" xfId="0" applyNumberFormat="1"/>
    <xf numFmtId="0" fontId="10" fillId="0" borderId="0" xfId="3" applyAlignment="1">
      <alignment horizontal="left"/>
    </xf>
    <xf numFmtId="0" fontId="2" fillId="12" borderId="16" xfId="0" applyFont="1" applyFill="1" applyBorder="1" applyAlignment="1">
      <alignment horizontal="left"/>
    </xf>
    <xf numFmtId="0" fontId="0" fillId="12" borderId="17" xfId="0" applyFill="1" applyBorder="1" applyAlignment="1">
      <alignment horizontal="left"/>
    </xf>
    <xf numFmtId="168" fontId="5" fillId="4" borderId="4" xfId="0" applyNumberFormat="1" applyFont="1" applyFill="1" applyBorder="1" applyAlignment="1">
      <alignment horizontal="center" vertical="center"/>
    </xf>
    <xf numFmtId="168" fontId="5" fillId="8" borderId="0" xfId="0" applyNumberFormat="1" applyFont="1" applyFill="1" applyBorder="1" applyAlignment="1">
      <alignment horizontal="center" vertical="center"/>
    </xf>
    <xf numFmtId="168" fontId="5" fillId="4" borderId="0" xfId="0" applyNumberFormat="1" applyFont="1" applyFill="1" applyBorder="1" applyAlignment="1">
      <alignment horizontal="center" vertical="center"/>
    </xf>
    <xf numFmtId="0" fontId="6" fillId="13" borderId="2" xfId="0" applyFont="1" applyFill="1" applyBorder="1" applyAlignment="1">
      <alignment horizontal="left" vertical="center" wrapText="1"/>
    </xf>
    <xf numFmtId="0" fontId="0" fillId="0" borderId="0" xfId="0" applyAlignment="1">
      <alignment horizontal="left" indent="1"/>
    </xf>
    <xf numFmtId="0" fontId="2" fillId="9" borderId="0" xfId="0" applyFont="1" applyFill="1"/>
    <xf numFmtId="0" fontId="0" fillId="0" borderId="0" xfId="0" applyBorder="1"/>
    <xf numFmtId="167" fontId="0" fillId="0" borderId="0" xfId="0" applyNumberFormat="1"/>
    <xf numFmtId="0" fontId="0" fillId="0" borderId="0" xfId="0" applyAlignment="1">
      <alignment horizontal="right"/>
    </xf>
    <xf numFmtId="0" fontId="2" fillId="0" borderId="0" xfId="0" applyFont="1" applyAlignment="1">
      <alignment horizontal="right"/>
    </xf>
    <xf numFmtId="0" fontId="2" fillId="0" borderId="14" xfId="0" applyFont="1" applyBorder="1" applyAlignment="1">
      <alignment horizontal="right"/>
    </xf>
    <xf numFmtId="0" fontId="0" fillId="9" borderId="0" xfId="0" applyFill="1"/>
    <xf numFmtId="167" fontId="0" fillId="0" borderId="0" xfId="0" applyNumberFormat="1" applyAlignment="1">
      <alignment horizontal="left"/>
    </xf>
    <xf numFmtId="167" fontId="0" fillId="11" borderId="0" xfId="0" applyNumberFormat="1" applyFill="1" applyAlignment="1">
      <alignment horizontal="right"/>
    </xf>
    <xf numFmtId="1" fontId="0" fillId="12" borderId="0" xfId="0" applyNumberFormat="1" applyFill="1"/>
    <xf numFmtId="0" fontId="2" fillId="0" borderId="0" xfId="0" applyFont="1" applyFill="1" applyAlignment="1">
      <alignment horizontal="right"/>
    </xf>
    <xf numFmtId="0" fontId="0" fillId="0" borderId="0" xfId="0" applyFont="1" applyFill="1" applyBorder="1" applyAlignment="1">
      <alignment horizontal="left"/>
    </xf>
    <xf numFmtId="3" fontId="0" fillId="0" borderId="0" xfId="0" applyNumberFormat="1"/>
    <xf numFmtId="4" fontId="0" fillId="0" borderId="0" xfId="0" applyNumberFormat="1"/>
    <xf numFmtId="0" fontId="2" fillId="0" borderId="0" xfId="0" applyFont="1" applyAlignment="1">
      <alignment wrapText="1"/>
    </xf>
    <xf numFmtId="166" fontId="5" fillId="14" borderId="2" xfId="1" applyNumberFormat="1" applyFont="1" applyFill="1" applyBorder="1" applyAlignment="1">
      <alignment horizontal="center" vertical="center"/>
    </xf>
    <xf numFmtId="166" fontId="5" fillId="15" borderId="2" xfId="1" applyNumberFormat="1" applyFont="1" applyFill="1" applyBorder="1" applyAlignment="1">
      <alignment horizontal="center" vertical="center"/>
    </xf>
    <xf numFmtId="0" fontId="2" fillId="0" borderId="0" xfId="0" applyFont="1" applyAlignment="1">
      <alignment horizontal="right" wrapText="1"/>
    </xf>
    <xf numFmtId="0" fontId="11" fillId="0" borderId="0" xfId="0" applyFont="1" applyFill="1" applyBorder="1"/>
    <xf numFmtId="0" fontId="7" fillId="0" borderId="0" xfId="0" applyFont="1" applyFill="1" applyBorder="1"/>
    <xf numFmtId="0" fontId="12" fillId="0" borderId="0" xfId="0" applyFont="1" applyFill="1" applyBorder="1"/>
    <xf numFmtId="0" fontId="12" fillId="12" borderId="0" xfId="0" applyFont="1" applyFill="1" applyBorder="1"/>
    <xf numFmtId="0" fontId="7" fillId="0" borderId="0" xfId="0" applyFont="1" applyFill="1" applyBorder="1" applyAlignment="1">
      <alignment horizontal="left" indent="1"/>
    </xf>
    <xf numFmtId="3" fontId="7" fillId="0" borderId="0" xfId="0" applyNumberFormat="1" applyFont="1" applyFill="1" applyBorder="1"/>
    <xf numFmtId="0" fontId="2" fillId="0" borderId="0" xfId="0" applyFont="1" applyAlignment="1">
      <alignment horizontal="center"/>
    </xf>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rredc.nrel.gov/solar/calculators/pvwatts/system.html" TargetMode="External"/><Relationship Id="rId1" Type="http://schemas.openxmlformats.org/officeDocument/2006/relationships/hyperlink" Target="http://www.nrel.gov/docs/fy11osti/4859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abSelected="1" workbookViewId="0"/>
  </sheetViews>
  <sheetFormatPr defaultRowHeight="15" x14ac:dyDescent="0.25"/>
  <cols>
    <col min="2" max="2" width="74.85546875" customWidth="1"/>
  </cols>
  <sheetData>
    <row r="1" spans="1:2" x14ac:dyDescent="0.25">
      <c r="A1" s="75" t="s">
        <v>172</v>
      </c>
    </row>
    <row r="2" spans="1:2" x14ac:dyDescent="0.25">
      <c r="A2" s="75" t="s">
        <v>173</v>
      </c>
    </row>
    <row r="3" spans="1:2" x14ac:dyDescent="0.25">
      <c r="A3" s="75" t="s">
        <v>174</v>
      </c>
    </row>
    <row r="4" spans="1:2" x14ac:dyDescent="0.25">
      <c r="A4" s="60"/>
    </row>
    <row r="5" spans="1:2" ht="14.45" x14ac:dyDescent="0.35">
      <c r="A5" s="61" t="s">
        <v>176</v>
      </c>
      <c r="B5" s="85" t="s">
        <v>226</v>
      </c>
    </row>
    <row r="6" spans="1:2" ht="14.45" x14ac:dyDescent="0.35">
      <c r="B6" t="s">
        <v>221</v>
      </c>
    </row>
    <row r="7" spans="1:2" ht="14.45" x14ac:dyDescent="0.35">
      <c r="B7" s="60">
        <v>2015</v>
      </c>
    </row>
    <row r="8" spans="1:2" x14ac:dyDescent="0.25">
      <c r="B8" t="s">
        <v>222</v>
      </c>
    </row>
    <row r="10" spans="1:2" ht="14.45" x14ac:dyDescent="0.35">
      <c r="B10" t="s">
        <v>223</v>
      </c>
    </row>
    <row r="12" spans="1:2" ht="14.45" x14ac:dyDescent="0.35">
      <c r="B12" s="85" t="s">
        <v>227</v>
      </c>
    </row>
    <row r="13" spans="1:2" ht="14.45" x14ac:dyDescent="0.35">
      <c r="B13" t="s">
        <v>175</v>
      </c>
    </row>
    <row r="14" spans="1:2" ht="14.45" x14ac:dyDescent="0.35">
      <c r="B14" s="60">
        <v>2015</v>
      </c>
    </row>
    <row r="15" spans="1:2" ht="14.45" x14ac:dyDescent="0.35">
      <c r="B15" t="s">
        <v>225</v>
      </c>
    </row>
    <row r="16" spans="1:2" ht="14.45" x14ac:dyDescent="0.35">
      <c r="B16" t="s">
        <v>224</v>
      </c>
    </row>
    <row r="19" spans="2:3" x14ac:dyDescent="0.25">
      <c r="B19" s="85" t="s">
        <v>180</v>
      </c>
    </row>
    <row r="20" spans="2:3" x14ac:dyDescent="0.25">
      <c r="B20" s="60" t="s">
        <v>127</v>
      </c>
    </row>
    <row r="21" spans="2:3" x14ac:dyDescent="0.25">
      <c r="B21" s="60">
        <v>2010</v>
      </c>
    </row>
    <row r="22" spans="2:3" x14ac:dyDescent="0.25">
      <c r="B22" s="60" t="s">
        <v>177</v>
      </c>
    </row>
    <row r="23" spans="2:3" x14ac:dyDescent="0.25">
      <c r="B23" s="77" t="s">
        <v>178</v>
      </c>
    </row>
    <row r="24" spans="2:3" x14ac:dyDescent="0.25">
      <c r="B24" s="60" t="s">
        <v>179</v>
      </c>
    </row>
    <row r="25" spans="2:3" x14ac:dyDescent="0.25">
      <c r="B25" s="60"/>
    </row>
    <row r="26" spans="2:3" x14ac:dyDescent="0.25">
      <c r="B26" s="58" t="s">
        <v>126</v>
      </c>
      <c r="C26" s="59"/>
    </row>
    <row r="27" spans="2:3" x14ac:dyDescent="0.25">
      <c r="B27" s="60" t="s">
        <v>127</v>
      </c>
      <c r="C27" s="60"/>
    </row>
    <row r="28" spans="2:3" x14ac:dyDescent="0.25">
      <c r="B28" s="60">
        <v>2015</v>
      </c>
      <c r="C28" s="60"/>
    </row>
    <row r="29" spans="2:3" x14ac:dyDescent="0.25">
      <c r="B29" s="60" t="s">
        <v>128</v>
      </c>
      <c r="C29" s="60"/>
    </row>
    <row r="30" spans="2:3" ht="15.75" thickBot="1" x14ac:dyDescent="0.3">
      <c r="B30" s="77" t="s">
        <v>129</v>
      </c>
      <c r="C30" s="60"/>
    </row>
    <row r="31" spans="2:3" ht="15.75" thickBot="1" x14ac:dyDescent="0.3">
      <c r="B31" s="78" t="s">
        <v>130</v>
      </c>
      <c r="C31" s="79">
        <v>0.77</v>
      </c>
    </row>
    <row r="33" spans="1:1" x14ac:dyDescent="0.25">
      <c r="A33" s="75" t="s">
        <v>171</v>
      </c>
    </row>
    <row r="34" spans="1:1" x14ac:dyDescent="0.25">
      <c r="A34" t="s">
        <v>154</v>
      </c>
    </row>
    <row r="35" spans="1:1" x14ac:dyDescent="0.25">
      <c r="A35" s="84" t="s">
        <v>155</v>
      </c>
    </row>
    <row r="36" spans="1:1" x14ac:dyDescent="0.25">
      <c r="A36" s="84" t="s">
        <v>156</v>
      </c>
    </row>
    <row r="37" spans="1:1" x14ac:dyDescent="0.25">
      <c r="A37" s="84" t="s">
        <v>157</v>
      </c>
    </row>
    <row r="38" spans="1:1" x14ac:dyDescent="0.25">
      <c r="A38" s="84" t="s">
        <v>158</v>
      </c>
    </row>
    <row r="39" spans="1:1" x14ac:dyDescent="0.25">
      <c r="A39" t="s">
        <v>159</v>
      </c>
    </row>
    <row r="40" spans="1:1" x14ac:dyDescent="0.25">
      <c r="A40" t="s">
        <v>160</v>
      </c>
    </row>
    <row r="42" spans="1:1" x14ac:dyDescent="0.25">
      <c r="A42" t="s">
        <v>161</v>
      </c>
    </row>
    <row r="43" spans="1:1" x14ac:dyDescent="0.25">
      <c r="A43" t="s">
        <v>162</v>
      </c>
    </row>
    <row r="44" spans="1:1" x14ac:dyDescent="0.25">
      <c r="A44" t="s">
        <v>163</v>
      </c>
    </row>
    <row r="45" spans="1:1" x14ac:dyDescent="0.25">
      <c r="A45" t="s">
        <v>164</v>
      </c>
    </row>
    <row r="46" spans="1:1" x14ac:dyDescent="0.25">
      <c r="A46" t="s">
        <v>165</v>
      </c>
    </row>
    <row r="48" spans="1:1" x14ac:dyDescent="0.25">
      <c r="A48" t="s">
        <v>166</v>
      </c>
    </row>
    <row r="49" spans="1:1" x14ac:dyDescent="0.25">
      <c r="A49" t="s">
        <v>167</v>
      </c>
    </row>
    <row r="50" spans="1:1" x14ac:dyDescent="0.25">
      <c r="A50" t="s">
        <v>168</v>
      </c>
    </row>
    <row r="51" spans="1:1" x14ac:dyDescent="0.25">
      <c r="A51" t="s">
        <v>169</v>
      </c>
    </row>
    <row r="52" spans="1:1" x14ac:dyDescent="0.25">
      <c r="A52" t="s">
        <v>170</v>
      </c>
    </row>
    <row r="54" spans="1:1" x14ac:dyDescent="0.25">
      <c r="A54" s="96" t="s">
        <v>193</v>
      </c>
    </row>
    <row r="55" spans="1:1" x14ac:dyDescent="0.25">
      <c r="A55" s="96" t="s">
        <v>186</v>
      </c>
    </row>
    <row r="56" spans="1:1" x14ac:dyDescent="0.25">
      <c r="A56" s="96" t="s">
        <v>187</v>
      </c>
    </row>
    <row r="57" spans="1:1" x14ac:dyDescent="0.25">
      <c r="A57" s="96" t="s">
        <v>188</v>
      </c>
    </row>
    <row r="58" spans="1:1" x14ac:dyDescent="0.25">
      <c r="A58" s="96"/>
    </row>
    <row r="59" spans="1:1" x14ac:dyDescent="0.25">
      <c r="A59" s="96" t="s">
        <v>189</v>
      </c>
    </row>
    <row r="60" spans="1:1" x14ac:dyDescent="0.25">
      <c r="A60" s="96" t="s">
        <v>190</v>
      </c>
    </row>
    <row r="61" spans="1:1" x14ac:dyDescent="0.25">
      <c r="A61" s="96" t="s">
        <v>194</v>
      </c>
    </row>
    <row r="62" spans="1:1" x14ac:dyDescent="0.25">
      <c r="A62" s="96"/>
    </row>
    <row r="63" spans="1:1" x14ac:dyDescent="0.25">
      <c r="A63" s="96" t="s">
        <v>191</v>
      </c>
    </row>
    <row r="64" spans="1:1" x14ac:dyDescent="0.25">
      <c r="A64" s="96" t="s">
        <v>192</v>
      </c>
    </row>
  </sheetData>
  <hyperlinks>
    <hyperlink ref="B23" r:id="rId1"/>
    <hyperlink ref="B30"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heetViews>
  <sheetFormatPr defaultRowHeight="15" x14ac:dyDescent="0.25"/>
  <cols>
    <col min="1" max="1" width="35.28515625" customWidth="1"/>
    <col min="2" max="2" width="8.7109375" style="88"/>
    <col min="3" max="3" width="11.85546875" customWidth="1"/>
    <col min="4" max="4" width="11.28515625" customWidth="1"/>
    <col min="5" max="5" width="15.7109375" customWidth="1"/>
    <col min="6" max="6" width="15.42578125" customWidth="1"/>
    <col min="7" max="7" width="18.5703125" customWidth="1"/>
  </cols>
  <sheetData>
    <row r="1" spans="1:7" x14ac:dyDescent="0.25">
      <c r="E1" s="109" t="s">
        <v>202</v>
      </c>
      <c r="F1" s="109"/>
      <c r="G1" s="109"/>
    </row>
    <row r="2" spans="1:7" s="99" customFormat="1" ht="30" x14ac:dyDescent="0.25">
      <c r="B2" s="102" t="s">
        <v>205</v>
      </c>
      <c r="C2" s="102" t="s">
        <v>204</v>
      </c>
      <c r="D2" s="102" t="s">
        <v>203</v>
      </c>
      <c r="E2" s="102" t="s">
        <v>201</v>
      </c>
      <c r="F2" s="102" t="s">
        <v>199</v>
      </c>
      <c r="G2" s="102" t="s">
        <v>200</v>
      </c>
    </row>
    <row r="3" spans="1:7" x14ac:dyDescent="0.25">
      <c r="A3" t="s">
        <v>228</v>
      </c>
      <c r="B3" s="88">
        <v>2</v>
      </c>
      <c r="C3">
        <v>350</v>
      </c>
      <c r="D3">
        <v>333.7</v>
      </c>
      <c r="E3" s="97">
        <v>1091</v>
      </c>
      <c r="F3" s="97">
        <v>1309</v>
      </c>
      <c r="G3" s="97">
        <v>1531</v>
      </c>
    </row>
    <row r="4" spans="1:7" x14ac:dyDescent="0.25">
      <c r="A4" t="s">
        <v>229</v>
      </c>
      <c r="B4" s="88">
        <v>2</v>
      </c>
      <c r="C4">
        <v>160</v>
      </c>
      <c r="D4">
        <v>149.80000000000001</v>
      </c>
      <c r="E4" s="97">
        <v>1339</v>
      </c>
      <c r="F4" s="97">
        <v>1607</v>
      </c>
      <c r="G4" s="97">
        <v>1861</v>
      </c>
    </row>
    <row r="5" spans="1:7" x14ac:dyDescent="0.25">
      <c r="A5" t="s">
        <v>230</v>
      </c>
      <c r="B5" s="88">
        <v>2</v>
      </c>
      <c r="C5">
        <v>80</v>
      </c>
      <c r="D5">
        <v>75</v>
      </c>
      <c r="E5" s="97">
        <v>1682</v>
      </c>
      <c r="F5" s="97">
        <v>2018</v>
      </c>
      <c r="G5" s="97">
        <v>2342</v>
      </c>
    </row>
    <row r="6" spans="1:7" x14ac:dyDescent="0.25">
      <c r="A6" t="s">
        <v>231</v>
      </c>
      <c r="B6" s="88">
        <v>1</v>
      </c>
      <c r="C6">
        <v>44.7</v>
      </c>
      <c r="D6">
        <v>43.6</v>
      </c>
      <c r="E6">
        <v>883</v>
      </c>
      <c r="F6" s="97">
        <v>1059</v>
      </c>
      <c r="G6" s="97">
        <v>1111</v>
      </c>
    </row>
    <row r="7" spans="1:7" x14ac:dyDescent="0.25">
      <c r="A7" t="s">
        <v>232</v>
      </c>
      <c r="B7" s="88">
        <v>1</v>
      </c>
      <c r="C7">
        <v>103.5</v>
      </c>
      <c r="D7">
        <v>100.5</v>
      </c>
      <c r="E7">
        <v>886</v>
      </c>
      <c r="F7" s="97">
        <v>1063</v>
      </c>
      <c r="G7" s="97">
        <v>1122</v>
      </c>
    </row>
    <row r="8" spans="1:7" x14ac:dyDescent="0.25">
      <c r="A8" t="s">
        <v>233</v>
      </c>
      <c r="B8" s="88">
        <v>1</v>
      </c>
      <c r="C8">
        <v>88.8</v>
      </c>
      <c r="D8">
        <v>87.8</v>
      </c>
      <c r="E8">
        <v>629</v>
      </c>
      <c r="F8">
        <v>755</v>
      </c>
      <c r="G8">
        <v>792</v>
      </c>
    </row>
    <row r="9" spans="1:7" x14ac:dyDescent="0.25">
      <c r="A9" t="s">
        <v>232</v>
      </c>
      <c r="B9" s="88" t="s">
        <v>195</v>
      </c>
      <c r="C9">
        <v>186.5</v>
      </c>
      <c r="D9">
        <v>184.5</v>
      </c>
      <c r="E9">
        <v>478</v>
      </c>
      <c r="F9">
        <v>573</v>
      </c>
      <c r="G9">
        <v>605</v>
      </c>
    </row>
    <row r="10" spans="1:7" x14ac:dyDescent="0.25">
      <c r="A10" t="s">
        <v>232</v>
      </c>
      <c r="B10" s="88" t="s">
        <v>196</v>
      </c>
      <c r="C10">
        <v>275.60000000000002</v>
      </c>
      <c r="D10">
        <v>272.7</v>
      </c>
      <c r="E10">
        <v>412</v>
      </c>
      <c r="F10">
        <v>495</v>
      </c>
      <c r="G10">
        <v>522</v>
      </c>
    </row>
    <row r="11" spans="1:7" x14ac:dyDescent="0.25">
      <c r="A11" t="s">
        <v>232</v>
      </c>
      <c r="B11" s="88" t="s">
        <v>197</v>
      </c>
      <c r="C11">
        <v>280.39999999999998</v>
      </c>
      <c r="D11">
        <v>277.60000000000002</v>
      </c>
      <c r="E11">
        <v>408</v>
      </c>
      <c r="F11">
        <v>490</v>
      </c>
      <c r="G11">
        <v>517</v>
      </c>
    </row>
    <row r="12" spans="1:7" x14ac:dyDescent="0.25">
      <c r="A12" t="s">
        <v>232</v>
      </c>
      <c r="B12" s="88" t="s">
        <v>198</v>
      </c>
      <c r="C12">
        <v>319</v>
      </c>
      <c r="D12">
        <v>315.7</v>
      </c>
      <c r="E12">
        <v>425</v>
      </c>
      <c r="F12">
        <v>510</v>
      </c>
      <c r="G12">
        <v>538</v>
      </c>
    </row>
    <row r="13" spans="1:7" x14ac:dyDescent="0.25">
      <c r="A13" t="s">
        <v>234</v>
      </c>
      <c r="B13" s="88">
        <v>1</v>
      </c>
      <c r="C13">
        <v>42.3</v>
      </c>
      <c r="D13">
        <v>41.6</v>
      </c>
      <c r="E13">
        <v>862</v>
      </c>
      <c r="F13" s="97">
        <v>1035</v>
      </c>
      <c r="G13" s="97">
        <v>1085</v>
      </c>
    </row>
    <row r="14" spans="1:7" x14ac:dyDescent="0.25">
      <c r="A14" t="s">
        <v>235</v>
      </c>
      <c r="B14" s="88" t="s">
        <v>215</v>
      </c>
      <c r="C14">
        <v>114</v>
      </c>
      <c r="D14">
        <v>110.8</v>
      </c>
      <c r="E14" s="97">
        <v>1170</v>
      </c>
      <c r="F14" s="97">
        <v>1404</v>
      </c>
      <c r="G14" s="97">
        <v>1598</v>
      </c>
    </row>
    <row r="15" spans="1:7" x14ac:dyDescent="0.25">
      <c r="A15" t="s">
        <v>232</v>
      </c>
      <c r="B15" s="88" t="s">
        <v>206</v>
      </c>
      <c r="C15">
        <v>285.7</v>
      </c>
      <c r="D15">
        <v>278.3</v>
      </c>
      <c r="E15">
        <v>695</v>
      </c>
      <c r="F15">
        <v>834</v>
      </c>
      <c r="G15">
        <v>951</v>
      </c>
    </row>
    <row r="16" spans="1:7" x14ac:dyDescent="0.25">
      <c r="A16" t="s">
        <v>232</v>
      </c>
      <c r="B16" s="88" t="s">
        <v>207</v>
      </c>
      <c r="C16">
        <v>575.1</v>
      </c>
      <c r="D16">
        <v>559.9</v>
      </c>
      <c r="E16">
        <v>673</v>
      </c>
      <c r="F16">
        <v>807</v>
      </c>
      <c r="G16">
        <v>927</v>
      </c>
    </row>
    <row r="17" spans="1:7" x14ac:dyDescent="0.25">
      <c r="A17" t="s">
        <v>232</v>
      </c>
      <c r="B17" s="88" t="s">
        <v>208</v>
      </c>
      <c r="C17">
        <v>864.6</v>
      </c>
      <c r="D17">
        <v>841</v>
      </c>
      <c r="E17">
        <v>670</v>
      </c>
      <c r="F17">
        <v>805</v>
      </c>
      <c r="G17">
        <v>921</v>
      </c>
    </row>
    <row r="18" spans="1:7" x14ac:dyDescent="0.25">
      <c r="A18" t="s">
        <v>232</v>
      </c>
      <c r="B18" s="88" t="s">
        <v>209</v>
      </c>
      <c r="C18">
        <v>408.5</v>
      </c>
      <c r="D18">
        <v>396.2</v>
      </c>
      <c r="E18">
        <v>647</v>
      </c>
      <c r="F18">
        <v>777</v>
      </c>
      <c r="G18">
        <v>880</v>
      </c>
    </row>
    <row r="19" spans="1:7" x14ac:dyDescent="0.25">
      <c r="A19" t="s">
        <v>232</v>
      </c>
      <c r="B19" s="88" t="s">
        <v>210</v>
      </c>
      <c r="C19">
        <v>823.8</v>
      </c>
      <c r="D19">
        <v>798</v>
      </c>
      <c r="E19">
        <v>654</v>
      </c>
      <c r="F19">
        <v>785</v>
      </c>
      <c r="G19">
        <v>899</v>
      </c>
    </row>
    <row r="20" spans="1:7" x14ac:dyDescent="0.25">
      <c r="A20" t="s">
        <v>232</v>
      </c>
      <c r="B20" s="88" t="s">
        <v>211</v>
      </c>
      <c r="C20">
        <v>413.4</v>
      </c>
      <c r="D20">
        <v>402.2</v>
      </c>
      <c r="E20">
        <v>637</v>
      </c>
      <c r="F20">
        <v>765</v>
      </c>
      <c r="G20">
        <v>866</v>
      </c>
    </row>
    <row r="21" spans="1:7" x14ac:dyDescent="0.25">
      <c r="A21" t="s">
        <v>232</v>
      </c>
      <c r="B21" s="88" t="s">
        <v>212</v>
      </c>
      <c r="C21">
        <v>833.6</v>
      </c>
      <c r="D21">
        <v>809.9</v>
      </c>
      <c r="E21">
        <v>643</v>
      </c>
      <c r="F21">
        <v>772</v>
      </c>
      <c r="G21">
        <v>884</v>
      </c>
    </row>
    <row r="22" spans="1:7" x14ac:dyDescent="0.25">
      <c r="A22" t="s">
        <v>232</v>
      </c>
      <c r="B22" s="88" t="s">
        <v>213</v>
      </c>
      <c r="C22">
        <v>460.9</v>
      </c>
      <c r="D22">
        <v>447.6</v>
      </c>
      <c r="E22">
        <v>639</v>
      </c>
      <c r="F22">
        <v>767</v>
      </c>
      <c r="G22">
        <v>879</v>
      </c>
    </row>
    <row r="23" spans="1:7" x14ac:dyDescent="0.25">
      <c r="A23" t="s">
        <v>232</v>
      </c>
      <c r="B23" s="88" t="s">
        <v>214</v>
      </c>
      <c r="C23">
        <v>929.7</v>
      </c>
      <c r="D23">
        <v>901.7</v>
      </c>
      <c r="E23">
        <v>637</v>
      </c>
      <c r="F23">
        <v>764</v>
      </c>
      <c r="G23">
        <v>875</v>
      </c>
    </row>
    <row r="24" spans="1:7" x14ac:dyDescent="0.25">
      <c r="A24" t="s">
        <v>236</v>
      </c>
      <c r="B24" s="88">
        <v>1</v>
      </c>
      <c r="C24">
        <v>44</v>
      </c>
      <c r="D24">
        <v>42.4</v>
      </c>
      <c r="E24" s="97">
        <v>2255</v>
      </c>
      <c r="F24" s="97">
        <v>2706</v>
      </c>
      <c r="G24" s="97">
        <v>3144</v>
      </c>
    </row>
    <row r="25" spans="1:7" x14ac:dyDescent="0.25">
      <c r="A25" t="s">
        <v>232</v>
      </c>
      <c r="B25" s="88">
        <v>3</v>
      </c>
      <c r="C25">
        <v>3.6</v>
      </c>
      <c r="D25">
        <v>3.3</v>
      </c>
      <c r="E25" s="97">
        <v>2467</v>
      </c>
      <c r="F25" s="97">
        <v>2960</v>
      </c>
      <c r="G25" s="97">
        <v>3263</v>
      </c>
    </row>
    <row r="26" spans="1:7" x14ac:dyDescent="0.25">
      <c r="A26" t="s">
        <v>237</v>
      </c>
      <c r="B26" s="88">
        <v>2</v>
      </c>
      <c r="C26">
        <v>350</v>
      </c>
      <c r="D26">
        <v>332.5</v>
      </c>
      <c r="E26" s="97">
        <v>1160</v>
      </c>
      <c r="F26" s="97">
        <v>1392</v>
      </c>
      <c r="G26" s="97">
        <v>1700</v>
      </c>
    </row>
    <row r="27" spans="1:7" x14ac:dyDescent="0.25">
      <c r="A27" t="s">
        <v>238</v>
      </c>
      <c r="B27" s="88">
        <v>1</v>
      </c>
      <c r="C27">
        <v>700</v>
      </c>
      <c r="D27">
        <v>670.3</v>
      </c>
      <c r="E27" s="97">
        <v>1188</v>
      </c>
      <c r="F27" s="97">
        <v>1425</v>
      </c>
      <c r="G27" s="97">
        <v>1782</v>
      </c>
    </row>
    <row r="28" spans="1:7" x14ac:dyDescent="0.25">
      <c r="A28" t="s">
        <v>239</v>
      </c>
      <c r="B28" s="88">
        <v>1</v>
      </c>
      <c r="C28">
        <v>700</v>
      </c>
      <c r="D28">
        <v>659.8</v>
      </c>
      <c r="E28" s="97">
        <v>1412</v>
      </c>
      <c r="F28" s="97">
        <v>1695</v>
      </c>
      <c r="G28" s="97">
        <v>2119</v>
      </c>
    </row>
    <row r="29" spans="1:7" x14ac:dyDescent="0.25">
      <c r="A29" t="s">
        <v>240</v>
      </c>
      <c r="B29" s="88">
        <v>1</v>
      </c>
      <c r="C29" s="98">
        <v>1400</v>
      </c>
      <c r="D29" s="98">
        <v>1351</v>
      </c>
      <c r="E29" s="97">
        <v>3265</v>
      </c>
      <c r="F29" s="97">
        <v>3983</v>
      </c>
      <c r="G29" s="97">
        <v>6281</v>
      </c>
    </row>
    <row r="30" spans="1:7" x14ac:dyDescent="0.25">
      <c r="A30" t="s">
        <v>241</v>
      </c>
      <c r="B30" s="88">
        <v>1</v>
      </c>
      <c r="C30" s="98">
        <v>1200</v>
      </c>
      <c r="D30" s="98">
        <v>1107</v>
      </c>
      <c r="E30" s="97">
        <v>3890</v>
      </c>
      <c r="F30" s="97">
        <v>4746</v>
      </c>
      <c r="G30" s="97">
        <v>6557</v>
      </c>
    </row>
    <row r="31" spans="1:7" x14ac:dyDescent="0.25">
      <c r="A31" t="s">
        <v>242</v>
      </c>
      <c r="B31" s="88">
        <v>4</v>
      </c>
      <c r="C31">
        <v>27</v>
      </c>
      <c r="D31">
        <v>25</v>
      </c>
      <c r="E31" s="97">
        <v>1916</v>
      </c>
      <c r="F31" s="97">
        <v>2261</v>
      </c>
      <c r="G31" s="97">
        <v>2530</v>
      </c>
    </row>
    <row r="32" spans="1:7" x14ac:dyDescent="0.25">
      <c r="A32" t="s">
        <v>243</v>
      </c>
      <c r="B32" s="88">
        <v>4</v>
      </c>
      <c r="C32">
        <v>26.6</v>
      </c>
      <c r="D32">
        <v>25</v>
      </c>
      <c r="E32" s="97">
        <v>1543</v>
      </c>
      <c r="F32" s="97">
        <v>1821</v>
      </c>
      <c r="G32" s="97">
        <v>2038</v>
      </c>
    </row>
    <row r="33" spans="1:7" x14ac:dyDescent="0.25">
      <c r="A33" t="s">
        <v>244</v>
      </c>
      <c r="B33" s="88">
        <v>2</v>
      </c>
      <c r="C33">
        <v>375</v>
      </c>
      <c r="D33">
        <v>373.1</v>
      </c>
      <c r="E33" s="97">
        <v>1010</v>
      </c>
      <c r="F33" s="97">
        <v>1173</v>
      </c>
      <c r="G33" s="97">
        <v>1487</v>
      </c>
    </row>
    <row r="34" spans="1:7" x14ac:dyDescent="0.25">
      <c r="A34" t="s">
        <v>245</v>
      </c>
      <c r="B34" s="88">
        <v>3</v>
      </c>
      <c r="C34">
        <v>81.2</v>
      </c>
      <c r="D34">
        <v>80</v>
      </c>
      <c r="E34" s="97">
        <v>1482</v>
      </c>
      <c r="F34" s="97">
        <v>1586</v>
      </c>
      <c r="G34" s="97">
        <v>1901</v>
      </c>
    </row>
    <row r="35" spans="1:7" x14ac:dyDescent="0.25">
      <c r="A35" t="s">
        <v>246</v>
      </c>
      <c r="B35" s="88">
        <v>3</v>
      </c>
      <c r="C35">
        <v>35.5</v>
      </c>
      <c r="D35">
        <v>35</v>
      </c>
      <c r="E35" s="97">
        <v>2561</v>
      </c>
      <c r="F35" s="97">
        <v>2891</v>
      </c>
      <c r="G35" s="97">
        <v>3389</v>
      </c>
    </row>
    <row r="36" spans="1:7" x14ac:dyDescent="0.25">
      <c r="A36" t="s">
        <v>247</v>
      </c>
      <c r="B36" s="88">
        <v>50</v>
      </c>
      <c r="C36">
        <v>2</v>
      </c>
      <c r="D36">
        <v>2</v>
      </c>
      <c r="E36" s="97">
        <v>1732</v>
      </c>
      <c r="F36" s="97">
        <v>1836</v>
      </c>
      <c r="G36" s="97">
        <v>2016</v>
      </c>
    </row>
    <row r="37" spans="1:7" x14ac:dyDescent="0.25">
      <c r="A37" t="s">
        <v>248</v>
      </c>
      <c r="B37" s="88">
        <v>50</v>
      </c>
      <c r="C37">
        <v>2</v>
      </c>
      <c r="D37">
        <v>2</v>
      </c>
      <c r="E37" s="97">
        <v>1732</v>
      </c>
      <c r="F37" s="97">
        <v>1836</v>
      </c>
      <c r="G37" s="97">
        <v>2016</v>
      </c>
    </row>
    <row r="38" spans="1:7" x14ac:dyDescent="0.25">
      <c r="A38" t="s">
        <v>249</v>
      </c>
      <c r="B38" s="88">
        <v>1</v>
      </c>
      <c r="C38">
        <v>60</v>
      </c>
      <c r="D38">
        <v>59.9</v>
      </c>
      <c r="E38" s="97">
        <v>1900</v>
      </c>
      <c r="F38" s="97">
        <v>2128</v>
      </c>
      <c r="G38" s="97">
        <v>2353</v>
      </c>
    </row>
  </sheetData>
  <mergeCells count="1">
    <mergeCell ref="E1:G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56"/>
  <sheetViews>
    <sheetView topLeftCell="A2" workbookViewId="0">
      <pane ySplit="1" topLeftCell="A3" activePane="bottomLeft" state="frozen"/>
      <selection activeCell="A2" sqref="A2"/>
      <selection pane="bottomLeft"/>
    </sheetView>
  </sheetViews>
  <sheetFormatPr defaultColWidth="11.42578125" defaultRowHeight="15" x14ac:dyDescent="0.25"/>
  <cols>
    <col min="1" max="1" width="17.42578125" customWidth="1"/>
    <col min="2" max="2" width="28.28515625" customWidth="1"/>
    <col min="3" max="3" width="27.5703125" customWidth="1"/>
  </cols>
  <sheetData>
    <row r="1" spans="1:46" thickBot="1" x14ac:dyDescent="0.4"/>
    <row r="2" spans="1:46" ht="57" thickBot="1" x14ac:dyDescent="0.3">
      <c r="A2" s="1" t="s">
        <v>0</v>
      </c>
      <c r="B2" s="2" t="s">
        <v>1</v>
      </c>
      <c r="C2" s="2" t="s">
        <v>2</v>
      </c>
      <c r="D2" s="2" t="s">
        <v>3</v>
      </c>
      <c r="E2" s="2" t="s">
        <v>4</v>
      </c>
      <c r="F2" s="3" t="s">
        <v>5</v>
      </c>
      <c r="G2" s="4" t="s">
        <v>6</v>
      </c>
      <c r="H2" s="5" t="s">
        <v>7</v>
      </c>
      <c r="I2" s="5" t="s">
        <v>8</v>
      </c>
      <c r="J2" s="6" t="s">
        <v>9</v>
      </c>
      <c r="K2" s="7" t="s">
        <v>10</v>
      </c>
      <c r="L2" s="5" t="s">
        <v>11</v>
      </c>
      <c r="M2" s="5" t="s">
        <v>12</v>
      </c>
      <c r="N2" s="8" t="s">
        <v>13</v>
      </c>
      <c r="O2" s="5" t="s">
        <v>14</v>
      </c>
      <c r="P2" s="8" t="s">
        <v>15</v>
      </c>
      <c r="Q2" s="8" t="s">
        <v>16</v>
      </c>
      <c r="R2" s="5" t="s">
        <v>17</v>
      </c>
      <c r="S2" s="9" t="s">
        <v>18</v>
      </c>
      <c r="T2" s="5" t="s">
        <v>19</v>
      </c>
      <c r="U2" s="5" t="s">
        <v>20</v>
      </c>
      <c r="V2" s="5" t="s">
        <v>21</v>
      </c>
      <c r="W2" s="5" t="s">
        <v>22</v>
      </c>
      <c r="X2" s="5" t="s">
        <v>23</v>
      </c>
      <c r="Y2" s="10" t="s">
        <v>24</v>
      </c>
      <c r="Z2" s="10" t="s">
        <v>25</v>
      </c>
      <c r="AA2" s="10" t="s">
        <v>26</v>
      </c>
      <c r="AB2" s="11" t="s">
        <v>27</v>
      </c>
      <c r="AC2" s="12" t="s">
        <v>28</v>
      </c>
      <c r="AD2" s="12" t="s">
        <v>29</v>
      </c>
      <c r="AE2" s="12" t="s">
        <v>30</v>
      </c>
      <c r="AF2" s="12" t="s">
        <v>31</v>
      </c>
      <c r="AG2" s="12" t="s">
        <v>32</v>
      </c>
      <c r="AH2" s="12" t="s">
        <v>33</v>
      </c>
      <c r="AI2" s="12" t="s">
        <v>34</v>
      </c>
      <c r="AJ2" s="13" t="s">
        <v>35</v>
      </c>
      <c r="AK2" s="13" t="s">
        <v>36</v>
      </c>
      <c r="AL2" s="14" t="s">
        <v>37</v>
      </c>
      <c r="AM2" s="15" t="s">
        <v>38</v>
      </c>
      <c r="AN2" s="13" t="s">
        <v>39</v>
      </c>
      <c r="AO2" s="14" t="s">
        <v>40</v>
      </c>
      <c r="AP2" s="15" t="s">
        <v>41</v>
      </c>
      <c r="AQ2" s="15" t="s">
        <v>42</v>
      </c>
      <c r="AR2" s="15" t="s">
        <v>43</v>
      </c>
      <c r="AS2" s="16" t="s">
        <v>44</v>
      </c>
      <c r="AT2" s="5" t="s">
        <v>45</v>
      </c>
    </row>
    <row r="3" spans="1:46" ht="16.5" thickTop="1" thickBot="1" x14ac:dyDescent="0.3">
      <c r="A3" s="17" t="s">
        <v>46</v>
      </c>
      <c r="B3" s="18" t="s">
        <v>47</v>
      </c>
      <c r="C3" s="18" t="s">
        <v>48</v>
      </c>
      <c r="D3" s="18">
        <v>12035</v>
      </c>
      <c r="E3" s="18">
        <v>37086</v>
      </c>
      <c r="F3" s="19">
        <v>0.33975122385119694</v>
      </c>
      <c r="G3" s="20">
        <v>4088.9059790491551</v>
      </c>
      <c r="H3" s="21" t="s">
        <v>49</v>
      </c>
      <c r="I3" s="22" t="s">
        <v>50</v>
      </c>
      <c r="J3" s="23" t="s">
        <v>51</v>
      </c>
      <c r="K3" s="23">
        <v>0</v>
      </c>
      <c r="L3" s="21" t="s">
        <v>52</v>
      </c>
      <c r="M3" s="24" t="s">
        <v>50</v>
      </c>
      <c r="N3" s="25" t="s">
        <v>50</v>
      </c>
      <c r="O3" s="21" t="s">
        <v>50</v>
      </c>
      <c r="P3" s="25" t="s">
        <v>51</v>
      </c>
      <c r="Q3" s="25" t="s">
        <v>51</v>
      </c>
      <c r="R3" s="21"/>
      <c r="S3" s="26">
        <v>375</v>
      </c>
      <c r="T3" s="21">
        <v>50</v>
      </c>
      <c r="U3" s="21">
        <v>0.5</v>
      </c>
      <c r="V3" s="21">
        <v>373.125</v>
      </c>
      <c r="W3" s="80">
        <v>2246.5979381443299</v>
      </c>
      <c r="X3" s="21">
        <v>52</v>
      </c>
      <c r="Y3" s="23">
        <v>33400</v>
      </c>
      <c r="Z3" s="27"/>
      <c r="AA3" s="27">
        <v>10.567829787234039</v>
      </c>
      <c r="AB3" s="28"/>
      <c r="AC3" s="28"/>
      <c r="AD3" s="28"/>
      <c r="AE3" s="28">
        <v>5.4</v>
      </c>
      <c r="AF3" s="28">
        <v>22.8</v>
      </c>
      <c r="AG3" s="28">
        <v>34.5</v>
      </c>
      <c r="AH3" s="28">
        <v>29.7</v>
      </c>
      <c r="AI3" s="28">
        <v>7.6</v>
      </c>
      <c r="AJ3" s="28">
        <v>10</v>
      </c>
      <c r="AK3" s="28">
        <v>122.48712727272734</v>
      </c>
      <c r="AL3" s="28">
        <v>124.47878787878793</v>
      </c>
      <c r="AM3" s="29">
        <v>7.9571885130376593E-2</v>
      </c>
      <c r="AN3" s="30">
        <v>50.182066746557915</v>
      </c>
      <c r="AO3" s="30">
        <v>10.567829787234039</v>
      </c>
      <c r="AP3" s="30">
        <v>0</v>
      </c>
      <c r="AQ3" s="30">
        <v>60.749896533791954</v>
      </c>
      <c r="AR3" s="30">
        <v>10.567829787234039</v>
      </c>
      <c r="AS3" s="31" t="s">
        <v>53</v>
      </c>
      <c r="AT3" s="21">
        <v>2270</v>
      </c>
    </row>
    <row r="4" spans="1:46" ht="16.5" thickTop="1" thickBot="1" x14ac:dyDescent="0.3">
      <c r="A4" s="17" t="s">
        <v>46</v>
      </c>
      <c r="B4" s="18" t="s">
        <v>134</v>
      </c>
      <c r="C4" s="18" t="s">
        <v>48</v>
      </c>
      <c r="D4" s="18">
        <v>12035</v>
      </c>
      <c r="E4" s="18">
        <v>37086</v>
      </c>
      <c r="F4" s="19">
        <v>0.33975122385119694</v>
      </c>
      <c r="G4" s="20">
        <v>4088.9059790491551</v>
      </c>
      <c r="H4" s="21" t="s">
        <v>49</v>
      </c>
      <c r="I4" s="22" t="s">
        <v>50</v>
      </c>
      <c r="J4" s="23" t="s">
        <v>51</v>
      </c>
      <c r="K4" s="23">
        <v>0</v>
      </c>
      <c r="L4" s="21" t="s">
        <v>52</v>
      </c>
      <c r="M4" s="24" t="s">
        <v>50</v>
      </c>
      <c r="N4" s="25" t="s">
        <v>50</v>
      </c>
      <c r="O4" s="21" t="s">
        <v>50</v>
      </c>
      <c r="P4" s="25" t="s">
        <v>51</v>
      </c>
      <c r="Q4" s="25" t="s">
        <v>51</v>
      </c>
      <c r="R4" s="21"/>
      <c r="S4" s="26">
        <v>375</v>
      </c>
      <c r="T4" s="21">
        <v>50</v>
      </c>
      <c r="U4" s="21">
        <v>0.5</v>
      </c>
      <c r="V4" s="21">
        <v>373.125</v>
      </c>
      <c r="W4" s="80">
        <v>2246.5979381443299</v>
      </c>
      <c r="X4" s="21">
        <v>52</v>
      </c>
      <c r="Y4" s="23">
        <v>33400</v>
      </c>
      <c r="Z4" s="27"/>
      <c r="AA4" s="27">
        <v>10.567829787234039</v>
      </c>
      <c r="AB4" s="28"/>
      <c r="AC4" s="28"/>
      <c r="AD4" s="28"/>
      <c r="AE4" s="28">
        <v>5.4</v>
      </c>
      <c r="AF4" s="28">
        <v>22.8</v>
      </c>
      <c r="AG4" s="28">
        <v>34.5</v>
      </c>
      <c r="AH4" s="28">
        <v>29.7</v>
      </c>
      <c r="AI4" s="28">
        <v>7.6</v>
      </c>
      <c r="AJ4" s="28">
        <v>10</v>
      </c>
      <c r="AK4" s="28">
        <v>122.48712727272734</v>
      </c>
      <c r="AL4" s="28">
        <v>124.47878787878793</v>
      </c>
      <c r="AM4" s="29">
        <v>7.9571885130376593E-2</v>
      </c>
      <c r="AN4" s="30">
        <v>50.182066746557915</v>
      </c>
      <c r="AO4" s="30">
        <v>10.567829787234039</v>
      </c>
      <c r="AP4" s="30">
        <v>0</v>
      </c>
      <c r="AQ4" s="30">
        <v>60.749896533791954</v>
      </c>
      <c r="AR4" s="30">
        <v>10.567829787234039</v>
      </c>
      <c r="AS4" s="31" t="s">
        <v>53</v>
      </c>
      <c r="AT4" s="21">
        <v>2270</v>
      </c>
    </row>
    <row r="5" spans="1:46" ht="16.5" thickTop="1" thickBot="1" x14ac:dyDescent="0.3">
      <c r="A5" s="17" t="s">
        <v>46</v>
      </c>
      <c r="B5" s="18" t="s">
        <v>135</v>
      </c>
      <c r="C5" s="18" t="s">
        <v>48</v>
      </c>
      <c r="D5" s="18">
        <v>12035</v>
      </c>
      <c r="E5" s="18">
        <v>37086</v>
      </c>
      <c r="F5" s="19">
        <v>0.33975122385119694</v>
      </c>
      <c r="G5" s="20">
        <v>4088.9059790491551</v>
      </c>
      <c r="H5" s="21" t="s">
        <v>49</v>
      </c>
      <c r="I5" s="22" t="s">
        <v>50</v>
      </c>
      <c r="J5" s="23" t="s">
        <v>51</v>
      </c>
      <c r="K5" s="23">
        <v>0</v>
      </c>
      <c r="L5" s="21" t="s">
        <v>52</v>
      </c>
      <c r="M5" s="24" t="s">
        <v>50</v>
      </c>
      <c r="N5" s="25" t="s">
        <v>50</v>
      </c>
      <c r="O5" s="21" t="s">
        <v>50</v>
      </c>
      <c r="P5" s="25" t="s">
        <v>51</v>
      </c>
      <c r="Q5" s="25" t="s">
        <v>51</v>
      </c>
      <c r="R5" s="21"/>
      <c r="S5" s="26">
        <v>375</v>
      </c>
      <c r="T5" s="21">
        <v>50</v>
      </c>
      <c r="U5" s="21">
        <v>0.5</v>
      </c>
      <c r="V5" s="21">
        <v>373.125</v>
      </c>
      <c r="W5" s="80">
        <v>2246.5979381443299</v>
      </c>
      <c r="X5" s="21">
        <v>52</v>
      </c>
      <c r="Y5" s="23">
        <v>33400</v>
      </c>
      <c r="Z5" s="27"/>
      <c r="AA5" s="27">
        <v>10.567829787234039</v>
      </c>
      <c r="AB5" s="28"/>
      <c r="AC5" s="28"/>
      <c r="AD5" s="28"/>
      <c r="AE5" s="28">
        <v>5.4</v>
      </c>
      <c r="AF5" s="28">
        <v>22.8</v>
      </c>
      <c r="AG5" s="28">
        <v>34.5</v>
      </c>
      <c r="AH5" s="28">
        <v>29.7</v>
      </c>
      <c r="AI5" s="28">
        <v>7.6</v>
      </c>
      <c r="AJ5" s="28">
        <v>10</v>
      </c>
      <c r="AK5" s="28">
        <v>122.48712727272734</v>
      </c>
      <c r="AL5" s="28">
        <v>124.47878787878793</v>
      </c>
      <c r="AM5" s="29">
        <v>7.9571885130376593E-2</v>
      </c>
      <c r="AN5" s="30">
        <v>50.182066746557915</v>
      </c>
      <c r="AO5" s="30">
        <v>10.567829787234039</v>
      </c>
      <c r="AP5" s="30">
        <v>0</v>
      </c>
      <c r="AQ5" s="30">
        <v>60.749896533791954</v>
      </c>
      <c r="AR5" s="30">
        <v>10.567829787234039</v>
      </c>
      <c r="AS5" s="31" t="s">
        <v>53</v>
      </c>
      <c r="AT5" s="21">
        <v>2270</v>
      </c>
    </row>
    <row r="6" spans="1:46" ht="30.75" thickBot="1" x14ac:dyDescent="0.3">
      <c r="A6" s="32" t="s">
        <v>54</v>
      </c>
      <c r="B6" s="18" t="s">
        <v>47</v>
      </c>
      <c r="C6" s="18" t="s">
        <v>48</v>
      </c>
      <c r="D6" s="18">
        <v>384</v>
      </c>
      <c r="E6" s="18">
        <v>1738</v>
      </c>
      <c r="F6" s="33">
        <v>0.74108025002238365</v>
      </c>
      <c r="G6" s="20">
        <v>284.57481600859535</v>
      </c>
      <c r="H6" s="34" t="s">
        <v>55</v>
      </c>
      <c r="I6" s="35" t="s">
        <v>50</v>
      </c>
      <c r="J6" s="36" t="s">
        <v>51</v>
      </c>
      <c r="K6" s="23">
        <v>0</v>
      </c>
      <c r="L6" s="34" t="s">
        <v>52</v>
      </c>
      <c r="M6" s="37" t="s">
        <v>50</v>
      </c>
      <c r="N6" s="38" t="s">
        <v>50</v>
      </c>
      <c r="O6" s="34" t="s">
        <v>50</v>
      </c>
      <c r="P6" s="38" t="s">
        <v>51</v>
      </c>
      <c r="Q6" s="38" t="s">
        <v>51</v>
      </c>
      <c r="R6" s="34">
        <v>1.2999999999999999E-2</v>
      </c>
      <c r="S6" s="39">
        <v>6.6</v>
      </c>
      <c r="T6" s="34">
        <v>50</v>
      </c>
      <c r="U6" s="34">
        <v>1.5</v>
      </c>
      <c r="V6" s="34">
        <v>6.5009999999999994</v>
      </c>
      <c r="W6" s="81">
        <v>2375.2577319587626</v>
      </c>
      <c r="X6" s="34">
        <v>36</v>
      </c>
      <c r="Y6" s="36">
        <v>89500</v>
      </c>
      <c r="Z6" s="40"/>
      <c r="AA6" s="40">
        <v>14.365166399002735</v>
      </c>
      <c r="AB6" s="41"/>
      <c r="AC6" s="41"/>
      <c r="AD6" s="41"/>
      <c r="AE6" s="41"/>
      <c r="AF6" s="41"/>
      <c r="AG6" s="41">
        <v>35</v>
      </c>
      <c r="AH6" s="41">
        <v>50</v>
      </c>
      <c r="AI6" s="41">
        <v>15</v>
      </c>
      <c r="AJ6" s="41">
        <v>39</v>
      </c>
      <c r="AK6" s="41">
        <v>773.85566115631707</v>
      </c>
      <c r="AL6" s="41">
        <v>812.87359365159352</v>
      </c>
      <c r="AM6" s="42">
        <v>1.1925832141054056</v>
      </c>
      <c r="AN6" s="30">
        <v>2.2151652323442912</v>
      </c>
      <c r="AO6" s="30">
        <v>14.365166399002735</v>
      </c>
      <c r="AP6" s="30">
        <v>0</v>
      </c>
      <c r="AQ6" s="30">
        <v>16.580331631347025</v>
      </c>
      <c r="AR6" s="30">
        <v>14.365166399002735</v>
      </c>
      <c r="AS6" s="31"/>
      <c r="AT6" s="34">
        <v>2400</v>
      </c>
    </row>
    <row r="7" spans="1:46" ht="30.75" thickBot="1" x14ac:dyDescent="0.3">
      <c r="A7" s="32" t="s">
        <v>54</v>
      </c>
      <c r="B7" s="18" t="s">
        <v>134</v>
      </c>
      <c r="C7" s="18" t="s">
        <v>48</v>
      </c>
      <c r="D7" s="18">
        <v>384</v>
      </c>
      <c r="E7" s="18">
        <v>1738</v>
      </c>
      <c r="F7" s="33">
        <v>0.74108025002238365</v>
      </c>
      <c r="G7" s="20">
        <v>284.57481600859535</v>
      </c>
      <c r="H7" s="34" t="s">
        <v>55</v>
      </c>
      <c r="I7" s="35" t="s">
        <v>50</v>
      </c>
      <c r="J7" s="36" t="s">
        <v>51</v>
      </c>
      <c r="K7" s="23">
        <v>0</v>
      </c>
      <c r="L7" s="34" t="s">
        <v>52</v>
      </c>
      <c r="M7" s="37" t="s">
        <v>50</v>
      </c>
      <c r="N7" s="38" t="s">
        <v>50</v>
      </c>
      <c r="O7" s="34" t="s">
        <v>50</v>
      </c>
      <c r="P7" s="38" t="s">
        <v>51</v>
      </c>
      <c r="Q7" s="38" t="s">
        <v>51</v>
      </c>
      <c r="R7" s="34">
        <v>1.2999999999999999E-2</v>
      </c>
      <c r="S7" s="39">
        <v>6.6</v>
      </c>
      <c r="T7" s="34">
        <v>50</v>
      </c>
      <c r="U7" s="34">
        <v>1.5</v>
      </c>
      <c r="V7" s="34">
        <v>6.5009999999999994</v>
      </c>
      <c r="W7" s="81">
        <v>2375.2577319587626</v>
      </c>
      <c r="X7" s="34">
        <v>36</v>
      </c>
      <c r="Y7" s="36">
        <v>89500</v>
      </c>
      <c r="Z7" s="40"/>
      <c r="AA7" s="40">
        <v>14.365166399002735</v>
      </c>
      <c r="AB7" s="41"/>
      <c r="AC7" s="41"/>
      <c r="AD7" s="41"/>
      <c r="AE7" s="41"/>
      <c r="AF7" s="41"/>
      <c r="AG7" s="41">
        <v>35</v>
      </c>
      <c r="AH7" s="41">
        <v>50</v>
      </c>
      <c r="AI7" s="41">
        <v>15</v>
      </c>
      <c r="AJ7" s="41">
        <v>39</v>
      </c>
      <c r="AK7" s="41">
        <v>773.85566115631707</v>
      </c>
      <c r="AL7" s="41">
        <v>812.87359365159352</v>
      </c>
      <c r="AM7" s="42">
        <v>1.1925832141054056</v>
      </c>
      <c r="AN7" s="30">
        <v>2.2151652323442912</v>
      </c>
      <c r="AO7" s="30">
        <v>14.365166399002735</v>
      </c>
      <c r="AP7" s="30">
        <v>0</v>
      </c>
      <c r="AQ7" s="30">
        <v>16.580331631347025</v>
      </c>
      <c r="AR7" s="30">
        <v>14.365166399002735</v>
      </c>
      <c r="AS7" s="31"/>
      <c r="AT7" s="34">
        <v>2400</v>
      </c>
    </row>
    <row r="8" spans="1:46" ht="30.75" thickBot="1" x14ac:dyDescent="0.3">
      <c r="A8" s="32" t="s">
        <v>54</v>
      </c>
      <c r="B8" s="18" t="s">
        <v>135</v>
      </c>
      <c r="C8" s="18" t="s">
        <v>48</v>
      </c>
      <c r="D8" s="18">
        <v>384</v>
      </c>
      <c r="E8" s="18">
        <v>1738</v>
      </c>
      <c r="F8" s="33">
        <v>0.74108025002238365</v>
      </c>
      <c r="G8" s="20">
        <v>284.57481600859535</v>
      </c>
      <c r="H8" s="34" t="s">
        <v>55</v>
      </c>
      <c r="I8" s="35" t="s">
        <v>50</v>
      </c>
      <c r="J8" s="36" t="s">
        <v>51</v>
      </c>
      <c r="K8" s="23">
        <v>0</v>
      </c>
      <c r="L8" s="34" t="s">
        <v>52</v>
      </c>
      <c r="M8" s="37" t="s">
        <v>50</v>
      </c>
      <c r="N8" s="38" t="s">
        <v>50</v>
      </c>
      <c r="O8" s="34" t="s">
        <v>50</v>
      </c>
      <c r="P8" s="38" t="s">
        <v>51</v>
      </c>
      <c r="Q8" s="38" t="s">
        <v>51</v>
      </c>
      <c r="R8" s="34">
        <v>1.2999999999999999E-2</v>
      </c>
      <c r="S8" s="39">
        <v>6.6</v>
      </c>
      <c r="T8" s="34">
        <v>50</v>
      </c>
      <c r="U8" s="34">
        <v>1.5</v>
      </c>
      <c r="V8" s="34">
        <v>6.5009999999999994</v>
      </c>
      <c r="W8" s="81">
        <v>2375.2577319587626</v>
      </c>
      <c r="X8" s="34">
        <v>36</v>
      </c>
      <c r="Y8" s="36">
        <v>89500</v>
      </c>
      <c r="Z8" s="40"/>
      <c r="AA8" s="40">
        <v>14.365166399002735</v>
      </c>
      <c r="AB8" s="41"/>
      <c r="AC8" s="41"/>
      <c r="AD8" s="41"/>
      <c r="AE8" s="41"/>
      <c r="AF8" s="41"/>
      <c r="AG8" s="41">
        <v>35</v>
      </c>
      <c r="AH8" s="41">
        <v>50</v>
      </c>
      <c r="AI8" s="41">
        <v>15</v>
      </c>
      <c r="AJ8" s="41">
        <v>39</v>
      </c>
      <c r="AK8" s="41">
        <v>773.85566115631707</v>
      </c>
      <c r="AL8" s="41">
        <v>812.87359365159352</v>
      </c>
      <c r="AM8" s="42">
        <v>1.1925832141054056</v>
      </c>
      <c r="AN8" s="30">
        <v>2.2151652323442912</v>
      </c>
      <c r="AO8" s="30">
        <v>14.365166399002735</v>
      </c>
      <c r="AP8" s="30">
        <v>0</v>
      </c>
      <c r="AQ8" s="30">
        <v>16.580331631347025</v>
      </c>
      <c r="AR8" s="30">
        <v>14.365166399002735</v>
      </c>
      <c r="AS8" s="31"/>
      <c r="AT8" s="34">
        <v>2400</v>
      </c>
    </row>
    <row r="9" spans="1:46" ht="30.75" thickBot="1" x14ac:dyDescent="0.3">
      <c r="A9" s="32" t="s">
        <v>56</v>
      </c>
      <c r="B9" s="18" t="s">
        <v>47</v>
      </c>
      <c r="C9" s="18" t="s">
        <v>57</v>
      </c>
      <c r="D9" s="18">
        <v>428</v>
      </c>
      <c r="E9" s="18">
        <v>1061</v>
      </c>
      <c r="F9" s="33">
        <v>0.36143646089853182</v>
      </c>
      <c r="G9" s="20">
        <v>154.69480526457161</v>
      </c>
      <c r="H9" s="34" t="s">
        <v>58</v>
      </c>
      <c r="I9" s="35">
        <v>0.33460000000000001</v>
      </c>
      <c r="J9" s="36">
        <v>10759.115361625822</v>
      </c>
      <c r="K9" s="23">
        <v>11415421.398684997</v>
      </c>
      <c r="L9" s="34" t="s">
        <v>59</v>
      </c>
      <c r="M9" s="37">
        <v>2029</v>
      </c>
      <c r="N9" s="38">
        <v>5.3026689805942935</v>
      </c>
      <c r="O9" s="34">
        <v>26.4</v>
      </c>
      <c r="P9" s="38">
        <v>96.8</v>
      </c>
      <c r="Q9" s="38">
        <v>1.0414823670053794</v>
      </c>
      <c r="R9" s="34" t="s">
        <v>50</v>
      </c>
      <c r="S9" s="39">
        <v>80</v>
      </c>
      <c r="T9" s="34">
        <v>30</v>
      </c>
      <c r="U9" s="34">
        <v>6.4</v>
      </c>
      <c r="V9" s="34">
        <v>74.88</v>
      </c>
      <c r="W9" s="81">
        <v>1846.7628865979379</v>
      </c>
      <c r="X9" s="34">
        <v>33</v>
      </c>
      <c r="Y9" s="36">
        <v>44749</v>
      </c>
      <c r="Z9" s="40">
        <v>3.98</v>
      </c>
      <c r="AA9" s="40">
        <v>13.585021113861295</v>
      </c>
      <c r="AB9" s="41"/>
      <c r="AC9" s="41"/>
      <c r="AD9" s="41"/>
      <c r="AE9" s="41"/>
      <c r="AF9" s="41"/>
      <c r="AG9" s="41">
        <v>19.2</v>
      </c>
      <c r="AH9" s="41">
        <v>62.7</v>
      </c>
      <c r="AI9" s="41">
        <v>18.100000000000001</v>
      </c>
      <c r="AJ9" s="41">
        <v>28</v>
      </c>
      <c r="AK9" s="41">
        <v>186.29609475951943</v>
      </c>
      <c r="AL9" s="41">
        <v>200.96666101350533</v>
      </c>
      <c r="AM9" s="42">
        <v>1.1616921170047791</v>
      </c>
      <c r="AN9" s="30">
        <v>88.843603381694564</v>
      </c>
      <c r="AO9" s="30">
        <v>13.585021113861295</v>
      </c>
      <c r="AP9" s="30">
        <v>1.5744006870218107E-2</v>
      </c>
      <c r="AQ9" s="30">
        <v>102.44436850242607</v>
      </c>
      <c r="AR9" s="30">
        <v>13.600765120731513</v>
      </c>
      <c r="AS9" s="43" t="s">
        <v>60</v>
      </c>
      <c r="AT9" s="34">
        <v>1866</v>
      </c>
    </row>
    <row r="10" spans="1:46" ht="30.75" thickBot="1" x14ac:dyDescent="0.3">
      <c r="A10" s="32" t="s">
        <v>56</v>
      </c>
      <c r="B10" s="18" t="s">
        <v>134</v>
      </c>
      <c r="C10" s="18" t="s">
        <v>57</v>
      </c>
      <c r="D10" s="18">
        <v>428</v>
      </c>
      <c r="E10" s="18">
        <v>1061</v>
      </c>
      <c r="F10" s="33">
        <v>0.36143646089853182</v>
      </c>
      <c r="G10" s="20">
        <v>154.69480526457161</v>
      </c>
      <c r="H10" s="34" t="s">
        <v>58</v>
      </c>
      <c r="I10" s="35">
        <v>0.33460000000000001</v>
      </c>
      <c r="J10" s="36">
        <v>10759.115361625822</v>
      </c>
      <c r="K10" s="23">
        <v>11415421.398684997</v>
      </c>
      <c r="L10" s="34" t="s">
        <v>59</v>
      </c>
      <c r="M10" s="37">
        <v>2029</v>
      </c>
      <c r="N10" s="38">
        <v>5.3026689805942935</v>
      </c>
      <c r="O10" s="34">
        <v>26.4</v>
      </c>
      <c r="P10" s="38">
        <v>96.8</v>
      </c>
      <c r="Q10" s="38">
        <v>1.0414823670053794</v>
      </c>
      <c r="R10" s="34" t="s">
        <v>50</v>
      </c>
      <c r="S10" s="39">
        <v>80</v>
      </c>
      <c r="T10" s="34">
        <v>30</v>
      </c>
      <c r="U10" s="34">
        <v>6.4</v>
      </c>
      <c r="V10" s="34">
        <v>74.88</v>
      </c>
      <c r="W10" s="81">
        <v>1846.7628865979379</v>
      </c>
      <c r="X10" s="34">
        <v>33</v>
      </c>
      <c r="Y10" s="36">
        <v>44749</v>
      </c>
      <c r="Z10" s="40">
        <v>3.98</v>
      </c>
      <c r="AA10" s="40">
        <v>13.585021113861295</v>
      </c>
      <c r="AB10" s="41"/>
      <c r="AC10" s="41"/>
      <c r="AD10" s="41"/>
      <c r="AE10" s="41"/>
      <c r="AF10" s="41"/>
      <c r="AG10" s="41">
        <v>19.2</v>
      </c>
      <c r="AH10" s="41">
        <v>62.7</v>
      </c>
      <c r="AI10" s="41">
        <v>18.100000000000001</v>
      </c>
      <c r="AJ10" s="41">
        <v>28</v>
      </c>
      <c r="AK10" s="41">
        <v>186.29609475951943</v>
      </c>
      <c r="AL10" s="41">
        <v>200.96666101350533</v>
      </c>
      <c r="AM10" s="42">
        <v>1.1616921170047791</v>
      </c>
      <c r="AN10" s="30">
        <v>88.843603381694564</v>
      </c>
      <c r="AO10" s="30">
        <v>13.585021113861295</v>
      </c>
      <c r="AP10" s="30">
        <v>1.5744006870218107E-2</v>
      </c>
      <c r="AQ10" s="30">
        <v>102.44436850242607</v>
      </c>
      <c r="AR10" s="30">
        <v>13.600765120731513</v>
      </c>
      <c r="AS10" s="43" t="s">
        <v>60</v>
      </c>
      <c r="AT10" s="34">
        <v>1866</v>
      </c>
    </row>
    <row r="11" spans="1:46" ht="30.75" thickBot="1" x14ac:dyDescent="0.3">
      <c r="A11" s="32" t="s">
        <v>56</v>
      </c>
      <c r="B11" s="18" t="s">
        <v>135</v>
      </c>
      <c r="C11" s="18" t="s">
        <v>57</v>
      </c>
      <c r="D11" s="18">
        <v>428</v>
      </c>
      <c r="E11" s="18">
        <v>1061</v>
      </c>
      <c r="F11" s="33">
        <v>0.36143646089853182</v>
      </c>
      <c r="G11" s="20">
        <v>154.69480526457161</v>
      </c>
      <c r="H11" s="34" t="s">
        <v>58</v>
      </c>
      <c r="I11" s="35">
        <v>0.33460000000000001</v>
      </c>
      <c r="J11" s="36">
        <v>10759.115361625822</v>
      </c>
      <c r="K11" s="23">
        <v>11415421.398684997</v>
      </c>
      <c r="L11" s="34" t="s">
        <v>59</v>
      </c>
      <c r="M11" s="37">
        <v>2029</v>
      </c>
      <c r="N11" s="38">
        <v>5.3026689805942935</v>
      </c>
      <c r="O11" s="34">
        <v>26.4</v>
      </c>
      <c r="P11" s="38">
        <v>96.8</v>
      </c>
      <c r="Q11" s="38">
        <v>1.0414823670053794</v>
      </c>
      <c r="R11" s="34" t="s">
        <v>50</v>
      </c>
      <c r="S11" s="39">
        <v>80</v>
      </c>
      <c r="T11" s="34">
        <v>30</v>
      </c>
      <c r="U11" s="34">
        <v>6.4</v>
      </c>
      <c r="V11" s="34">
        <v>74.88</v>
      </c>
      <c r="W11" s="81">
        <v>1846.7628865979379</v>
      </c>
      <c r="X11" s="34">
        <v>33</v>
      </c>
      <c r="Y11" s="36">
        <v>44749</v>
      </c>
      <c r="Z11" s="40">
        <v>3.98</v>
      </c>
      <c r="AA11" s="40">
        <v>13.585021113861295</v>
      </c>
      <c r="AB11" s="41"/>
      <c r="AC11" s="41"/>
      <c r="AD11" s="41"/>
      <c r="AE11" s="41"/>
      <c r="AF11" s="41"/>
      <c r="AG11" s="41">
        <v>19.2</v>
      </c>
      <c r="AH11" s="41">
        <v>62.7</v>
      </c>
      <c r="AI11" s="41">
        <v>18.100000000000001</v>
      </c>
      <c r="AJ11" s="41">
        <v>28</v>
      </c>
      <c r="AK11" s="41">
        <v>186.29609475951943</v>
      </c>
      <c r="AL11" s="41">
        <v>200.96666101350533</v>
      </c>
      <c r="AM11" s="42">
        <v>1.1616921170047791</v>
      </c>
      <c r="AN11" s="30">
        <v>88.843603381694564</v>
      </c>
      <c r="AO11" s="30">
        <v>13.585021113861295</v>
      </c>
      <c r="AP11" s="30">
        <v>1.5744006870218107E-2</v>
      </c>
      <c r="AQ11" s="30">
        <v>102.44436850242607</v>
      </c>
      <c r="AR11" s="30">
        <v>13.600765120731513</v>
      </c>
      <c r="AS11" s="43" t="s">
        <v>60</v>
      </c>
      <c r="AT11" s="34">
        <v>1866</v>
      </c>
    </row>
    <row r="12" spans="1:46" ht="30.75" thickBot="1" x14ac:dyDescent="0.3">
      <c r="A12" s="32" t="s">
        <v>136</v>
      </c>
      <c r="B12" s="44" t="s">
        <v>134</v>
      </c>
      <c r="C12" s="44" t="s">
        <v>62</v>
      </c>
      <c r="D12" s="18">
        <v>2600</v>
      </c>
      <c r="E12" s="18">
        <v>17446</v>
      </c>
      <c r="F12" s="33">
        <v>0.62858716089175404</v>
      </c>
      <c r="G12" s="20">
        <v>1634.3266183185606</v>
      </c>
      <c r="H12" s="34" t="s">
        <v>137</v>
      </c>
      <c r="I12" s="35">
        <v>0.37869999999999998</v>
      </c>
      <c r="J12" s="36">
        <v>9506.2054396620024</v>
      </c>
      <c r="K12" s="23">
        <v>165845260.10034329</v>
      </c>
      <c r="L12" s="34" t="s">
        <v>59</v>
      </c>
      <c r="M12" s="37">
        <v>18624.919999999998</v>
      </c>
      <c r="N12" s="38">
        <v>0.5104024843952083</v>
      </c>
      <c r="O12" s="34">
        <v>48.4</v>
      </c>
      <c r="P12" s="38">
        <v>177.46666666666664</v>
      </c>
      <c r="Q12" s="38">
        <v>1.68703459202535</v>
      </c>
      <c r="R12" s="34"/>
      <c r="S12" s="39">
        <v>350</v>
      </c>
      <c r="T12" s="34">
        <v>40</v>
      </c>
      <c r="U12" s="34">
        <v>5.2</v>
      </c>
      <c r="V12" s="34">
        <v>331.8</v>
      </c>
      <c r="W12" s="81">
        <v>1856.659793814433</v>
      </c>
      <c r="X12" s="34">
        <v>42</v>
      </c>
      <c r="Y12" s="36">
        <v>41211</v>
      </c>
      <c r="Z12" s="40">
        <v>2.98</v>
      </c>
      <c r="AA12" s="40">
        <v>7.7305479073409948</v>
      </c>
      <c r="AB12" s="41"/>
      <c r="AC12" s="41"/>
      <c r="AD12" s="41"/>
      <c r="AE12" s="41"/>
      <c r="AF12" s="41">
        <v>1.5</v>
      </c>
      <c r="AG12" s="41">
        <v>42.1</v>
      </c>
      <c r="AH12" s="41">
        <v>43.2</v>
      </c>
      <c r="AI12" s="41">
        <v>13.3</v>
      </c>
      <c r="AJ12" s="41">
        <v>45</v>
      </c>
      <c r="AK12" s="41">
        <v>4844.9584668679499</v>
      </c>
      <c r="AL12" s="41">
        <v>5057.3679194863771</v>
      </c>
      <c r="AM12" s="42">
        <v>1.2078891366287341</v>
      </c>
      <c r="AN12" s="30">
        <v>15.060798925899393</v>
      </c>
      <c r="AO12" s="30">
        <v>7.7305479073409948</v>
      </c>
      <c r="AP12" s="30">
        <v>28.147680019271515</v>
      </c>
      <c r="AQ12" s="30">
        <v>50.939026852511901</v>
      </c>
      <c r="AR12" s="30">
        <v>35.87822792661251</v>
      </c>
      <c r="AS12" s="43" t="s">
        <v>64</v>
      </c>
      <c r="AT12" s="34">
        <v>1876</v>
      </c>
    </row>
    <row r="13" spans="1:46" ht="30.75" thickBot="1" x14ac:dyDescent="0.3">
      <c r="A13" s="45" t="s">
        <v>138</v>
      </c>
      <c r="B13" s="44" t="s">
        <v>134</v>
      </c>
      <c r="C13" s="44" t="s">
        <v>62</v>
      </c>
      <c r="D13" s="18">
        <v>2100</v>
      </c>
      <c r="E13" s="18">
        <v>10739</v>
      </c>
      <c r="F13" s="46">
        <v>0.54728048296944365</v>
      </c>
      <c r="G13" s="20">
        <v>1149.2890142358317</v>
      </c>
      <c r="H13" s="47" t="s">
        <v>63</v>
      </c>
      <c r="I13" s="48">
        <v>0.37869999999999998</v>
      </c>
      <c r="J13" s="49">
        <v>9506.2054396620024</v>
      </c>
      <c r="K13" s="23">
        <v>102087140.21653025</v>
      </c>
      <c r="L13" s="47" t="s">
        <v>59</v>
      </c>
      <c r="M13" s="50">
        <v>26515</v>
      </c>
      <c r="N13" s="51">
        <v>0.35852179670609097</v>
      </c>
      <c r="O13" s="47">
        <v>26.2</v>
      </c>
      <c r="P13" s="51">
        <v>96.066666666666663</v>
      </c>
      <c r="Q13" s="51">
        <v>0.91322946923686299</v>
      </c>
      <c r="R13" s="47"/>
      <c r="S13" s="52">
        <v>350</v>
      </c>
      <c r="T13" s="47">
        <v>40</v>
      </c>
      <c r="U13" s="47">
        <v>5.2</v>
      </c>
      <c r="V13" s="47">
        <v>331.8</v>
      </c>
      <c r="W13" s="82">
        <v>1658.7216494845361</v>
      </c>
      <c r="X13" s="47">
        <v>42</v>
      </c>
      <c r="Y13" s="49">
        <v>41211</v>
      </c>
      <c r="Z13" s="53">
        <v>2.98</v>
      </c>
      <c r="AA13" s="53">
        <v>17.885955642530988</v>
      </c>
      <c r="AB13" s="54"/>
      <c r="AC13" s="54"/>
      <c r="AD13" s="54"/>
      <c r="AE13" s="54"/>
      <c r="AF13" s="54">
        <v>1.5</v>
      </c>
      <c r="AG13" s="54">
        <v>42.1</v>
      </c>
      <c r="AH13" s="54">
        <v>43.2</v>
      </c>
      <c r="AI13" s="54">
        <v>13.3</v>
      </c>
      <c r="AJ13" s="54">
        <v>45</v>
      </c>
      <c r="AK13" s="54">
        <v>3566.4748307999994</v>
      </c>
      <c r="AL13" s="54">
        <v>4291.7867999999989</v>
      </c>
      <c r="AM13" s="55">
        <v>1.2078891366287341</v>
      </c>
      <c r="AN13" s="30">
        <v>18.278480323982954</v>
      </c>
      <c r="AO13" s="30">
        <v>17.885955642530988</v>
      </c>
      <c r="AP13" s="30">
        <v>53.219450037022412</v>
      </c>
      <c r="AQ13" s="30">
        <v>89.383886003536361</v>
      </c>
      <c r="AR13" s="30">
        <v>71.1054056795534</v>
      </c>
      <c r="AS13" s="43" t="s">
        <v>68</v>
      </c>
      <c r="AT13" s="47">
        <v>1676</v>
      </c>
    </row>
    <row r="14" spans="1:46" ht="30.75" thickBot="1" x14ac:dyDescent="0.3">
      <c r="A14" s="32" t="s">
        <v>61</v>
      </c>
      <c r="B14" s="44" t="s">
        <v>47</v>
      </c>
      <c r="C14" s="44" t="s">
        <v>62</v>
      </c>
      <c r="D14" s="18" t="e">
        <v>#N/A</v>
      </c>
      <c r="E14" s="18">
        <v>0</v>
      </c>
      <c r="F14" s="100">
        <v>0.82499999999999996</v>
      </c>
      <c r="G14" s="20" t="e">
        <v>#N/A</v>
      </c>
      <c r="H14" s="34" t="s">
        <v>63</v>
      </c>
      <c r="I14" s="35">
        <v>0.46</v>
      </c>
      <c r="J14" s="36">
        <v>7826.086956521739</v>
      </c>
      <c r="K14" s="23">
        <v>0</v>
      </c>
      <c r="L14" s="34" t="s">
        <v>59</v>
      </c>
      <c r="M14" s="37">
        <v>26515</v>
      </c>
      <c r="N14" s="38">
        <v>0.2951569661143405</v>
      </c>
      <c r="O14" s="34">
        <v>26.2</v>
      </c>
      <c r="P14" s="38">
        <v>96.066666666666663</v>
      </c>
      <c r="Q14" s="38">
        <v>0.75182608695652176</v>
      </c>
      <c r="R14" s="34"/>
      <c r="S14" s="39">
        <v>700</v>
      </c>
      <c r="T14" s="34">
        <v>40</v>
      </c>
      <c r="U14" s="34">
        <v>4.2</v>
      </c>
      <c r="V14" s="34">
        <v>670.6</v>
      </c>
      <c r="W14" s="81">
        <v>1631.0103092783504</v>
      </c>
      <c r="X14" s="34">
        <v>45</v>
      </c>
      <c r="Y14" s="36">
        <v>36706</v>
      </c>
      <c r="Z14" s="40">
        <v>2.65</v>
      </c>
      <c r="AA14" s="40">
        <v>26.97302995575928</v>
      </c>
      <c r="AB14" s="41"/>
      <c r="AC14" s="41"/>
      <c r="AD14" s="41"/>
      <c r="AE14" s="41"/>
      <c r="AF14" s="41">
        <v>11</v>
      </c>
      <c r="AG14" s="41">
        <v>60.1</v>
      </c>
      <c r="AH14" s="41">
        <v>24.3</v>
      </c>
      <c r="AI14" s="41">
        <v>4.5999999999999996</v>
      </c>
      <c r="AJ14" s="41">
        <v>27</v>
      </c>
      <c r="AK14" s="41">
        <v>132.77106737296543</v>
      </c>
      <c r="AL14" s="41">
        <v>138.15927926427204</v>
      </c>
      <c r="AM14" s="42">
        <v>1.0777564419584911</v>
      </c>
      <c r="AN14" s="30">
        <v>861.55407946263608</v>
      </c>
      <c r="AO14" s="30">
        <v>26.97302995575928</v>
      </c>
      <c r="AP14" s="30">
        <v>43.813490715261707</v>
      </c>
      <c r="AQ14" s="30">
        <v>932.34060013365706</v>
      </c>
      <c r="AR14" s="30">
        <v>70.78652067102098</v>
      </c>
      <c r="AS14" s="43" t="s">
        <v>64</v>
      </c>
      <c r="AT14" s="34">
        <v>1648</v>
      </c>
    </row>
    <row r="15" spans="1:46" ht="30.75" thickBot="1" x14ac:dyDescent="0.3">
      <c r="A15" s="45" t="s">
        <v>139</v>
      </c>
      <c r="B15" s="56" t="s">
        <v>135</v>
      </c>
      <c r="C15" s="44" t="s">
        <v>62</v>
      </c>
      <c r="D15" s="18">
        <v>678</v>
      </c>
      <c r="E15" s="18">
        <v>5528</v>
      </c>
      <c r="F15" s="101">
        <v>0.8</v>
      </c>
      <c r="G15" s="20">
        <v>542.4</v>
      </c>
      <c r="H15" s="47" t="s">
        <v>140</v>
      </c>
      <c r="I15" s="48">
        <v>0.41399999999999998</v>
      </c>
      <c r="J15" s="49">
        <v>8695.652173913044</v>
      </c>
      <c r="K15" s="23">
        <v>48069565.217391305</v>
      </c>
      <c r="L15" s="47" t="s">
        <v>59</v>
      </c>
      <c r="M15" s="50">
        <v>26515</v>
      </c>
      <c r="N15" s="51">
        <v>0.3279521845714895</v>
      </c>
      <c r="O15" s="47">
        <v>26.2</v>
      </c>
      <c r="P15" s="51">
        <v>96.066666666666663</v>
      </c>
      <c r="Q15" s="51">
        <v>0.83536231884057977</v>
      </c>
      <c r="R15" s="47">
        <v>0.85399999999999998</v>
      </c>
      <c r="S15" s="52">
        <v>700</v>
      </c>
      <c r="T15" s="47">
        <v>40</v>
      </c>
      <c r="U15" s="47">
        <v>4.2</v>
      </c>
      <c r="V15" s="47">
        <v>670.6</v>
      </c>
      <c r="W15" s="82">
        <v>1433.0721649484535</v>
      </c>
      <c r="X15" s="47">
        <v>45</v>
      </c>
      <c r="Y15" s="49">
        <v>36706</v>
      </c>
      <c r="Z15" s="53">
        <v>2.65</v>
      </c>
      <c r="AA15" s="53">
        <v>14.380254776009631</v>
      </c>
      <c r="AB15" s="54"/>
      <c r="AC15" s="54"/>
      <c r="AD15" s="54"/>
      <c r="AE15" s="54"/>
      <c r="AF15" s="54">
        <v>11</v>
      </c>
      <c r="AG15" s="54">
        <v>60.1</v>
      </c>
      <c r="AH15" s="54">
        <v>24.3</v>
      </c>
      <c r="AI15" s="54">
        <v>4.5999999999999996</v>
      </c>
      <c r="AJ15" s="54">
        <v>39</v>
      </c>
      <c r="AK15" s="54">
        <v>772.89861344060819</v>
      </c>
      <c r="AL15" s="54">
        <v>811.8682914292101</v>
      </c>
      <c r="AM15" s="55">
        <v>1.2572179885557302</v>
      </c>
      <c r="AN15" s="30">
        <v>151.69273270264938</v>
      </c>
      <c r="AO15" s="30">
        <v>14.380254776009631</v>
      </c>
      <c r="AP15" s="30">
        <v>0</v>
      </c>
      <c r="AQ15" s="30">
        <v>166.072987478659</v>
      </c>
      <c r="AR15" s="30">
        <v>14.380254776009631</v>
      </c>
      <c r="AS15" s="43" t="s">
        <v>68</v>
      </c>
      <c r="AT15" s="47">
        <v>1448</v>
      </c>
    </row>
    <row r="16" spans="1:46" ht="45.75" thickBot="1" x14ac:dyDescent="0.3">
      <c r="A16" s="45" t="s">
        <v>141</v>
      </c>
      <c r="B16" s="56" t="s">
        <v>134</v>
      </c>
      <c r="C16" s="18" t="s">
        <v>142</v>
      </c>
      <c r="D16" s="18">
        <v>8949</v>
      </c>
      <c r="E16" s="18">
        <v>25991.5</v>
      </c>
      <c r="F16" s="46">
        <v>0.26479722486275609</v>
      </c>
      <c r="G16" s="20">
        <v>2369.670365296804</v>
      </c>
      <c r="H16" s="47" t="s">
        <v>66</v>
      </c>
      <c r="I16" s="48">
        <v>0.38170000000000004</v>
      </c>
      <c r="J16" s="49">
        <v>9431.4906995022266</v>
      </c>
      <c r="K16" s="23">
        <v>245138590.51611212</v>
      </c>
      <c r="L16" s="47" t="s">
        <v>67</v>
      </c>
      <c r="M16" s="50">
        <v>6628.57</v>
      </c>
      <c r="N16" s="51">
        <v>1.4228545070056176</v>
      </c>
      <c r="O16" s="47">
        <v>21.1</v>
      </c>
      <c r="P16" s="51">
        <v>77.366666666666674</v>
      </c>
      <c r="Q16" s="51">
        <v>0.72968299711815565</v>
      </c>
      <c r="R16" s="47"/>
      <c r="S16" s="52">
        <v>350</v>
      </c>
      <c r="T16" s="47">
        <v>30</v>
      </c>
      <c r="U16" s="47">
        <v>4.8</v>
      </c>
      <c r="V16" s="47">
        <v>333.2</v>
      </c>
      <c r="W16" s="82">
        <v>1177.7319587628865</v>
      </c>
      <c r="X16" s="47">
        <v>39</v>
      </c>
      <c r="Y16" s="49">
        <v>28300</v>
      </c>
      <c r="Z16" s="53">
        <v>2.1800000000000002</v>
      </c>
      <c r="AA16" s="53">
        <v>11.576053031653945</v>
      </c>
      <c r="AB16" s="54"/>
      <c r="AC16" s="54"/>
      <c r="AD16" s="54"/>
      <c r="AE16" s="54"/>
      <c r="AF16" s="54">
        <v>1.7</v>
      </c>
      <c r="AG16" s="54">
        <v>25.5</v>
      </c>
      <c r="AH16" s="54">
        <v>55.3</v>
      </c>
      <c r="AI16" s="54">
        <v>17.5</v>
      </c>
      <c r="AJ16" s="54">
        <v>42</v>
      </c>
      <c r="AK16" s="54">
        <v>1590.70793882353</v>
      </c>
      <c r="AL16" s="54">
        <v>1677.9619607843142</v>
      </c>
      <c r="AM16" s="55">
        <v>1.1819837398032214</v>
      </c>
      <c r="AN16" s="30">
        <v>29.53747086926731</v>
      </c>
      <c r="AO16" s="30">
        <v>11.576053031653945</v>
      </c>
      <c r="AP16" s="30">
        <v>52.306585113095508</v>
      </c>
      <c r="AQ16" s="30">
        <v>93.420109014016759</v>
      </c>
      <c r="AR16" s="30">
        <v>63.88263814474945</v>
      </c>
      <c r="AS16" s="43" t="s">
        <v>68</v>
      </c>
      <c r="AT16" s="47">
        <v>1190</v>
      </c>
    </row>
    <row r="17" spans="1:46" ht="45.75" thickBot="1" x14ac:dyDescent="0.3">
      <c r="A17" s="32" t="s">
        <v>65</v>
      </c>
      <c r="B17" s="44" t="s">
        <v>135</v>
      </c>
      <c r="C17" s="18" t="s">
        <v>142</v>
      </c>
      <c r="D17" s="18">
        <v>678</v>
      </c>
      <c r="E17" s="18">
        <v>1949</v>
      </c>
      <c r="F17" s="33">
        <v>0.358445618680656</v>
      </c>
      <c r="G17" s="20">
        <v>243.02612946548476</v>
      </c>
      <c r="H17" s="34" t="s">
        <v>66</v>
      </c>
      <c r="I17" s="35">
        <v>0.42549999999999999</v>
      </c>
      <c r="J17" s="36">
        <v>8460.6345475910693</v>
      </c>
      <c r="K17" s="23">
        <v>16489776.733254993</v>
      </c>
      <c r="L17" s="34" t="s">
        <v>67</v>
      </c>
      <c r="M17" s="37">
        <v>6628.57</v>
      </c>
      <c r="N17" s="38">
        <v>1.2763891076945812</v>
      </c>
      <c r="O17" s="34">
        <v>21.1</v>
      </c>
      <c r="P17" s="38">
        <v>77.366666666666674</v>
      </c>
      <c r="Q17" s="38">
        <v>0.65457109283196246</v>
      </c>
      <c r="R17" s="34"/>
      <c r="S17" s="39">
        <v>44</v>
      </c>
      <c r="T17" s="34">
        <v>25</v>
      </c>
      <c r="U17" s="34">
        <v>3.9</v>
      </c>
      <c r="V17" s="34">
        <v>42.283999999999999</v>
      </c>
      <c r="W17" s="81">
        <v>1903.1752577319587</v>
      </c>
      <c r="X17" s="34">
        <v>27</v>
      </c>
      <c r="Y17" s="36">
        <v>60203</v>
      </c>
      <c r="Z17" s="40">
        <v>7.8</v>
      </c>
      <c r="AA17" s="40">
        <v>20.513513513513509</v>
      </c>
      <c r="AB17" s="41"/>
      <c r="AC17" s="41"/>
      <c r="AD17" s="41"/>
      <c r="AE17" s="41"/>
      <c r="AF17" s="41"/>
      <c r="AG17" s="41">
        <v>4.4000000000000004</v>
      </c>
      <c r="AH17" s="41">
        <v>85.6</v>
      </c>
      <c r="AI17" s="41">
        <v>10</v>
      </c>
      <c r="AJ17" s="41">
        <v>20</v>
      </c>
      <c r="AK17" s="41">
        <v>5.0449500000000018</v>
      </c>
      <c r="AL17" s="41">
        <v>5.5500000000000007</v>
      </c>
      <c r="AM17" s="42">
        <v>1.0873795678935836</v>
      </c>
      <c r="AN17" s="30">
        <v>1807.6686495635893</v>
      </c>
      <c r="AO17" s="30">
        <v>20.513513513513509</v>
      </c>
      <c r="AP17" s="30">
        <v>96.63638014587319</v>
      </c>
      <c r="AQ17" s="30">
        <v>1924.8185432229759</v>
      </c>
      <c r="AR17" s="30">
        <v>117.14989365938669</v>
      </c>
      <c r="AS17" s="43" t="s">
        <v>68</v>
      </c>
      <c r="AT17" s="34">
        <v>1923</v>
      </c>
    </row>
    <row r="18" spans="1:46" ht="45.75" thickBot="1" x14ac:dyDescent="0.3">
      <c r="A18" s="32" t="s">
        <v>65</v>
      </c>
      <c r="B18" s="44" t="s">
        <v>47</v>
      </c>
      <c r="C18" s="18" t="s">
        <v>142</v>
      </c>
      <c r="D18" s="18">
        <v>678</v>
      </c>
      <c r="E18" s="18">
        <v>1949</v>
      </c>
      <c r="F18" s="33">
        <v>0.358445618680656</v>
      </c>
      <c r="G18" s="20">
        <v>243.02612946548476</v>
      </c>
      <c r="H18" s="34" t="s">
        <v>66</v>
      </c>
      <c r="I18" s="35">
        <v>0.42549999999999999</v>
      </c>
      <c r="J18" s="36">
        <v>8460.6345475910693</v>
      </c>
      <c r="K18" s="23">
        <v>16489776.733254993</v>
      </c>
      <c r="L18" s="34" t="s">
        <v>67</v>
      </c>
      <c r="M18" s="37">
        <v>6628.57</v>
      </c>
      <c r="N18" s="38">
        <v>1.2763891076945812</v>
      </c>
      <c r="O18" s="34">
        <v>21.1</v>
      </c>
      <c r="P18" s="38">
        <v>77.366666666666674</v>
      </c>
      <c r="Q18" s="38">
        <v>0.65457109283196246</v>
      </c>
      <c r="R18" s="34"/>
      <c r="S18" s="39">
        <v>44</v>
      </c>
      <c r="T18" s="34">
        <v>25</v>
      </c>
      <c r="U18" s="34">
        <v>3.9</v>
      </c>
      <c r="V18" s="34">
        <v>42.283999999999999</v>
      </c>
      <c r="W18" s="81">
        <v>1903.1752577319587</v>
      </c>
      <c r="X18" s="34">
        <v>27</v>
      </c>
      <c r="Y18" s="36">
        <v>60203</v>
      </c>
      <c r="Z18" s="40">
        <v>7.8</v>
      </c>
      <c r="AA18" s="40">
        <v>20.513513513513509</v>
      </c>
      <c r="AB18" s="41"/>
      <c r="AC18" s="41"/>
      <c r="AD18" s="41"/>
      <c r="AE18" s="41"/>
      <c r="AF18" s="41"/>
      <c r="AG18" s="41">
        <v>4.4000000000000004</v>
      </c>
      <c r="AH18" s="41">
        <v>85.6</v>
      </c>
      <c r="AI18" s="41">
        <v>10</v>
      </c>
      <c r="AJ18" s="41">
        <v>20</v>
      </c>
      <c r="AK18" s="41">
        <v>5.0449500000000018</v>
      </c>
      <c r="AL18" s="41">
        <v>5.5500000000000007</v>
      </c>
      <c r="AM18" s="42">
        <v>1.0873795678935836</v>
      </c>
      <c r="AN18" s="30">
        <v>1807.6686495635893</v>
      </c>
      <c r="AO18" s="30">
        <v>20.513513513513509</v>
      </c>
      <c r="AP18" s="30">
        <v>96.63638014587319</v>
      </c>
      <c r="AQ18" s="30">
        <v>1924.8185432229759</v>
      </c>
      <c r="AR18" s="30">
        <v>117.14989365938669</v>
      </c>
      <c r="AS18" s="43" t="s">
        <v>68</v>
      </c>
      <c r="AT18" s="34">
        <v>1923</v>
      </c>
    </row>
    <row r="19" spans="1:46" ht="45.75" thickBot="1" x14ac:dyDescent="0.3">
      <c r="A19" s="45" t="s">
        <v>69</v>
      </c>
      <c r="B19" s="18" t="s">
        <v>134</v>
      </c>
      <c r="C19" s="18" t="s">
        <v>142</v>
      </c>
      <c r="D19" s="18">
        <v>580</v>
      </c>
      <c r="E19" s="18">
        <v>4347</v>
      </c>
      <c r="F19" s="46">
        <v>0.84091611325682847</v>
      </c>
      <c r="G19" s="20">
        <v>487.73134568896052</v>
      </c>
      <c r="H19" s="47" t="s">
        <v>70</v>
      </c>
      <c r="I19" s="48">
        <v>0.38299999999999995</v>
      </c>
      <c r="J19" s="49">
        <v>9399.4778067885127</v>
      </c>
      <c r="K19" s="23">
        <v>40859530.026109666</v>
      </c>
      <c r="L19" s="47" t="s">
        <v>59</v>
      </c>
      <c r="M19" s="50">
        <v>33695.69</v>
      </c>
      <c r="N19" s="51">
        <v>0.27895193144252312</v>
      </c>
      <c r="O19" s="47">
        <v>26.6</v>
      </c>
      <c r="P19" s="51">
        <v>97.533333333333331</v>
      </c>
      <c r="Q19" s="51">
        <v>0.91676240208877302</v>
      </c>
      <c r="R19" s="47"/>
      <c r="S19" s="52">
        <v>350</v>
      </c>
      <c r="T19" s="47">
        <v>30</v>
      </c>
      <c r="U19" s="47">
        <v>4.9000000000000004</v>
      </c>
      <c r="V19" s="47">
        <v>332.84999999999997</v>
      </c>
      <c r="W19" s="82">
        <v>1606.2680412371133</v>
      </c>
      <c r="X19" s="47">
        <v>42</v>
      </c>
      <c r="Y19" s="49">
        <v>35725</v>
      </c>
      <c r="Z19" s="53">
        <v>2.58</v>
      </c>
      <c r="AA19" s="53">
        <v>7.4297065078671176</v>
      </c>
      <c r="AB19" s="54"/>
      <c r="AC19" s="54"/>
      <c r="AD19" s="54"/>
      <c r="AE19" s="54"/>
      <c r="AF19" s="54">
        <v>7.1</v>
      </c>
      <c r="AG19" s="54">
        <v>33.6</v>
      </c>
      <c r="AH19" s="54">
        <v>38.200000000000003</v>
      </c>
      <c r="AI19" s="54">
        <v>21.1</v>
      </c>
      <c r="AJ19" s="54">
        <v>42</v>
      </c>
      <c r="AK19" s="54">
        <v>2451.9146118864096</v>
      </c>
      <c r="AL19" s="54">
        <v>2578.2488032454362</v>
      </c>
      <c r="AM19" s="55">
        <v>1.1998651211251228</v>
      </c>
      <c r="AN19" s="30">
        <v>26.530833762367688</v>
      </c>
      <c r="AO19" s="30">
        <v>7.4297065078671176</v>
      </c>
      <c r="AP19" s="30">
        <v>12.203121795889878</v>
      </c>
      <c r="AQ19" s="30">
        <v>46.163662066124687</v>
      </c>
      <c r="AR19" s="30">
        <v>19.632828303756995</v>
      </c>
      <c r="AS19" s="43" t="s">
        <v>71</v>
      </c>
      <c r="AT19" s="47">
        <v>1623</v>
      </c>
    </row>
    <row r="20" spans="1:46" ht="45.75" thickBot="1" x14ac:dyDescent="0.3">
      <c r="A20" s="45" t="s">
        <v>69</v>
      </c>
      <c r="B20" s="18" t="s">
        <v>135</v>
      </c>
      <c r="C20" s="18" t="s">
        <v>142</v>
      </c>
      <c r="D20" s="18">
        <v>580</v>
      </c>
      <c r="E20" s="18">
        <v>4347</v>
      </c>
      <c r="F20" s="46">
        <v>0.84091611325682847</v>
      </c>
      <c r="G20" s="20">
        <v>487.73134568896052</v>
      </c>
      <c r="H20" s="47" t="s">
        <v>70</v>
      </c>
      <c r="I20" s="48">
        <v>0.38299999999999995</v>
      </c>
      <c r="J20" s="49">
        <v>9399.4778067885127</v>
      </c>
      <c r="K20" s="23">
        <v>40859530.026109666</v>
      </c>
      <c r="L20" s="47" t="s">
        <v>59</v>
      </c>
      <c r="M20" s="50">
        <v>33695.69</v>
      </c>
      <c r="N20" s="51">
        <v>0.27895193144252312</v>
      </c>
      <c r="O20" s="47">
        <v>26.6</v>
      </c>
      <c r="P20" s="51">
        <v>97.533333333333331</v>
      </c>
      <c r="Q20" s="51">
        <v>0.91676240208877302</v>
      </c>
      <c r="R20" s="47"/>
      <c r="S20" s="52">
        <v>350</v>
      </c>
      <c r="T20" s="47">
        <v>30</v>
      </c>
      <c r="U20" s="47">
        <v>4.9000000000000004</v>
      </c>
      <c r="V20" s="47">
        <v>332.84999999999997</v>
      </c>
      <c r="W20" s="82">
        <v>1606.2680412371133</v>
      </c>
      <c r="X20" s="47">
        <v>42</v>
      </c>
      <c r="Y20" s="49">
        <v>35725</v>
      </c>
      <c r="Z20" s="53">
        <v>2.58</v>
      </c>
      <c r="AA20" s="53">
        <v>7.4297065078671176</v>
      </c>
      <c r="AB20" s="54"/>
      <c r="AC20" s="54"/>
      <c r="AD20" s="54"/>
      <c r="AE20" s="54"/>
      <c r="AF20" s="54">
        <v>7.1</v>
      </c>
      <c r="AG20" s="54">
        <v>33.6</v>
      </c>
      <c r="AH20" s="54">
        <v>38.200000000000003</v>
      </c>
      <c r="AI20" s="54">
        <v>21.1</v>
      </c>
      <c r="AJ20" s="54">
        <v>42</v>
      </c>
      <c r="AK20" s="54">
        <v>2451.9146118864096</v>
      </c>
      <c r="AL20" s="54">
        <v>2578.2488032454362</v>
      </c>
      <c r="AM20" s="55">
        <v>1.1998651211251228</v>
      </c>
      <c r="AN20" s="30">
        <v>26.530833762367688</v>
      </c>
      <c r="AO20" s="30">
        <v>7.4297065078671176</v>
      </c>
      <c r="AP20" s="30">
        <v>12.203121795889878</v>
      </c>
      <c r="AQ20" s="30">
        <v>46.163662066124687</v>
      </c>
      <c r="AR20" s="30">
        <v>19.632828303756995</v>
      </c>
      <c r="AS20" s="43" t="s">
        <v>71</v>
      </c>
      <c r="AT20" s="47">
        <v>1623</v>
      </c>
    </row>
    <row r="21" spans="1:46" ht="45.75" thickBot="1" x14ac:dyDescent="0.3">
      <c r="A21" s="45" t="s">
        <v>69</v>
      </c>
      <c r="B21" s="18" t="s">
        <v>47</v>
      </c>
      <c r="C21" s="18" t="s">
        <v>142</v>
      </c>
      <c r="D21" s="18">
        <v>580</v>
      </c>
      <c r="E21" s="18">
        <v>4347</v>
      </c>
      <c r="F21" s="46">
        <v>0.84091611325682847</v>
      </c>
      <c r="G21" s="20">
        <v>487.73134568896052</v>
      </c>
      <c r="H21" s="47" t="s">
        <v>70</v>
      </c>
      <c r="I21" s="48">
        <v>0.38299999999999995</v>
      </c>
      <c r="J21" s="49">
        <v>9399.4778067885127</v>
      </c>
      <c r="K21" s="23">
        <v>40859530.026109666</v>
      </c>
      <c r="L21" s="47" t="s">
        <v>59</v>
      </c>
      <c r="M21" s="50">
        <v>33695.69</v>
      </c>
      <c r="N21" s="51">
        <v>0.27895193144252312</v>
      </c>
      <c r="O21" s="47">
        <v>26.6</v>
      </c>
      <c r="P21" s="51">
        <v>97.533333333333331</v>
      </c>
      <c r="Q21" s="51">
        <v>0.91676240208877302</v>
      </c>
      <c r="R21" s="47"/>
      <c r="S21" s="52">
        <v>350</v>
      </c>
      <c r="T21" s="47">
        <v>30</v>
      </c>
      <c r="U21" s="47">
        <v>4.9000000000000004</v>
      </c>
      <c r="V21" s="47">
        <v>332.84999999999997</v>
      </c>
      <c r="W21" s="82">
        <v>1606.2680412371133</v>
      </c>
      <c r="X21" s="47">
        <v>42</v>
      </c>
      <c r="Y21" s="49">
        <v>35725</v>
      </c>
      <c r="Z21" s="53">
        <v>2.58</v>
      </c>
      <c r="AA21" s="53">
        <v>7.4297065078671176</v>
      </c>
      <c r="AB21" s="54"/>
      <c r="AC21" s="54"/>
      <c r="AD21" s="54"/>
      <c r="AE21" s="54"/>
      <c r="AF21" s="54">
        <v>7.1</v>
      </c>
      <c r="AG21" s="54">
        <v>33.6</v>
      </c>
      <c r="AH21" s="54">
        <v>38.200000000000003</v>
      </c>
      <c r="AI21" s="54">
        <v>21.1</v>
      </c>
      <c r="AJ21" s="54">
        <v>42</v>
      </c>
      <c r="AK21" s="54">
        <v>2451.9146118864096</v>
      </c>
      <c r="AL21" s="54">
        <v>2578.2488032454362</v>
      </c>
      <c r="AM21" s="55">
        <v>1.1998651211251228</v>
      </c>
      <c r="AN21" s="30">
        <v>26.530833762367688</v>
      </c>
      <c r="AO21" s="30">
        <v>7.4297065078671176</v>
      </c>
      <c r="AP21" s="30">
        <v>12.203121795889878</v>
      </c>
      <c r="AQ21" s="30">
        <v>46.163662066124687</v>
      </c>
      <c r="AR21" s="30">
        <v>19.632828303756995</v>
      </c>
      <c r="AS21" s="43" t="s">
        <v>71</v>
      </c>
      <c r="AT21" s="47">
        <v>1623</v>
      </c>
    </row>
    <row r="22" spans="1:46" ht="30.75" thickBot="1" x14ac:dyDescent="0.3">
      <c r="A22" s="45" t="s">
        <v>143</v>
      </c>
      <c r="B22" s="18" t="s">
        <v>134</v>
      </c>
      <c r="C22" s="18" t="s">
        <v>142</v>
      </c>
      <c r="D22" s="18">
        <v>96</v>
      </c>
      <c r="E22" s="18">
        <v>148</v>
      </c>
      <c r="F22" s="46">
        <v>0.17598934550989348</v>
      </c>
      <c r="G22" s="20">
        <v>16.894977168949772</v>
      </c>
      <c r="H22" s="47" t="s">
        <v>144</v>
      </c>
      <c r="I22" s="48">
        <v>0.34380000000000005</v>
      </c>
      <c r="J22" s="49">
        <v>10471.204188481674</v>
      </c>
      <c r="K22" s="23">
        <v>1549738.2198952876</v>
      </c>
      <c r="L22" s="47" t="s">
        <v>67</v>
      </c>
      <c r="M22" s="50">
        <v>6151.71</v>
      </c>
      <c r="N22" s="51">
        <v>1.7021615434540434</v>
      </c>
      <c r="O22" s="47">
        <v>20.2</v>
      </c>
      <c r="P22" s="51">
        <v>74.066666666666663</v>
      </c>
      <c r="Q22" s="51">
        <v>0.77556719022687592</v>
      </c>
      <c r="R22" s="47"/>
      <c r="S22" s="52">
        <v>3.6</v>
      </c>
      <c r="T22" s="47">
        <v>20</v>
      </c>
      <c r="U22" s="47">
        <v>9.1</v>
      </c>
      <c r="V22" s="47">
        <v>3.2724000000000002</v>
      </c>
      <c r="W22" s="82">
        <v>2571.2164948453606</v>
      </c>
      <c r="X22" s="47">
        <v>20</v>
      </c>
      <c r="Y22" s="49">
        <v>27000</v>
      </c>
      <c r="Z22" s="53">
        <v>3</v>
      </c>
      <c r="AA22" s="53">
        <v>5.9561144110282349</v>
      </c>
      <c r="AB22" s="54"/>
      <c r="AC22" s="54"/>
      <c r="AD22" s="54"/>
      <c r="AE22" s="54"/>
      <c r="AF22" s="54"/>
      <c r="AG22" s="54"/>
      <c r="AH22" s="54">
        <v>51.2</v>
      </c>
      <c r="AI22" s="54">
        <v>48.8</v>
      </c>
      <c r="AJ22" s="54">
        <v>30</v>
      </c>
      <c r="AK22" s="54">
        <v>2837.4033831541637</v>
      </c>
      <c r="AL22" s="54">
        <v>2925.1581269630547</v>
      </c>
      <c r="AM22" s="55">
        <v>1.1124645076074307</v>
      </c>
      <c r="AN22" s="30">
        <v>0.38752716574489571</v>
      </c>
      <c r="AO22" s="30">
        <v>5.9561144110282349</v>
      </c>
      <c r="AP22" s="30">
        <v>196.39388281705516</v>
      </c>
      <c r="AQ22" s="30">
        <v>202.73752439382829</v>
      </c>
      <c r="AR22" s="30">
        <v>202.3499972280834</v>
      </c>
      <c r="AS22" s="43" t="s">
        <v>68</v>
      </c>
      <c r="AT22" s="47">
        <v>2598</v>
      </c>
    </row>
    <row r="23" spans="1:46" ht="30.75" thickBot="1" x14ac:dyDescent="0.3">
      <c r="A23" s="45" t="s">
        <v>143</v>
      </c>
      <c r="B23" s="18" t="s">
        <v>135</v>
      </c>
      <c r="C23" s="18" t="s">
        <v>142</v>
      </c>
      <c r="D23" s="18">
        <v>96</v>
      </c>
      <c r="E23" s="18">
        <v>148</v>
      </c>
      <c r="F23" s="46">
        <v>0.17598934550989348</v>
      </c>
      <c r="G23" s="20">
        <v>16.894977168949772</v>
      </c>
      <c r="H23" s="47" t="s">
        <v>144</v>
      </c>
      <c r="I23" s="48">
        <v>0.34380000000000005</v>
      </c>
      <c r="J23" s="49">
        <v>10471.204188481674</v>
      </c>
      <c r="K23" s="23">
        <v>1549738.2198952876</v>
      </c>
      <c r="L23" s="47" t="s">
        <v>67</v>
      </c>
      <c r="M23" s="50">
        <v>6151.71</v>
      </c>
      <c r="N23" s="51">
        <v>1.7021615434540434</v>
      </c>
      <c r="O23" s="47">
        <v>20.2</v>
      </c>
      <c r="P23" s="51">
        <v>74.066666666666663</v>
      </c>
      <c r="Q23" s="51">
        <v>0.77556719022687592</v>
      </c>
      <c r="R23" s="47"/>
      <c r="S23" s="52">
        <v>3.6</v>
      </c>
      <c r="T23" s="47">
        <v>20</v>
      </c>
      <c r="U23" s="47">
        <v>9.1</v>
      </c>
      <c r="V23" s="47">
        <v>3.2724000000000002</v>
      </c>
      <c r="W23" s="82">
        <v>2571.2164948453606</v>
      </c>
      <c r="X23" s="47">
        <v>20</v>
      </c>
      <c r="Y23" s="49">
        <v>27000</v>
      </c>
      <c r="Z23" s="53">
        <v>3</v>
      </c>
      <c r="AA23" s="53">
        <v>5.9561144110282349</v>
      </c>
      <c r="AB23" s="54"/>
      <c r="AC23" s="54"/>
      <c r="AD23" s="54"/>
      <c r="AE23" s="54"/>
      <c r="AF23" s="54"/>
      <c r="AG23" s="54"/>
      <c r="AH23" s="54">
        <v>51.2</v>
      </c>
      <c r="AI23" s="54">
        <v>48.8</v>
      </c>
      <c r="AJ23" s="54">
        <v>30</v>
      </c>
      <c r="AK23" s="54">
        <v>2837.4033831541637</v>
      </c>
      <c r="AL23" s="54">
        <v>2925.1581269630547</v>
      </c>
      <c r="AM23" s="55">
        <v>1.1124645076074307</v>
      </c>
      <c r="AN23" s="30">
        <v>0.38752716574489571</v>
      </c>
      <c r="AO23" s="30">
        <v>5.9561144110282349</v>
      </c>
      <c r="AP23" s="30">
        <v>196.39388281705516</v>
      </c>
      <c r="AQ23" s="30">
        <v>202.73752439382829</v>
      </c>
      <c r="AR23" s="30">
        <v>202.3499972280834</v>
      </c>
      <c r="AS23" s="43" t="s">
        <v>68</v>
      </c>
      <c r="AT23" s="47">
        <v>2598</v>
      </c>
    </row>
    <row r="24" spans="1:46" ht="30.75" thickBot="1" x14ac:dyDescent="0.3">
      <c r="A24" s="32" t="s">
        <v>145</v>
      </c>
      <c r="B24" s="83" t="s">
        <v>135</v>
      </c>
      <c r="C24" s="83" t="s">
        <v>133</v>
      </c>
      <c r="D24" s="18">
        <v>23095</v>
      </c>
      <c r="E24" s="18">
        <v>149687</v>
      </c>
      <c r="F24" s="33">
        <v>0.58955183723909055</v>
      </c>
      <c r="G24" s="20">
        <v>13615.699681036796</v>
      </c>
      <c r="H24" s="34" t="s">
        <v>73</v>
      </c>
      <c r="I24" s="35">
        <v>0.56600000000000006</v>
      </c>
      <c r="J24" s="36">
        <v>6360.4240282685505</v>
      </c>
      <c r="K24" s="23">
        <v>952072791.51943457</v>
      </c>
      <c r="L24" s="34" t="s">
        <v>74</v>
      </c>
      <c r="M24" s="37">
        <v>38130</v>
      </c>
      <c r="N24" s="38">
        <v>0.16680891760473512</v>
      </c>
      <c r="O24" s="34">
        <v>15.3</v>
      </c>
      <c r="P24" s="38">
        <v>56.1</v>
      </c>
      <c r="Q24" s="38">
        <v>0.35681978798586567</v>
      </c>
      <c r="R24" s="34">
        <v>0.49199999999999999</v>
      </c>
      <c r="S24" s="39">
        <v>566.4</v>
      </c>
      <c r="T24" s="34">
        <v>30</v>
      </c>
      <c r="U24" s="34">
        <v>3</v>
      </c>
      <c r="V24" s="34">
        <v>549.40800000000002</v>
      </c>
      <c r="W24" s="81">
        <v>769.97938144329896</v>
      </c>
      <c r="X24" s="34">
        <v>30</v>
      </c>
      <c r="Y24" s="36">
        <v>15525</v>
      </c>
      <c r="Z24" s="40">
        <v>2.95</v>
      </c>
      <c r="AA24" s="40">
        <v>11.2222859564967</v>
      </c>
      <c r="AB24" s="41"/>
      <c r="AC24" s="41"/>
      <c r="AD24" s="41"/>
      <c r="AE24" s="41"/>
      <c r="AF24" s="41"/>
      <c r="AG24" s="41">
        <v>9.3000000000000007</v>
      </c>
      <c r="AH24" s="41">
        <v>71.8</v>
      </c>
      <c r="AI24" s="41">
        <v>18.899999999999999</v>
      </c>
      <c r="AJ24" s="41">
        <v>52</v>
      </c>
      <c r="AK24" s="41">
        <v>1110.502356499426</v>
      </c>
      <c r="AL24" s="41">
        <v>1116.082770351182</v>
      </c>
      <c r="AM24" s="42">
        <v>1.1568814994096512</v>
      </c>
      <c r="AN24" s="30">
        <v>43.813654597302744</v>
      </c>
      <c r="AO24" s="30">
        <v>11.2222859564967</v>
      </c>
      <c r="AP24" s="30">
        <v>34.322771237168794</v>
      </c>
      <c r="AQ24" s="30">
        <v>89.358711790968243</v>
      </c>
      <c r="AR24" s="30">
        <v>45.545057193665492</v>
      </c>
      <c r="AS24" s="43" t="s">
        <v>68</v>
      </c>
      <c r="AT24" s="34">
        <v>778</v>
      </c>
    </row>
    <row r="25" spans="1:46" ht="30.75" thickBot="1" x14ac:dyDescent="0.3">
      <c r="A25" s="32" t="s">
        <v>145</v>
      </c>
      <c r="B25" s="83" t="s">
        <v>134</v>
      </c>
      <c r="C25" s="83" t="s">
        <v>133</v>
      </c>
      <c r="D25" s="18">
        <v>23095</v>
      </c>
      <c r="E25" s="18">
        <v>149687</v>
      </c>
      <c r="F25" s="33">
        <v>0.58955183723909055</v>
      </c>
      <c r="G25" s="20">
        <v>13615.699681036796</v>
      </c>
      <c r="H25" s="34" t="s">
        <v>73</v>
      </c>
      <c r="I25" s="35">
        <v>0.56600000000000006</v>
      </c>
      <c r="J25" s="36">
        <v>6360.4240282685505</v>
      </c>
      <c r="K25" s="23">
        <v>952072791.51943457</v>
      </c>
      <c r="L25" s="34" t="s">
        <v>74</v>
      </c>
      <c r="M25" s="37">
        <v>38130</v>
      </c>
      <c r="N25" s="38">
        <v>0.16680891760473512</v>
      </c>
      <c r="O25" s="34">
        <v>15.3</v>
      </c>
      <c r="P25" s="38">
        <v>56.1</v>
      </c>
      <c r="Q25" s="38">
        <v>0.35681978798586567</v>
      </c>
      <c r="R25" s="34">
        <v>0.49199999999999999</v>
      </c>
      <c r="S25" s="39">
        <v>566.4</v>
      </c>
      <c r="T25" s="34">
        <v>30</v>
      </c>
      <c r="U25" s="34">
        <v>3</v>
      </c>
      <c r="V25" s="34">
        <v>549.40800000000002</v>
      </c>
      <c r="W25" s="81">
        <v>769.97938144329896</v>
      </c>
      <c r="X25" s="34">
        <v>30</v>
      </c>
      <c r="Y25" s="36">
        <v>15525</v>
      </c>
      <c r="Z25" s="40">
        <v>2.95</v>
      </c>
      <c r="AA25" s="40">
        <v>11.2222859564967</v>
      </c>
      <c r="AB25" s="41"/>
      <c r="AC25" s="41"/>
      <c r="AD25" s="41"/>
      <c r="AE25" s="41"/>
      <c r="AF25" s="41"/>
      <c r="AG25" s="41">
        <v>9.3000000000000007</v>
      </c>
      <c r="AH25" s="41">
        <v>71.8</v>
      </c>
      <c r="AI25" s="41">
        <v>18.899999999999999</v>
      </c>
      <c r="AJ25" s="41">
        <v>52</v>
      </c>
      <c r="AK25" s="41">
        <v>1110.502356499426</v>
      </c>
      <c r="AL25" s="41">
        <v>1116.082770351182</v>
      </c>
      <c r="AM25" s="42">
        <v>1.1568814994096512</v>
      </c>
      <c r="AN25" s="30">
        <v>43.813654597302744</v>
      </c>
      <c r="AO25" s="30">
        <v>11.2222859564967</v>
      </c>
      <c r="AP25" s="30">
        <v>34.322771237168794</v>
      </c>
      <c r="AQ25" s="30">
        <v>89.358711790968243</v>
      </c>
      <c r="AR25" s="30">
        <v>45.545057193665492</v>
      </c>
      <c r="AS25" s="43" t="s">
        <v>68</v>
      </c>
      <c r="AT25" s="34">
        <v>778</v>
      </c>
    </row>
    <row r="26" spans="1:46" ht="30.75" thickBot="1" x14ac:dyDescent="0.3">
      <c r="A26" s="45" t="s">
        <v>72</v>
      </c>
      <c r="B26" s="56" t="s">
        <v>47</v>
      </c>
      <c r="C26" s="44" t="s">
        <v>133</v>
      </c>
      <c r="D26" s="18">
        <v>0</v>
      </c>
      <c r="E26" s="18">
        <v>0</v>
      </c>
      <c r="F26" s="46">
        <v>0.60699999999999998</v>
      </c>
      <c r="G26" s="20">
        <v>0</v>
      </c>
      <c r="H26" s="47" t="s">
        <v>73</v>
      </c>
      <c r="I26" s="48">
        <v>0.58599999999999997</v>
      </c>
      <c r="J26" s="49">
        <v>6143.3447098976112</v>
      </c>
      <c r="K26" s="23">
        <v>0</v>
      </c>
      <c r="L26" s="47" t="s">
        <v>74</v>
      </c>
      <c r="M26" s="50">
        <v>38130</v>
      </c>
      <c r="N26" s="51">
        <v>0.16111578048511963</v>
      </c>
      <c r="O26" s="47">
        <v>15.3</v>
      </c>
      <c r="P26" s="51">
        <v>56.1</v>
      </c>
      <c r="Q26" s="51">
        <v>0.34464163822525601</v>
      </c>
      <c r="R26" s="47"/>
      <c r="S26" s="52">
        <v>788.1</v>
      </c>
      <c r="T26" s="47">
        <v>30</v>
      </c>
      <c r="U26" s="47">
        <v>3.2</v>
      </c>
      <c r="V26" s="47">
        <v>762.88080000000002</v>
      </c>
      <c r="W26" s="82">
        <v>727.42268041237105</v>
      </c>
      <c r="X26" s="47">
        <v>30</v>
      </c>
      <c r="Y26" s="49">
        <v>14658</v>
      </c>
      <c r="Z26" s="53">
        <v>2.78</v>
      </c>
      <c r="AA26" s="53">
        <v>13.786489353697334</v>
      </c>
      <c r="AB26" s="54"/>
      <c r="AC26" s="54"/>
      <c r="AD26" s="54"/>
      <c r="AE26" s="54"/>
      <c r="AF26" s="54"/>
      <c r="AG26" s="54">
        <v>8</v>
      </c>
      <c r="AH26" s="54">
        <v>71.900000000000006</v>
      </c>
      <c r="AI26" s="54">
        <v>20.100000000000001</v>
      </c>
      <c r="AJ26" s="54">
        <v>36</v>
      </c>
      <c r="AK26" s="54">
        <v>42.203601299264719</v>
      </c>
      <c r="AL26" s="54">
        <v>42.846295735294127</v>
      </c>
      <c r="AM26" s="55">
        <v>1.1539669446771301</v>
      </c>
      <c r="AN26" s="30">
        <v>1511.6448564614875</v>
      </c>
      <c r="AO26" s="30">
        <v>13.786489353697334</v>
      </c>
      <c r="AP26" s="30">
        <v>33.151345597674982</v>
      </c>
      <c r="AQ26" s="30">
        <v>1558.5826914128597</v>
      </c>
      <c r="AR26" s="30">
        <v>46.937834951372317</v>
      </c>
      <c r="AS26" s="43" t="s">
        <v>68</v>
      </c>
      <c r="AT26" s="47">
        <v>735</v>
      </c>
    </row>
    <row r="27" spans="1:46" ht="30.75" thickBot="1" x14ac:dyDescent="0.3">
      <c r="A27" s="32" t="s">
        <v>75</v>
      </c>
      <c r="B27" s="44" t="s">
        <v>47</v>
      </c>
      <c r="C27" s="44" t="s">
        <v>133</v>
      </c>
      <c r="D27" s="18">
        <v>0</v>
      </c>
      <c r="E27" s="18">
        <v>0</v>
      </c>
      <c r="F27" s="33">
        <v>0.63624999999999998</v>
      </c>
      <c r="G27" s="20">
        <v>0</v>
      </c>
      <c r="H27" s="34" t="s">
        <v>73</v>
      </c>
      <c r="I27" s="35">
        <v>0.6</v>
      </c>
      <c r="J27" s="36">
        <v>6000</v>
      </c>
      <c r="K27" s="23">
        <v>0</v>
      </c>
      <c r="L27" s="34" t="s">
        <v>74</v>
      </c>
      <c r="M27" s="37">
        <v>38130</v>
      </c>
      <c r="N27" s="38">
        <v>0.15735641227380015</v>
      </c>
      <c r="O27" s="34">
        <v>15.3</v>
      </c>
      <c r="P27" s="38">
        <v>56.1</v>
      </c>
      <c r="Q27" s="38">
        <v>0.33660000000000001</v>
      </c>
      <c r="R27" s="34"/>
      <c r="S27" s="39">
        <v>813.6</v>
      </c>
      <c r="T27" s="34">
        <v>30</v>
      </c>
      <c r="U27" s="34">
        <v>3.5</v>
      </c>
      <c r="V27" s="34">
        <v>785.12400000000002</v>
      </c>
      <c r="W27" s="81">
        <v>722.47422680412365</v>
      </c>
      <c r="X27" s="34">
        <v>30</v>
      </c>
      <c r="Y27" s="36">
        <v>14594</v>
      </c>
      <c r="Z27" s="40">
        <v>2.77</v>
      </c>
      <c r="AA27" s="40">
        <v>18.113420077858237</v>
      </c>
      <c r="AB27" s="41"/>
      <c r="AC27" s="41"/>
      <c r="AD27" s="41"/>
      <c r="AE27" s="41"/>
      <c r="AF27" s="41"/>
      <c r="AG27" s="41">
        <v>8</v>
      </c>
      <c r="AH27" s="41">
        <v>71.900000000000006</v>
      </c>
      <c r="AI27" s="41">
        <v>20.100000000000001</v>
      </c>
      <c r="AJ27" s="41">
        <v>33</v>
      </c>
      <c r="AK27" s="41">
        <v>237.08381280263885</v>
      </c>
      <c r="AL27" s="41">
        <v>253.29467179769111</v>
      </c>
      <c r="AM27" s="42">
        <v>1.1526732783461218</v>
      </c>
      <c r="AN27" s="30">
        <v>275.59756071528807</v>
      </c>
      <c r="AO27" s="30">
        <v>18.113420077858237</v>
      </c>
      <c r="AP27" s="30">
        <v>32.377814200395903</v>
      </c>
      <c r="AQ27" s="30">
        <v>326.08879499354219</v>
      </c>
      <c r="AR27" s="30">
        <v>50.49123427825414</v>
      </c>
      <c r="AS27" s="43" t="s">
        <v>68</v>
      </c>
      <c r="AT27" s="34">
        <v>730</v>
      </c>
    </row>
    <row r="28" spans="1:46" ht="30.75" thickBot="1" x14ac:dyDescent="0.3">
      <c r="A28" s="45" t="s">
        <v>146</v>
      </c>
      <c r="B28" s="18" t="s">
        <v>135</v>
      </c>
      <c r="C28" s="83" t="s">
        <v>133</v>
      </c>
      <c r="D28" s="18">
        <v>2573</v>
      </c>
      <c r="E28" s="18">
        <v>9685</v>
      </c>
      <c r="F28" s="46">
        <v>0.56750507164474495</v>
      </c>
      <c r="G28" s="20">
        <v>1460.1905493419288</v>
      </c>
      <c r="H28" s="47" t="s">
        <v>73</v>
      </c>
      <c r="I28" s="48">
        <v>0.29649999999999999</v>
      </c>
      <c r="J28" s="49">
        <v>12141.652613827993</v>
      </c>
      <c r="K28" s="23">
        <v>117591905.56492412</v>
      </c>
      <c r="L28" s="47" t="s">
        <v>74</v>
      </c>
      <c r="M28" s="50">
        <v>38130</v>
      </c>
      <c r="N28" s="51">
        <v>0.31842781573113016</v>
      </c>
      <c r="O28" s="47">
        <v>15.3</v>
      </c>
      <c r="P28" s="51">
        <v>56.1</v>
      </c>
      <c r="Q28" s="51">
        <v>0.40868802698145029</v>
      </c>
      <c r="R28" s="47" t="s">
        <v>50</v>
      </c>
      <c r="S28" s="52">
        <v>84.8</v>
      </c>
      <c r="T28" s="47">
        <v>30</v>
      </c>
      <c r="U28" s="47">
        <v>2.1</v>
      </c>
      <c r="V28" s="47">
        <v>83.019199999999998</v>
      </c>
      <c r="W28" s="82">
        <v>1846.7628865979379</v>
      </c>
      <c r="X28" s="47">
        <v>12</v>
      </c>
      <c r="Y28" s="49">
        <v>21272</v>
      </c>
      <c r="Z28" s="53">
        <v>3.1</v>
      </c>
      <c r="AA28" s="53">
        <v>8.6368088048080764</v>
      </c>
      <c r="AB28" s="54"/>
      <c r="AC28" s="54"/>
      <c r="AD28" s="54"/>
      <c r="AE28" s="54"/>
      <c r="AF28" s="54"/>
      <c r="AG28" s="54">
        <v>19.2</v>
      </c>
      <c r="AH28" s="54">
        <v>62.7</v>
      </c>
      <c r="AI28" s="54">
        <v>18.100000000000001</v>
      </c>
      <c r="AJ28" s="54">
        <v>24</v>
      </c>
      <c r="AK28" s="54">
        <v>10.354574475495442</v>
      </c>
      <c r="AL28" s="54">
        <v>10.364939414910351</v>
      </c>
      <c r="AM28" s="55">
        <v>0.92245463909521419</v>
      </c>
      <c r="AN28" s="30">
        <v>1345.41883066066</v>
      </c>
      <c r="AO28" s="30">
        <v>8.6368088048080764</v>
      </c>
      <c r="AP28" s="30">
        <v>65.52002873604566</v>
      </c>
      <c r="AQ28" s="30">
        <v>1419.5756682015135</v>
      </c>
      <c r="AR28" s="30">
        <v>74.156837540853729</v>
      </c>
      <c r="AS28" s="43" t="s">
        <v>147</v>
      </c>
      <c r="AT28" s="47">
        <v>1866</v>
      </c>
    </row>
    <row r="29" spans="1:46" ht="30.75" thickBot="1" x14ac:dyDescent="0.3">
      <c r="A29" s="45" t="s">
        <v>146</v>
      </c>
      <c r="B29" s="18" t="s">
        <v>134</v>
      </c>
      <c r="C29" s="83" t="s">
        <v>133</v>
      </c>
      <c r="D29" s="18">
        <v>2573</v>
      </c>
      <c r="E29" s="18">
        <v>9685</v>
      </c>
      <c r="F29" s="46">
        <v>0.56750507164474495</v>
      </c>
      <c r="G29" s="20">
        <v>1460.1905493419288</v>
      </c>
      <c r="H29" s="47" t="s">
        <v>73</v>
      </c>
      <c r="I29" s="48">
        <v>0.29649999999999999</v>
      </c>
      <c r="J29" s="49">
        <v>12141.652613827993</v>
      </c>
      <c r="K29" s="23">
        <v>117591905.56492412</v>
      </c>
      <c r="L29" s="47" t="s">
        <v>74</v>
      </c>
      <c r="M29" s="50">
        <v>38130</v>
      </c>
      <c r="N29" s="51">
        <v>0.31842781573113016</v>
      </c>
      <c r="O29" s="47">
        <v>15.3</v>
      </c>
      <c r="P29" s="51">
        <v>56.1</v>
      </c>
      <c r="Q29" s="51">
        <v>0.40868802698145029</v>
      </c>
      <c r="R29" s="47" t="s">
        <v>50</v>
      </c>
      <c r="S29" s="52">
        <v>84.8</v>
      </c>
      <c r="T29" s="47">
        <v>30</v>
      </c>
      <c r="U29" s="47">
        <v>2.1</v>
      </c>
      <c r="V29" s="47">
        <v>83.019199999999998</v>
      </c>
      <c r="W29" s="82">
        <v>1846.7628865979379</v>
      </c>
      <c r="X29" s="47">
        <v>12</v>
      </c>
      <c r="Y29" s="49">
        <v>21272</v>
      </c>
      <c r="Z29" s="53">
        <v>3.1</v>
      </c>
      <c r="AA29" s="53">
        <v>8.6368088048080764</v>
      </c>
      <c r="AB29" s="54"/>
      <c r="AC29" s="54"/>
      <c r="AD29" s="54"/>
      <c r="AE29" s="54"/>
      <c r="AF29" s="54"/>
      <c r="AG29" s="54">
        <v>19.2</v>
      </c>
      <c r="AH29" s="54">
        <v>62.7</v>
      </c>
      <c r="AI29" s="54">
        <v>18.100000000000001</v>
      </c>
      <c r="AJ29" s="54">
        <v>24</v>
      </c>
      <c r="AK29" s="54">
        <v>10.354574475495442</v>
      </c>
      <c r="AL29" s="54">
        <v>10.364939414910351</v>
      </c>
      <c r="AM29" s="55">
        <v>0.92245463909521419</v>
      </c>
      <c r="AN29" s="30">
        <v>1345.41883066066</v>
      </c>
      <c r="AO29" s="30">
        <v>8.6368088048080764</v>
      </c>
      <c r="AP29" s="30">
        <v>65.52002873604566</v>
      </c>
      <c r="AQ29" s="30">
        <v>1419.5756682015135</v>
      </c>
      <c r="AR29" s="30">
        <v>74.156837540853729</v>
      </c>
      <c r="AS29" s="43" t="s">
        <v>147</v>
      </c>
      <c r="AT29" s="47">
        <v>1866</v>
      </c>
    </row>
    <row r="30" spans="1:46" ht="30.75" thickBot="1" x14ac:dyDescent="0.3">
      <c r="A30" s="32" t="s">
        <v>76</v>
      </c>
      <c r="B30" s="44" t="s">
        <v>47</v>
      </c>
      <c r="C30" s="44" t="s">
        <v>133</v>
      </c>
      <c r="D30" s="18">
        <v>0</v>
      </c>
      <c r="E30" s="18">
        <v>0</v>
      </c>
      <c r="F30" s="33">
        <v>0.64</v>
      </c>
      <c r="G30" s="20">
        <v>0</v>
      </c>
      <c r="H30" s="34" t="s">
        <v>73</v>
      </c>
      <c r="I30" s="35">
        <v>0.36480000000000001</v>
      </c>
      <c r="J30" s="36">
        <v>9868.4210526315783</v>
      </c>
      <c r="K30" s="23">
        <v>0</v>
      </c>
      <c r="L30" s="34" t="s">
        <v>74</v>
      </c>
      <c r="M30" s="37">
        <v>38130</v>
      </c>
      <c r="N30" s="38">
        <v>0.2588098886082239</v>
      </c>
      <c r="O30" s="34">
        <v>15.3</v>
      </c>
      <c r="P30" s="38">
        <v>56.1</v>
      </c>
      <c r="Q30" s="38">
        <v>0.33217105263157892</v>
      </c>
      <c r="R30" s="34"/>
      <c r="S30" s="39">
        <v>281.5</v>
      </c>
      <c r="T30" s="34">
        <v>30</v>
      </c>
      <c r="U30" s="34">
        <v>3</v>
      </c>
      <c r="V30" s="34">
        <v>273.05500000000001</v>
      </c>
      <c r="W30" s="81">
        <v>997.60824742268039</v>
      </c>
      <c r="X30" s="34">
        <v>27</v>
      </c>
      <c r="Y30" s="36">
        <v>16282</v>
      </c>
      <c r="Z30" s="40">
        <v>3.09</v>
      </c>
      <c r="AA30" s="40">
        <v>11.300854018117855</v>
      </c>
      <c r="AB30" s="41"/>
      <c r="AC30" s="41"/>
      <c r="AD30" s="41"/>
      <c r="AE30" s="41"/>
      <c r="AF30" s="41"/>
      <c r="AG30" s="41"/>
      <c r="AH30" s="41">
        <v>81.2</v>
      </c>
      <c r="AI30" s="41">
        <v>18.8</v>
      </c>
      <c r="AJ30" s="41">
        <v>24</v>
      </c>
      <c r="AK30" s="41">
        <v>7.9136036848739471</v>
      </c>
      <c r="AL30" s="41">
        <v>7.9215252100840301</v>
      </c>
      <c r="AM30" s="42">
        <v>1.1456331077486517</v>
      </c>
      <c r="AN30" s="30">
        <v>3920.55397494001</v>
      </c>
      <c r="AO30" s="30">
        <v>11.300854018117855</v>
      </c>
      <c r="AP30" s="30">
        <v>5.39630236673265</v>
      </c>
      <c r="AQ30" s="30">
        <v>3937.2511313248601</v>
      </c>
      <c r="AR30" s="30">
        <v>16.697156384850505</v>
      </c>
      <c r="AS30" s="43" t="s">
        <v>77</v>
      </c>
      <c r="AT30" s="34">
        <v>1008</v>
      </c>
    </row>
    <row r="31" spans="1:46" ht="30.75" thickBot="1" x14ac:dyDescent="0.3">
      <c r="A31" s="45" t="s">
        <v>148</v>
      </c>
      <c r="B31" s="18" t="s">
        <v>134</v>
      </c>
      <c r="C31" s="83" t="s">
        <v>149</v>
      </c>
      <c r="D31" s="18">
        <v>1949.5</v>
      </c>
      <c r="E31" s="18">
        <v>2083.2349999999997</v>
      </c>
      <c r="F31" s="46">
        <v>0.12222773568737404</v>
      </c>
      <c r="G31" s="20">
        <v>238.28297072253568</v>
      </c>
      <c r="H31" s="47" t="s">
        <v>73</v>
      </c>
      <c r="I31" s="48">
        <v>0.2903</v>
      </c>
      <c r="J31" s="49">
        <v>12400.964519462625</v>
      </c>
      <c r="K31" s="23">
        <v>25834123.320702717</v>
      </c>
      <c r="L31" s="47" t="s">
        <v>74</v>
      </c>
      <c r="M31" s="50">
        <v>38130</v>
      </c>
      <c r="N31" s="51">
        <v>0.32522854758622149</v>
      </c>
      <c r="O31" s="47">
        <v>15.3</v>
      </c>
      <c r="P31" s="51">
        <v>56.1</v>
      </c>
      <c r="Q31" s="51">
        <v>0.69569410954185329</v>
      </c>
      <c r="R31" s="47"/>
      <c r="S31" s="52">
        <v>84</v>
      </c>
      <c r="T31" s="47">
        <v>30</v>
      </c>
      <c r="U31" s="47">
        <v>2.1</v>
      </c>
      <c r="V31" s="47">
        <v>82.236000000000004</v>
      </c>
      <c r="W31" s="82">
        <v>637.36082474226805</v>
      </c>
      <c r="X31" s="47">
        <v>12</v>
      </c>
      <c r="Y31" s="49">
        <v>8410</v>
      </c>
      <c r="Z31" s="53">
        <v>4.2300000000000004</v>
      </c>
      <c r="AA31" s="53">
        <v>10.46416822278152</v>
      </c>
      <c r="AB31" s="54"/>
      <c r="AC31" s="54"/>
      <c r="AD31" s="54"/>
      <c r="AE31" s="54"/>
      <c r="AF31" s="54"/>
      <c r="AG31" s="54"/>
      <c r="AH31" s="54"/>
      <c r="AI31" s="54">
        <v>100</v>
      </c>
      <c r="AJ31" s="54">
        <v>42</v>
      </c>
      <c r="AK31" s="54">
        <v>1827.0313270588238</v>
      </c>
      <c r="AL31" s="54">
        <v>1927.2482352941179</v>
      </c>
      <c r="AM31" s="55">
        <v>1.0558567633664138</v>
      </c>
      <c r="AN31" s="30">
        <v>2.983742996073016</v>
      </c>
      <c r="AO31" s="30">
        <v>10.46416822278152</v>
      </c>
      <c r="AP31" s="30">
        <v>66.919354186143778</v>
      </c>
      <c r="AQ31" s="30">
        <v>80.367265404998307</v>
      </c>
      <c r="AR31" s="30">
        <v>77.383522408925302</v>
      </c>
      <c r="AS31" s="43" t="s">
        <v>68</v>
      </c>
      <c r="AT31" s="47">
        <v>644</v>
      </c>
    </row>
    <row r="32" spans="1:46" ht="30.75" thickBot="1" x14ac:dyDescent="0.3">
      <c r="A32" s="45" t="s">
        <v>148</v>
      </c>
      <c r="B32" s="18" t="s">
        <v>135</v>
      </c>
      <c r="C32" s="83" t="s">
        <v>149</v>
      </c>
      <c r="D32" s="18">
        <v>1949.5</v>
      </c>
      <c r="E32" s="18">
        <v>2083.2349999999997</v>
      </c>
      <c r="F32" s="46">
        <v>0.12222773568737404</v>
      </c>
      <c r="G32" s="20">
        <v>238.28297072253568</v>
      </c>
      <c r="H32" s="47" t="s">
        <v>73</v>
      </c>
      <c r="I32" s="48">
        <v>0.2903</v>
      </c>
      <c r="J32" s="49">
        <v>12400.964519462625</v>
      </c>
      <c r="K32" s="23">
        <v>25834123.320702717</v>
      </c>
      <c r="L32" s="47" t="s">
        <v>74</v>
      </c>
      <c r="M32" s="50">
        <v>38130</v>
      </c>
      <c r="N32" s="51">
        <v>0.32522854758622149</v>
      </c>
      <c r="O32" s="47">
        <v>15.3</v>
      </c>
      <c r="P32" s="51">
        <v>56.1</v>
      </c>
      <c r="Q32" s="51">
        <v>0.69569410954185329</v>
      </c>
      <c r="R32" s="47"/>
      <c r="S32" s="52">
        <v>84</v>
      </c>
      <c r="T32" s="47">
        <v>30</v>
      </c>
      <c r="U32" s="47">
        <v>2.1</v>
      </c>
      <c r="V32" s="47">
        <v>82.236000000000004</v>
      </c>
      <c r="W32" s="82">
        <v>637.36082474226805</v>
      </c>
      <c r="X32" s="47">
        <v>12</v>
      </c>
      <c r="Y32" s="49">
        <v>8410</v>
      </c>
      <c r="Z32" s="53">
        <v>4.2300000000000004</v>
      </c>
      <c r="AA32" s="53">
        <v>10.46416822278152</v>
      </c>
      <c r="AB32" s="54"/>
      <c r="AC32" s="54"/>
      <c r="AD32" s="54"/>
      <c r="AE32" s="54"/>
      <c r="AF32" s="54"/>
      <c r="AG32" s="54"/>
      <c r="AH32" s="54"/>
      <c r="AI32" s="54">
        <v>100</v>
      </c>
      <c r="AJ32" s="54">
        <v>42</v>
      </c>
      <c r="AK32" s="54">
        <v>1827.0313270588238</v>
      </c>
      <c r="AL32" s="54">
        <v>1927.2482352941179</v>
      </c>
      <c r="AM32" s="55">
        <v>1.0558567633664138</v>
      </c>
      <c r="AN32" s="30">
        <v>2.983742996073016</v>
      </c>
      <c r="AO32" s="30">
        <v>10.46416822278152</v>
      </c>
      <c r="AP32" s="30">
        <v>66.919354186143778</v>
      </c>
      <c r="AQ32" s="30">
        <v>80.367265404998307</v>
      </c>
      <c r="AR32" s="30">
        <v>77.383522408925302</v>
      </c>
      <c r="AS32" s="43" t="s">
        <v>68</v>
      </c>
      <c r="AT32" s="47">
        <v>644</v>
      </c>
    </row>
    <row r="33" spans="1:46" ht="30.75" thickBot="1" x14ac:dyDescent="0.3">
      <c r="A33" s="45" t="s">
        <v>148</v>
      </c>
      <c r="B33" s="83" t="s">
        <v>150</v>
      </c>
      <c r="C33" s="83" t="s">
        <v>149</v>
      </c>
      <c r="D33" s="18">
        <v>1949.5</v>
      </c>
      <c r="E33" s="18">
        <v>2083.2349999999997</v>
      </c>
      <c r="F33" s="46">
        <v>0.12222773568737404</v>
      </c>
      <c r="G33" s="20">
        <v>238.28297072253568</v>
      </c>
      <c r="H33" s="47" t="s">
        <v>73</v>
      </c>
      <c r="I33" s="48">
        <v>0.2903</v>
      </c>
      <c r="J33" s="49">
        <v>12400.964519462625</v>
      </c>
      <c r="K33" s="23">
        <v>25834123.320702717</v>
      </c>
      <c r="L33" s="47" t="s">
        <v>74</v>
      </c>
      <c r="M33" s="50">
        <v>38130</v>
      </c>
      <c r="N33" s="51">
        <v>0.32522854758622149</v>
      </c>
      <c r="O33" s="47">
        <v>15.3</v>
      </c>
      <c r="P33" s="51">
        <v>56.1</v>
      </c>
      <c r="Q33" s="51">
        <v>0.69569410954185329</v>
      </c>
      <c r="R33" s="47"/>
      <c r="S33" s="52">
        <v>84</v>
      </c>
      <c r="T33" s="47">
        <v>30</v>
      </c>
      <c r="U33" s="47">
        <v>2.1</v>
      </c>
      <c r="V33" s="47">
        <v>82.236000000000004</v>
      </c>
      <c r="W33" s="82">
        <v>637.36082474226805</v>
      </c>
      <c r="X33" s="47">
        <v>12</v>
      </c>
      <c r="Y33" s="49">
        <v>8410</v>
      </c>
      <c r="Z33" s="53">
        <v>4.2300000000000004</v>
      </c>
      <c r="AA33" s="53">
        <v>10.46416822278152</v>
      </c>
      <c r="AB33" s="54"/>
      <c r="AC33" s="54"/>
      <c r="AD33" s="54"/>
      <c r="AE33" s="54"/>
      <c r="AF33" s="54"/>
      <c r="AG33" s="54"/>
      <c r="AH33" s="54"/>
      <c r="AI33" s="54">
        <v>100</v>
      </c>
      <c r="AJ33" s="54">
        <v>42</v>
      </c>
      <c r="AK33" s="54">
        <v>1827.0313270588238</v>
      </c>
      <c r="AL33" s="54">
        <v>1927.2482352941179</v>
      </c>
      <c r="AM33" s="55">
        <v>1.0558567633664138</v>
      </c>
      <c r="AN33" s="30">
        <v>2.983742996073016</v>
      </c>
      <c r="AO33" s="30">
        <v>10.46416822278152</v>
      </c>
      <c r="AP33" s="30">
        <v>66.919354186143778</v>
      </c>
      <c r="AQ33" s="30">
        <v>80.367265404998307</v>
      </c>
      <c r="AR33" s="30">
        <v>77.383522408925302</v>
      </c>
      <c r="AS33" s="43" t="s">
        <v>68</v>
      </c>
      <c r="AT33" s="47">
        <v>644</v>
      </c>
    </row>
    <row r="34" spans="1:46" ht="30.75" thickBot="1" x14ac:dyDescent="0.3">
      <c r="A34" s="32" t="s">
        <v>151</v>
      </c>
      <c r="B34" s="18" t="s">
        <v>134</v>
      </c>
      <c r="C34" s="83" t="s">
        <v>149</v>
      </c>
      <c r="D34" s="18">
        <v>412.5</v>
      </c>
      <c r="E34" s="18">
        <v>1175</v>
      </c>
      <c r="F34" s="33">
        <v>0.32516950325169514</v>
      </c>
      <c r="G34" s="20">
        <v>134.13242009132424</v>
      </c>
      <c r="H34" s="34" t="s">
        <v>73</v>
      </c>
      <c r="I34" s="35">
        <v>0.37380000000000002</v>
      </c>
      <c r="J34" s="36">
        <v>9630.8186195826638</v>
      </c>
      <c r="K34" s="23">
        <v>11316211.87800963</v>
      </c>
      <c r="L34" s="34" t="s">
        <v>74</v>
      </c>
      <c r="M34" s="37">
        <v>38130</v>
      </c>
      <c r="N34" s="38">
        <v>0.25257851087287342</v>
      </c>
      <c r="O34" s="34">
        <v>20.2</v>
      </c>
      <c r="P34" s="38">
        <v>74.066666666666663</v>
      </c>
      <c r="Q34" s="38">
        <v>0.71332263242375593</v>
      </c>
      <c r="R34" s="34"/>
      <c r="S34" s="39">
        <v>43.7</v>
      </c>
      <c r="T34" s="34">
        <v>30</v>
      </c>
      <c r="U34" s="34">
        <v>1.6</v>
      </c>
      <c r="V34" s="34">
        <v>43.000800000000005</v>
      </c>
      <c r="W34" s="81">
        <v>850.14432989690715</v>
      </c>
      <c r="X34" s="34">
        <v>10</v>
      </c>
      <c r="Y34" s="36">
        <v>21272</v>
      </c>
      <c r="Z34" s="40">
        <v>3.1</v>
      </c>
      <c r="AA34" s="40">
        <v>17.885955642530988</v>
      </c>
      <c r="AB34" s="41"/>
      <c r="AC34" s="41"/>
      <c r="AD34" s="41"/>
      <c r="AE34" s="41"/>
      <c r="AF34" s="41"/>
      <c r="AG34" s="41"/>
      <c r="AH34" s="41"/>
      <c r="AI34" s="41">
        <v>100</v>
      </c>
      <c r="AJ34" s="41">
        <v>45</v>
      </c>
      <c r="AK34" s="41">
        <v>3566.4748307999998</v>
      </c>
      <c r="AL34" s="41">
        <v>4291.7867999999999</v>
      </c>
      <c r="AM34" s="42">
        <v>1.0558567633664138</v>
      </c>
      <c r="AN34" s="30">
        <v>1.0606636624121417</v>
      </c>
      <c r="AO34" s="30">
        <v>17.885955642530988</v>
      </c>
      <c r="AP34" s="30">
        <v>5.39630236673265</v>
      </c>
      <c r="AQ34" s="30">
        <v>24.342921671675782</v>
      </c>
      <c r="AR34" s="30">
        <v>23.282258009263636</v>
      </c>
      <c r="AS34" s="43" t="s">
        <v>68</v>
      </c>
      <c r="AT34" s="34">
        <v>859</v>
      </c>
    </row>
    <row r="35" spans="1:46" ht="30.75" thickBot="1" x14ac:dyDescent="0.3">
      <c r="A35" s="32" t="s">
        <v>151</v>
      </c>
      <c r="B35" s="18" t="s">
        <v>135</v>
      </c>
      <c r="C35" s="83" t="s">
        <v>149</v>
      </c>
      <c r="D35" s="18">
        <v>412.5</v>
      </c>
      <c r="E35" s="18">
        <v>1175</v>
      </c>
      <c r="F35" s="33">
        <v>0.32516950325169514</v>
      </c>
      <c r="G35" s="20">
        <v>134.13242009132424</v>
      </c>
      <c r="H35" s="34" t="s">
        <v>73</v>
      </c>
      <c r="I35" s="35">
        <v>0.37380000000000002</v>
      </c>
      <c r="J35" s="36">
        <v>9630.8186195826638</v>
      </c>
      <c r="K35" s="23">
        <v>11316211.87800963</v>
      </c>
      <c r="L35" s="34" t="s">
        <v>74</v>
      </c>
      <c r="M35" s="37">
        <v>38130</v>
      </c>
      <c r="N35" s="38">
        <v>0.25257851087287342</v>
      </c>
      <c r="O35" s="34">
        <v>20.2</v>
      </c>
      <c r="P35" s="38">
        <v>74.066666666666663</v>
      </c>
      <c r="Q35" s="38">
        <v>0.71332263242375593</v>
      </c>
      <c r="R35" s="34"/>
      <c r="S35" s="39">
        <v>43.7</v>
      </c>
      <c r="T35" s="34">
        <v>30</v>
      </c>
      <c r="U35" s="34">
        <v>1.6</v>
      </c>
      <c r="V35" s="34">
        <v>43.000800000000005</v>
      </c>
      <c r="W35" s="81">
        <v>850.14432989690715</v>
      </c>
      <c r="X35" s="34">
        <v>10</v>
      </c>
      <c r="Y35" s="36">
        <v>21272</v>
      </c>
      <c r="Z35" s="40">
        <v>3.1</v>
      </c>
      <c r="AA35" s="40">
        <v>17.885955642530988</v>
      </c>
      <c r="AB35" s="41"/>
      <c r="AC35" s="41"/>
      <c r="AD35" s="41"/>
      <c r="AE35" s="41"/>
      <c r="AF35" s="41"/>
      <c r="AG35" s="41"/>
      <c r="AH35" s="41"/>
      <c r="AI35" s="41">
        <v>100</v>
      </c>
      <c r="AJ35" s="41">
        <v>45</v>
      </c>
      <c r="AK35" s="41">
        <v>3566.4748307999998</v>
      </c>
      <c r="AL35" s="41">
        <v>4291.7867999999999</v>
      </c>
      <c r="AM35" s="42">
        <v>1.0558567633664138</v>
      </c>
      <c r="AN35" s="30">
        <v>1.0606636624121417</v>
      </c>
      <c r="AO35" s="30">
        <v>17.885955642530988</v>
      </c>
      <c r="AP35" s="30">
        <v>5.39630236673265</v>
      </c>
      <c r="AQ35" s="30">
        <v>24.342921671675782</v>
      </c>
      <c r="AR35" s="30">
        <v>23.282258009263636</v>
      </c>
      <c r="AS35" s="43" t="s">
        <v>68</v>
      </c>
      <c r="AT35" s="34">
        <v>859</v>
      </c>
    </row>
    <row r="36" spans="1:46" ht="30.75" thickBot="1" x14ac:dyDescent="0.3">
      <c r="A36" s="32" t="s">
        <v>151</v>
      </c>
      <c r="B36" s="83" t="s">
        <v>150</v>
      </c>
      <c r="C36" s="83" t="s">
        <v>149</v>
      </c>
      <c r="D36" s="18">
        <v>412.5</v>
      </c>
      <c r="E36" s="18">
        <v>1175</v>
      </c>
      <c r="F36" s="33">
        <v>0.32516950325169514</v>
      </c>
      <c r="G36" s="20">
        <v>134.13242009132424</v>
      </c>
      <c r="H36" s="34" t="s">
        <v>73</v>
      </c>
      <c r="I36" s="35">
        <v>0.37380000000000002</v>
      </c>
      <c r="J36" s="36">
        <v>9630.8186195826638</v>
      </c>
      <c r="K36" s="23">
        <v>11316211.87800963</v>
      </c>
      <c r="L36" s="34" t="s">
        <v>74</v>
      </c>
      <c r="M36" s="37">
        <v>38130</v>
      </c>
      <c r="N36" s="38">
        <v>0.25257851087287342</v>
      </c>
      <c r="O36" s="34">
        <v>20.2</v>
      </c>
      <c r="P36" s="38">
        <v>74.066666666666663</v>
      </c>
      <c r="Q36" s="38">
        <v>0.71332263242375593</v>
      </c>
      <c r="R36" s="34"/>
      <c r="S36" s="39">
        <v>43.7</v>
      </c>
      <c r="T36" s="34">
        <v>30</v>
      </c>
      <c r="U36" s="34">
        <v>1.6</v>
      </c>
      <c r="V36" s="34">
        <v>43.000800000000005</v>
      </c>
      <c r="W36" s="81">
        <v>850.14432989690715</v>
      </c>
      <c r="X36" s="34">
        <v>10</v>
      </c>
      <c r="Y36" s="36">
        <v>21272</v>
      </c>
      <c r="Z36" s="40">
        <v>3.1</v>
      </c>
      <c r="AA36" s="40">
        <v>17.885955642530988</v>
      </c>
      <c r="AB36" s="41"/>
      <c r="AC36" s="41"/>
      <c r="AD36" s="41"/>
      <c r="AE36" s="41"/>
      <c r="AF36" s="41"/>
      <c r="AG36" s="41"/>
      <c r="AH36" s="41"/>
      <c r="AI36" s="41">
        <v>100</v>
      </c>
      <c r="AJ36" s="41">
        <v>45</v>
      </c>
      <c r="AK36" s="41">
        <v>3566.4748307999998</v>
      </c>
      <c r="AL36" s="41">
        <v>4291.7867999999999</v>
      </c>
      <c r="AM36" s="42">
        <v>1.0558567633664138</v>
      </c>
      <c r="AN36" s="30">
        <v>1.0606636624121417</v>
      </c>
      <c r="AO36" s="30">
        <v>17.885955642530988</v>
      </c>
      <c r="AP36" s="30">
        <v>5.39630236673265</v>
      </c>
      <c r="AQ36" s="30">
        <v>24.342921671675782</v>
      </c>
      <c r="AR36" s="30">
        <v>23.282258009263636</v>
      </c>
      <c r="AS36" s="43" t="s">
        <v>68</v>
      </c>
      <c r="AT36" s="34">
        <v>859</v>
      </c>
    </row>
    <row r="37" spans="1:46" ht="30.75" thickBot="1" x14ac:dyDescent="0.3">
      <c r="A37" s="32" t="s">
        <v>152</v>
      </c>
      <c r="B37" s="83" t="s">
        <v>134</v>
      </c>
      <c r="C37" s="83" t="s">
        <v>133</v>
      </c>
      <c r="D37" s="18">
        <v>3736</v>
      </c>
      <c r="E37" s="18">
        <v>10706</v>
      </c>
      <c r="F37" s="33">
        <v>0.26512511208466849</v>
      </c>
      <c r="G37" s="20">
        <v>990.50741874832147</v>
      </c>
      <c r="H37" s="34" t="s">
        <v>73</v>
      </c>
      <c r="I37" s="35">
        <v>0.38170000000000004</v>
      </c>
      <c r="J37" s="36">
        <v>9431.4906995022266</v>
      </c>
      <c r="K37" s="23">
        <v>100973539.42887084</v>
      </c>
      <c r="L37" s="34" t="s">
        <v>74</v>
      </c>
      <c r="M37" s="37">
        <v>38130</v>
      </c>
      <c r="N37" s="38">
        <v>0.24735092314456403</v>
      </c>
      <c r="O37" s="34">
        <v>15.3</v>
      </c>
      <c r="P37" s="38">
        <v>56.1</v>
      </c>
      <c r="Q37" s="38">
        <v>0.52910662824207488</v>
      </c>
      <c r="R37" s="34"/>
      <c r="S37" s="39">
        <v>350</v>
      </c>
      <c r="T37" s="34">
        <v>30</v>
      </c>
      <c r="U37" s="34">
        <v>4.8</v>
      </c>
      <c r="V37" s="34">
        <v>333.2</v>
      </c>
      <c r="W37" s="81">
        <v>235.54639175257731</v>
      </c>
      <c r="X37" s="34">
        <v>39</v>
      </c>
      <c r="Y37" s="36">
        <v>28300</v>
      </c>
      <c r="Z37" s="40">
        <v>2.1800000000000002</v>
      </c>
      <c r="AA37" s="40">
        <v>7.8877283105022826</v>
      </c>
      <c r="AB37" s="41"/>
      <c r="AC37" s="41"/>
      <c r="AD37" s="41"/>
      <c r="AE37" s="41"/>
      <c r="AF37" s="41">
        <v>1.7</v>
      </c>
      <c r="AG37" s="41">
        <v>25.5</v>
      </c>
      <c r="AH37" s="41">
        <v>55.3</v>
      </c>
      <c r="AI37" s="41">
        <v>17.5</v>
      </c>
      <c r="AJ37" s="41">
        <v>45</v>
      </c>
      <c r="AK37" s="41">
        <v>4699.5648000000001</v>
      </c>
      <c r="AL37" s="41">
        <v>4905.6000000000004</v>
      </c>
      <c r="AM37" s="42">
        <v>1.1822824003087729</v>
      </c>
      <c r="AN37" s="30">
        <v>2.0000729247492965</v>
      </c>
      <c r="AO37" s="30">
        <v>7.8877283105022826</v>
      </c>
      <c r="AP37" s="30">
        <v>5.39630236673265</v>
      </c>
      <c r="AQ37" s="30">
        <v>15.28410360198423</v>
      </c>
      <c r="AR37" s="30">
        <v>13.284030677234933</v>
      </c>
      <c r="AS37" s="43" t="s">
        <v>68</v>
      </c>
      <c r="AT37" s="34">
        <v>1190</v>
      </c>
    </row>
    <row r="38" spans="1:46" ht="30.75" thickBot="1" x14ac:dyDescent="0.3">
      <c r="A38" s="32" t="s">
        <v>152</v>
      </c>
      <c r="B38" s="83" t="s">
        <v>135</v>
      </c>
      <c r="C38" s="83" t="s">
        <v>133</v>
      </c>
      <c r="D38" s="18">
        <v>3736</v>
      </c>
      <c r="E38" s="18">
        <v>10706</v>
      </c>
      <c r="F38" s="33">
        <v>0.26512511208466849</v>
      </c>
      <c r="G38" s="20">
        <v>990.50741874832147</v>
      </c>
      <c r="H38" s="34" t="s">
        <v>73</v>
      </c>
      <c r="I38" s="35">
        <v>0.38170000000000004</v>
      </c>
      <c r="J38" s="36">
        <v>9431.4906995022266</v>
      </c>
      <c r="K38" s="23">
        <v>100973539.42887084</v>
      </c>
      <c r="L38" s="34" t="s">
        <v>74</v>
      </c>
      <c r="M38" s="37">
        <v>38130</v>
      </c>
      <c r="N38" s="38">
        <v>0.24735092314456403</v>
      </c>
      <c r="O38" s="34">
        <v>15.3</v>
      </c>
      <c r="P38" s="38">
        <v>56.1</v>
      </c>
      <c r="Q38" s="38">
        <v>0.52910662824207488</v>
      </c>
      <c r="R38" s="34"/>
      <c r="S38" s="39">
        <v>350</v>
      </c>
      <c r="T38" s="34">
        <v>30</v>
      </c>
      <c r="U38" s="34">
        <v>4.8</v>
      </c>
      <c r="V38" s="34">
        <v>333.2</v>
      </c>
      <c r="W38" s="81">
        <v>235.54639175257731</v>
      </c>
      <c r="X38" s="34">
        <v>39</v>
      </c>
      <c r="Y38" s="36">
        <v>28300</v>
      </c>
      <c r="Z38" s="40">
        <v>2.1800000000000002</v>
      </c>
      <c r="AA38" s="40">
        <v>7.8877283105022826</v>
      </c>
      <c r="AB38" s="41"/>
      <c r="AC38" s="41"/>
      <c r="AD38" s="41"/>
      <c r="AE38" s="41"/>
      <c r="AF38" s="41">
        <v>1.7</v>
      </c>
      <c r="AG38" s="41">
        <v>25.5</v>
      </c>
      <c r="AH38" s="41">
        <v>55.3</v>
      </c>
      <c r="AI38" s="41">
        <v>17.5</v>
      </c>
      <c r="AJ38" s="41">
        <v>45</v>
      </c>
      <c r="AK38" s="41">
        <v>4699.5648000000001</v>
      </c>
      <c r="AL38" s="41">
        <v>4905.6000000000004</v>
      </c>
      <c r="AM38" s="42">
        <v>1.1822824003087729</v>
      </c>
      <c r="AN38" s="30">
        <v>2.0000729247492965</v>
      </c>
      <c r="AO38" s="30">
        <v>7.8877283105022826</v>
      </c>
      <c r="AP38" s="30">
        <v>5.39630236673265</v>
      </c>
      <c r="AQ38" s="30">
        <v>15.28410360198423</v>
      </c>
      <c r="AR38" s="30">
        <v>13.284030677234933</v>
      </c>
      <c r="AS38" s="43" t="s">
        <v>68</v>
      </c>
      <c r="AT38" s="34">
        <v>1190</v>
      </c>
    </row>
    <row r="39" spans="1:46" ht="15.75" thickBot="1" x14ac:dyDescent="0.3">
      <c r="A39" s="32" t="s">
        <v>78</v>
      </c>
      <c r="B39" s="44" t="s">
        <v>47</v>
      </c>
      <c r="C39" s="44" t="s">
        <v>79</v>
      </c>
      <c r="D39" s="18" t="e">
        <v>#N/A</v>
      </c>
      <c r="E39" s="18">
        <v>0</v>
      </c>
      <c r="F39" s="33">
        <v>0.37</v>
      </c>
      <c r="G39" s="20" t="e">
        <v>#N/A</v>
      </c>
      <c r="H39" s="34" t="s">
        <v>80</v>
      </c>
      <c r="I39" s="35" t="s">
        <v>50</v>
      </c>
      <c r="J39" s="36" t="s">
        <v>51</v>
      </c>
      <c r="K39" s="23">
        <v>0</v>
      </c>
      <c r="L39" s="34" t="s">
        <v>50</v>
      </c>
      <c r="M39" s="37" t="s">
        <v>50</v>
      </c>
      <c r="N39" s="38" t="s">
        <v>50</v>
      </c>
      <c r="O39" s="34" t="s">
        <v>50</v>
      </c>
      <c r="P39" s="38" t="s">
        <v>51</v>
      </c>
      <c r="Q39" s="38" t="s">
        <v>51</v>
      </c>
      <c r="R39" s="34"/>
      <c r="S39" s="39">
        <v>20</v>
      </c>
      <c r="T39" s="34">
        <v>30</v>
      </c>
      <c r="U39" s="34">
        <v>0.1</v>
      </c>
      <c r="V39" s="34">
        <v>19.98</v>
      </c>
      <c r="W39" s="81">
        <v>5375.0103092783502</v>
      </c>
      <c r="X39" s="34">
        <v>30</v>
      </c>
      <c r="Y39" s="36">
        <v>288000</v>
      </c>
      <c r="Z39" s="40">
        <v>0</v>
      </c>
      <c r="AA39" s="40">
        <v>14.136007102993405</v>
      </c>
      <c r="AB39" s="41"/>
      <c r="AC39" s="41"/>
      <c r="AD39" s="41"/>
      <c r="AE39" s="41"/>
      <c r="AF39" s="41"/>
      <c r="AG39" s="41">
        <v>9.25</v>
      </c>
      <c r="AH39" s="41">
        <v>71.8</v>
      </c>
      <c r="AI39" s="41">
        <v>19</v>
      </c>
      <c r="AJ39" s="41">
        <v>60</v>
      </c>
      <c r="AK39" s="41">
        <v>10651.284</v>
      </c>
      <c r="AL39" s="41">
        <v>11037.6</v>
      </c>
      <c r="AM39" s="42">
        <v>1.1572930771477576</v>
      </c>
      <c r="AN39" s="30">
        <v>1.126389091830315</v>
      </c>
      <c r="AO39" s="30">
        <v>14.136007102993405</v>
      </c>
      <c r="AP39" s="30">
        <v>0</v>
      </c>
      <c r="AQ39" s="30">
        <v>15.262396194823721</v>
      </c>
      <c r="AR39" s="30">
        <v>14.136007102993405</v>
      </c>
      <c r="AS39" s="43" t="s">
        <v>53</v>
      </c>
      <c r="AT39" s="34">
        <v>5431</v>
      </c>
    </row>
    <row r="40" spans="1:46" ht="15.75" thickBot="1" x14ac:dyDescent="0.3">
      <c r="A40" s="32" t="s">
        <v>78</v>
      </c>
      <c r="B40" s="44" t="s">
        <v>134</v>
      </c>
      <c r="C40" s="44" t="s">
        <v>79</v>
      </c>
      <c r="D40" s="18" t="e">
        <v>#N/A</v>
      </c>
      <c r="E40" s="18">
        <v>0</v>
      </c>
      <c r="F40" s="33">
        <v>0.37</v>
      </c>
      <c r="G40" s="20" t="e">
        <v>#N/A</v>
      </c>
      <c r="H40" s="34" t="s">
        <v>80</v>
      </c>
      <c r="I40" s="35" t="s">
        <v>50</v>
      </c>
      <c r="J40" s="36" t="s">
        <v>51</v>
      </c>
      <c r="K40" s="23">
        <v>0</v>
      </c>
      <c r="L40" s="34" t="s">
        <v>50</v>
      </c>
      <c r="M40" s="37" t="s">
        <v>50</v>
      </c>
      <c r="N40" s="38" t="s">
        <v>50</v>
      </c>
      <c r="O40" s="34" t="s">
        <v>50</v>
      </c>
      <c r="P40" s="38" t="s">
        <v>51</v>
      </c>
      <c r="Q40" s="38" t="s">
        <v>51</v>
      </c>
      <c r="R40" s="34"/>
      <c r="S40" s="39">
        <v>20</v>
      </c>
      <c r="T40" s="34">
        <v>30</v>
      </c>
      <c r="U40" s="34">
        <v>0.1</v>
      </c>
      <c r="V40" s="34">
        <v>19.98</v>
      </c>
      <c r="W40" s="81">
        <v>5375.0103092783502</v>
      </c>
      <c r="X40" s="34">
        <v>30</v>
      </c>
      <c r="Y40" s="36">
        <v>288000</v>
      </c>
      <c r="Z40" s="40">
        <v>0</v>
      </c>
      <c r="AA40" s="40">
        <v>14.136007102993405</v>
      </c>
      <c r="AB40" s="41"/>
      <c r="AC40" s="41"/>
      <c r="AD40" s="41"/>
      <c r="AE40" s="41"/>
      <c r="AF40" s="41"/>
      <c r="AG40" s="41">
        <v>9.25</v>
      </c>
      <c r="AH40" s="41">
        <v>71.8</v>
      </c>
      <c r="AI40" s="41">
        <v>19</v>
      </c>
      <c r="AJ40" s="41">
        <v>60</v>
      </c>
      <c r="AK40" s="41">
        <v>10651.284</v>
      </c>
      <c r="AL40" s="41">
        <v>11037.6</v>
      </c>
      <c r="AM40" s="42">
        <v>1.1572930771477576</v>
      </c>
      <c r="AN40" s="30">
        <v>1.126389091830315</v>
      </c>
      <c r="AO40" s="30">
        <v>14.136007102993405</v>
      </c>
      <c r="AP40" s="30">
        <v>0</v>
      </c>
      <c r="AQ40" s="30">
        <v>15.262396194823721</v>
      </c>
      <c r="AR40" s="30">
        <v>14.136007102993405</v>
      </c>
      <c r="AS40" s="43" t="s">
        <v>53</v>
      </c>
      <c r="AT40" s="34">
        <v>5431</v>
      </c>
    </row>
    <row r="41" spans="1:46" ht="15.75" thickBot="1" x14ac:dyDescent="0.3">
      <c r="A41" s="32" t="s">
        <v>78</v>
      </c>
      <c r="B41" s="44" t="s">
        <v>135</v>
      </c>
      <c r="C41" s="44" t="s">
        <v>79</v>
      </c>
      <c r="D41" s="18" t="e">
        <v>#N/A</v>
      </c>
      <c r="E41" s="18">
        <v>0</v>
      </c>
      <c r="F41" s="33">
        <v>0.37</v>
      </c>
      <c r="G41" s="20" t="e">
        <v>#N/A</v>
      </c>
      <c r="H41" s="34" t="s">
        <v>80</v>
      </c>
      <c r="I41" s="35" t="s">
        <v>50</v>
      </c>
      <c r="J41" s="36" t="s">
        <v>51</v>
      </c>
      <c r="K41" s="23">
        <v>0</v>
      </c>
      <c r="L41" s="34" t="s">
        <v>50</v>
      </c>
      <c r="M41" s="37" t="s">
        <v>50</v>
      </c>
      <c r="N41" s="38" t="s">
        <v>50</v>
      </c>
      <c r="O41" s="34" t="s">
        <v>50</v>
      </c>
      <c r="P41" s="38" t="s">
        <v>51</v>
      </c>
      <c r="Q41" s="38" t="s">
        <v>51</v>
      </c>
      <c r="R41" s="34"/>
      <c r="S41" s="39">
        <v>20</v>
      </c>
      <c r="T41" s="34">
        <v>30</v>
      </c>
      <c r="U41" s="34">
        <v>0.1</v>
      </c>
      <c r="V41" s="34">
        <v>19.98</v>
      </c>
      <c r="W41" s="81">
        <v>5375.0103092783502</v>
      </c>
      <c r="X41" s="34">
        <v>30</v>
      </c>
      <c r="Y41" s="36">
        <v>288000</v>
      </c>
      <c r="Z41" s="40">
        <v>0</v>
      </c>
      <c r="AA41" s="40">
        <v>14.136007102993405</v>
      </c>
      <c r="AB41" s="41"/>
      <c r="AC41" s="41"/>
      <c r="AD41" s="41"/>
      <c r="AE41" s="41"/>
      <c r="AF41" s="41"/>
      <c r="AG41" s="41">
        <v>9.25</v>
      </c>
      <c r="AH41" s="41">
        <v>71.8</v>
      </c>
      <c r="AI41" s="41">
        <v>19</v>
      </c>
      <c r="AJ41" s="41">
        <v>60</v>
      </c>
      <c r="AK41" s="41">
        <v>10651.284</v>
      </c>
      <c r="AL41" s="41">
        <v>11037.6</v>
      </c>
      <c r="AM41" s="42">
        <v>1.1572930771477576</v>
      </c>
      <c r="AN41" s="30">
        <v>1.126389091830315</v>
      </c>
      <c r="AO41" s="30">
        <v>14.136007102993405</v>
      </c>
      <c r="AP41" s="30">
        <v>0</v>
      </c>
      <c r="AQ41" s="30">
        <v>15.262396194823721</v>
      </c>
      <c r="AR41" s="30">
        <v>14.136007102993405</v>
      </c>
      <c r="AS41" s="43" t="s">
        <v>53</v>
      </c>
      <c r="AT41" s="34">
        <v>5431</v>
      </c>
    </row>
    <row r="42" spans="1:46" ht="15.75" thickBot="1" x14ac:dyDescent="0.3">
      <c r="A42" s="45" t="s">
        <v>81</v>
      </c>
      <c r="B42" s="56" t="s">
        <v>47</v>
      </c>
      <c r="C42" s="56" t="s">
        <v>82</v>
      </c>
      <c r="D42" s="18">
        <v>56</v>
      </c>
      <c r="E42" s="18">
        <v>86</v>
      </c>
      <c r="F42" s="46">
        <v>0.19795940293925796</v>
      </c>
      <c r="G42" s="20">
        <v>11.085726564598446</v>
      </c>
      <c r="H42" s="47" t="s">
        <v>80</v>
      </c>
      <c r="I42" s="48" t="s">
        <v>50</v>
      </c>
      <c r="J42" s="49" t="s">
        <v>51</v>
      </c>
      <c r="K42" s="23">
        <v>0</v>
      </c>
      <c r="L42" s="47" t="s">
        <v>50</v>
      </c>
      <c r="M42" s="50" t="s">
        <v>50</v>
      </c>
      <c r="N42" s="51" t="s">
        <v>50</v>
      </c>
      <c r="O42" s="47" t="s">
        <v>50</v>
      </c>
      <c r="P42" s="51" t="s">
        <v>51</v>
      </c>
      <c r="Q42" s="51" t="s">
        <v>51</v>
      </c>
      <c r="R42" s="47"/>
      <c r="S42" s="52">
        <v>60</v>
      </c>
      <c r="T42" s="47">
        <v>25</v>
      </c>
      <c r="U42" s="47">
        <v>0.1</v>
      </c>
      <c r="V42" s="47">
        <v>59.94</v>
      </c>
      <c r="W42" s="82">
        <v>1586.4742268041236</v>
      </c>
      <c r="X42" s="47">
        <v>24</v>
      </c>
      <c r="Y42" s="49">
        <v>21000</v>
      </c>
      <c r="Z42" s="53"/>
      <c r="AA42" s="53">
        <v>14.22340817463734</v>
      </c>
      <c r="AB42" s="54"/>
      <c r="AC42" s="54"/>
      <c r="AD42" s="54"/>
      <c r="AE42" s="54"/>
      <c r="AF42" s="54"/>
      <c r="AG42" s="54"/>
      <c r="AH42" s="54">
        <v>50</v>
      </c>
      <c r="AI42" s="54">
        <v>50</v>
      </c>
      <c r="AJ42" s="54">
        <v>60</v>
      </c>
      <c r="AK42" s="54">
        <v>6170.7134299579839</v>
      </c>
      <c r="AL42" s="54">
        <v>6394.5216890756319</v>
      </c>
      <c r="AM42" s="55">
        <v>1.1111377636017818</v>
      </c>
      <c r="AN42" s="30">
        <v>1.7166425223544575</v>
      </c>
      <c r="AO42" s="30">
        <v>14.22340817463734</v>
      </c>
      <c r="AP42" s="30">
        <v>0</v>
      </c>
      <c r="AQ42" s="30">
        <v>15.940050696991797</v>
      </c>
      <c r="AR42" s="30">
        <v>14.22340817463734</v>
      </c>
      <c r="AS42" s="43" t="s">
        <v>83</v>
      </c>
      <c r="AT42" s="49">
        <v>1603</v>
      </c>
    </row>
    <row r="43" spans="1:46" ht="15.75" thickBot="1" x14ac:dyDescent="0.3">
      <c r="A43" s="45" t="s">
        <v>81</v>
      </c>
      <c r="B43" s="56" t="s">
        <v>134</v>
      </c>
      <c r="C43" s="56" t="s">
        <v>82</v>
      </c>
      <c r="D43" s="18">
        <v>56</v>
      </c>
      <c r="E43" s="18">
        <v>86</v>
      </c>
      <c r="F43" s="46">
        <v>0.19795940293925796</v>
      </c>
      <c r="G43" s="20">
        <v>11.085726564598446</v>
      </c>
      <c r="H43" s="47" t="s">
        <v>80</v>
      </c>
      <c r="I43" s="48" t="s">
        <v>50</v>
      </c>
      <c r="J43" s="49" t="s">
        <v>51</v>
      </c>
      <c r="K43" s="23">
        <v>0</v>
      </c>
      <c r="L43" s="47" t="s">
        <v>50</v>
      </c>
      <c r="M43" s="50" t="s">
        <v>50</v>
      </c>
      <c r="N43" s="51" t="s">
        <v>50</v>
      </c>
      <c r="O43" s="47" t="s">
        <v>50</v>
      </c>
      <c r="P43" s="51" t="s">
        <v>51</v>
      </c>
      <c r="Q43" s="51" t="s">
        <v>51</v>
      </c>
      <c r="R43" s="47"/>
      <c r="S43" s="52">
        <v>60</v>
      </c>
      <c r="T43" s="47">
        <v>25</v>
      </c>
      <c r="U43" s="47">
        <v>0.1</v>
      </c>
      <c r="V43" s="47">
        <v>59.94</v>
      </c>
      <c r="W43" s="82">
        <v>1586.4742268041236</v>
      </c>
      <c r="X43" s="47">
        <v>24</v>
      </c>
      <c r="Y43" s="49">
        <v>21000</v>
      </c>
      <c r="Z43" s="53"/>
      <c r="AA43" s="53">
        <v>14.22340817463734</v>
      </c>
      <c r="AB43" s="54"/>
      <c r="AC43" s="54"/>
      <c r="AD43" s="54"/>
      <c r="AE43" s="54"/>
      <c r="AF43" s="54"/>
      <c r="AG43" s="54"/>
      <c r="AH43" s="54">
        <v>50</v>
      </c>
      <c r="AI43" s="54">
        <v>50</v>
      </c>
      <c r="AJ43" s="54">
        <v>60</v>
      </c>
      <c r="AK43" s="54">
        <v>6170.7134299579839</v>
      </c>
      <c r="AL43" s="54">
        <v>6394.5216890756319</v>
      </c>
      <c r="AM43" s="55">
        <v>1.1111377636017818</v>
      </c>
      <c r="AN43" s="30">
        <v>1.7166425223544575</v>
      </c>
      <c r="AO43" s="30">
        <v>14.22340817463734</v>
      </c>
      <c r="AP43" s="30">
        <v>0</v>
      </c>
      <c r="AQ43" s="30">
        <v>15.940050696991797</v>
      </c>
      <c r="AR43" s="30">
        <v>14.22340817463734</v>
      </c>
      <c r="AS43" s="43" t="s">
        <v>83</v>
      </c>
      <c r="AT43" s="49">
        <v>1603</v>
      </c>
    </row>
    <row r="44" spans="1:46" ht="15.75" thickBot="1" x14ac:dyDescent="0.3">
      <c r="A44" s="45" t="s">
        <v>81</v>
      </c>
      <c r="B44" s="56" t="s">
        <v>135</v>
      </c>
      <c r="C44" s="56" t="s">
        <v>82</v>
      </c>
      <c r="D44" s="18">
        <v>56</v>
      </c>
      <c r="E44" s="18">
        <v>86</v>
      </c>
      <c r="F44" s="46">
        <v>0.19795940293925796</v>
      </c>
      <c r="G44" s="20">
        <v>11.085726564598446</v>
      </c>
      <c r="H44" s="47" t="s">
        <v>80</v>
      </c>
      <c r="I44" s="48" t="s">
        <v>50</v>
      </c>
      <c r="J44" s="49" t="s">
        <v>51</v>
      </c>
      <c r="K44" s="23">
        <v>0</v>
      </c>
      <c r="L44" s="47" t="s">
        <v>50</v>
      </c>
      <c r="M44" s="50" t="s">
        <v>50</v>
      </c>
      <c r="N44" s="51" t="s">
        <v>50</v>
      </c>
      <c r="O44" s="47" t="s">
        <v>50</v>
      </c>
      <c r="P44" s="51" t="s">
        <v>51</v>
      </c>
      <c r="Q44" s="51" t="s">
        <v>51</v>
      </c>
      <c r="R44" s="47"/>
      <c r="S44" s="52">
        <v>60</v>
      </c>
      <c r="T44" s="47">
        <v>25</v>
      </c>
      <c r="U44" s="47">
        <v>0.1</v>
      </c>
      <c r="V44" s="47">
        <v>59.94</v>
      </c>
      <c r="W44" s="82">
        <v>1586.4742268041236</v>
      </c>
      <c r="X44" s="47">
        <v>24</v>
      </c>
      <c r="Y44" s="49">
        <v>21000</v>
      </c>
      <c r="Z44" s="53"/>
      <c r="AA44" s="53">
        <v>14.22340817463734</v>
      </c>
      <c r="AB44" s="54"/>
      <c r="AC44" s="54"/>
      <c r="AD44" s="54"/>
      <c r="AE44" s="54"/>
      <c r="AF44" s="54"/>
      <c r="AG44" s="54"/>
      <c r="AH44" s="54">
        <v>50</v>
      </c>
      <c r="AI44" s="54">
        <v>50</v>
      </c>
      <c r="AJ44" s="54">
        <v>60</v>
      </c>
      <c r="AK44" s="54">
        <v>6170.7134299579839</v>
      </c>
      <c r="AL44" s="54">
        <v>6394.5216890756319</v>
      </c>
      <c r="AM44" s="55">
        <v>1.1111377636017818</v>
      </c>
      <c r="AN44" s="30">
        <v>1.7166425223544575</v>
      </c>
      <c r="AO44" s="30">
        <v>14.22340817463734</v>
      </c>
      <c r="AP44" s="30">
        <v>0</v>
      </c>
      <c r="AQ44" s="30">
        <v>15.940050696991797</v>
      </c>
      <c r="AR44" s="30">
        <v>14.22340817463734</v>
      </c>
      <c r="AS44" s="43" t="s">
        <v>83</v>
      </c>
      <c r="AT44" s="49">
        <v>1603</v>
      </c>
    </row>
    <row r="45" spans="1:46" ht="30.75" thickBot="1" x14ac:dyDescent="0.3">
      <c r="A45" s="45" t="s">
        <v>84</v>
      </c>
      <c r="B45" s="56" t="s">
        <v>47</v>
      </c>
      <c r="C45" s="56" t="s">
        <v>85</v>
      </c>
      <c r="D45" s="18">
        <v>0</v>
      </c>
      <c r="E45" s="18">
        <v>0</v>
      </c>
      <c r="F45" s="46">
        <v>0.9</v>
      </c>
      <c r="G45" s="20">
        <v>0</v>
      </c>
      <c r="H45" s="47" t="s">
        <v>86</v>
      </c>
      <c r="I45" s="48">
        <v>0.33539999999999998</v>
      </c>
      <c r="J45" s="49">
        <v>10733.452593917711</v>
      </c>
      <c r="K45" s="23">
        <v>0</v>
      </c>
      <c r="L45" s="47" t="s">
        <v>87</v>
      </c>
      <c r="M45" s="50">
        <v>4018.5</v>
      </c>
      <c r="N45" s="51">
        <v>2.6710097284851839</v>
      </c>
      <c r="O45" s="47" t="s">
        <v>50</v>
      </c>
      <c r="P45" s="51" t="s">
        <v>51</v>
      </c>
      <c r="Q45" s="51" t="s">
        <v>51</v>
      </c>
      <c r="R45" s="47"/>
      <c r="S45" s="52">
        <v>1400</v>
      </c>
      <c r="T45" s="47">
        <v>60</v>
      </c>
      <c r="U45" s="47">
        <v>3.5</v>
      </c>
      <c r="V45" s="47">
        <v>1351</v>
      </c>
      <c r="W45" s="82">
        <v>4156.7010309278348</v>
      </c>
      <c r="X45" s="47">
        <v>60</v>
      </c>
      <c r="Y45" s="49">
        <v>94340</v>
      </c>
      <c r="Z45" s="53">
        <v>2.17</v>
      </c>
      <c r="AA45" s="53">
        <v>12.338551859099805</v>
      </c>
      <c r="AB45" s="54"/>
      <c r="AC45" s="54"/>
      <c r="AD45" s="54">
        <v>5.4</v>
      </c>
      <c r="AE45" s="54">
        <v>24.1</v>
      </c>
      <c r="AF45" s="54">
        <v>22</v>
      </c>
      <c r="AG45" s="54">
        <v>21.9</v>
      </c>
      <c r="AH45" s="54">
        <v>17.2</v>
      </c>
      <c r="AI45" s="54">
        <v>9.4</v>
      </c>
      <c r="AJ45" s="54">
        <v>30</v>
      </c>
      <c r="AK45" s="54">
        <v>2600.6057279999995</v>
      </c>
      <c r="AL45" s="54">
        <v>3016.944</v>
      </c>
      <c r="AM45" s="55">
        <v>0.5750446050179796</v>
      </c>
      <c r="AN45" s="30">
        <v>117.36533590641417</v>
      </c>
      <c r="AO45" s="30">
        <v>12.338551859099805</v>
      </c>
      <c r="AP45" s="30">
        <v>5.3467603493711895</v>
      </c>
      <c r="AQ45" s="30">
        <v>135.05064811488515</v>
      </c>
      <c r="AR45" s="30">
        <v>17.685312208470997</v>
      </c>
      <c r="AS45" s="43" t="s">
        <v>88</v>
      </c>
      <c r="AT45" s="47">
        <v>4200</v>
      </c>
    </row>
    <row r="46" spans="1:46" ht="30.75" thickBot="1" x14ac:dyDescent="0.3">
      <c r="A46" s="32" t="s">
        <v>153</v>
      </c>
      <c r="B46" s="44" t="s">
        <v>135</v>
      </c>
      <c r="C46" s="44" t="s">
        <v>85</v>
      </c>
      <c r="D46" s="18">
        <v>1400</v>
      </c>
      <c r="E46" s="18">
        <v>9677</v>
      </c>
      <c r="F46" s="33">
        <v>0.89347396492843734</v>
      </c>
      <c r="G46" s="20">
        <v>1250.8635508998123</v>
      </c>
      <c r="H46" s="34" t="s">
        <v>86</v>
      </c>
      <c r="I46" s="35">
        <v>0.33539999999999998</v>
      </c>
      <c r="J46" s="36">
        <v>10733.452593917711</v>
      </c>
      <c r="K46" s="23">
        <v>103867620.75134169</v>
      </c>
      <c r="L46" s="34" t="s">
        <v>87</v>
      </c>
      <c r="M46" s="37">
        <v>4018.5</v>
      </c>
      <c r="N46" s="38">
        <v>2.6710097284851839</v>
      </c>
      <c r="O46" s="34" t="s">
        <v>50</v>
      </c>
      <c r="P46" s="38" t="s">
        <v>51</v>
      </c>
      <c r="Q46" s="38" t="s">
        <v>51</v>
      </c>
      <c r="R46" s="34">
        <v>7.4000000000000003E-3</v>
      </c>
      <c r="S46" s="39">
        <v>817</v>
      </c>
      <c r="T46" s="34">
        <v>60</v>
      </c>
      <c r="U46" s="34">
        <v>3.5</v>
      </c>
      <c r="V46" s="34">
        <v>788.40499999999997</v>
      </c>
      <c r="W46" s="81">
        <v>3439.1752577319585</v>
      </c>
      <c r="X46" s="34">
        <v>60</v>
      </c>
      <c r="Y46" s="36">
        <v>94340</v>
      </c>
      <c r="Z46" s="40">
        <v>2.17</v>
      </c>
      <c r="AA46" s="40">
        <v>7.3789229975432082</v>
      </c>
      <c r="AB46" s="41"/>
      <c r="AC46" s="41"/>
      <c r="AD46" s="41">
        <v>5.4</v>
      </c>
      <c r="AE46" s="41">
        <v>24.1</v>
      </c>
      <c r="AF46" s="41">
        <v>22</v>
      </c>
      <c r="AG46" s="41">
        <v>21.9</v>
      </c>
      <c r="AH46" s="41">
        <v>17.2</v>
      </c>
      <c r="AI46" s="41">
        <v>9.4</v>
      </c>
      <c r="AJ46" s="41">
        <v>12</v>
      </c>
      <c r="AK46" s="41">
        <v>412.71703730447126</v>
      </c>
      <c r="AL46" s="41">
        <v>421.57000746115546</v>
      </c>
      <c r="AM46" s="42">
        <v>9.9250535756442854E-2</v>
      </c>
      <c r="AN46" s="30">
        <v>61.630093897016714</v>
      </c>
      <c r="AO46" s="30">
        <v>7.3789229975432082</v>
      </c>
      <c r="AP46" s="30">
        <v>5.3467603493711895</v>
      </c>
      <c r="AQ46" s="30">
        <v>74.355777243931115</v>
      </c>
      <c r="AR46" s="30">
        <v>12.725683346914398</v>
      </c>
      <c r="AS46" s="43" t="s">
        <v>68</v>
      </c>
      <c r="AT46" s="34">
        <v>3475</v>
      </c>
    </row>
    <row r="47" spans="1:46" ht="30.75" thickBot="1" x14ac:dyDescent="0.3">
      <c r="A47" s="32" t="s">
        <v>153</v>
      </c>
      <c r="B47" s="44" t="s">
        <v>134</v>
      </c>
      <c r="C47" s="44" t="s">
        <v>85</v>
      </c>
      <c r="D47" s="18">
        <v>1400</v>
      </c>
      <c r="E47" s="18">
        <v>9677</v>
      </c>
      <c r="F47" s="33">
        <v>0.89347396492843734</v>
      </c>
      <c r="G47" s="20">
        <v>1250.8635508998123</v>
      </c>
      <c r="H47" s="34" t="s">
        <v>86</v>
      </c>
      <c r="I47" s="35">
        <v>0.33539999999999998</v>
      </c>
      <c r="J47" s="36">
        <v>10733.452593917711</v>
      </c>
      <c r="K47" s="23">
        <v>103867620.75134169</v>
      </c>
      <c r="L47" s="34" t="s">
        <v>87</v>
      </c>
      <c r="M47" s="37">
        <v>4018.5</v>
      </c>
      <c r="N47" s="38">
        <v>2.6710097284851839</v>
      </c>
      <c r="O47" s="34" t="s">
        <v>50</v>
      </c>
      <c r="P47" s="38" t="s">
        <v>51</v>
      </c>
      <c r="Q47" s="38" t="s">
        <v>51</v>
      </c>
      <c r="R47" s="34">
        <v>7.4000000000000003E-3</v>
      </c>
      <c r="S47" s="39">
        <v>817</v>
      </c>
      <c r="T47" s="34">
        <v>60</v>
      </c>
      <c r="U47" s="34">
        <v>3.5</v>
      </c>
      <c r="V47" s="34">
        <v>788.40499999999997</v>
      </c>
      <c r="W47" s="81">
        <v>3439.1752577319585</v>
      </c>
      <c r="X47" s="34">
        <v>60</v>
      </c>
      <c r="Y47" s="36">
        <v>94340</v>
      </c>
      <c r="Z47" s="40">
        <v>2.17</v>
      </c>
      <c r="AA47" s="40">
        <v>7.3789229975432082</v>
      </c>
      <c r="AB47" s="41"/>
      <c r="AC47" s="41"/>
      <c r="AD47" s="41">
        <v>5.4</v>
      </c>
      <c r="AE47" s="41">
        <v>24.1</v>
      </c>
      <c r="AF47" s="41">
        <v>22</v>
      </c>
      <c r="AG47" s="41">
        <v>21.9</v>
      </c>
      <c r="AH47" s="41">
        <v>17.2</v>
      </c>
      <c r="AI47" s="41">
        <v>9.4</v>
      </c>
      <c r="AJ47" s="41">
        <v>12</v>
      </c>
      <c r="AK47" s="41">
        <v>412.71703730447126</v>
      </c>
      <c r="AL47" s="41">
        <v>421.57000746115546</v>
      </c>
      <c r="AM47" s="42">
        <v>9.9250535756442854E-2</v>
      </c>
      <c r="AN47" s="30">
        <v>61.630093897016714</v>
      </c>
      <c r="AO47" s="30">
        <v>7.3789229975432082</v>
      </c>
      <c r="AP47" s="30">
        <v>5.3467603493711895</v>
      </c>
      <c r="AQ47" s="30">
        <v>74.355777243931115</v>
      </c>
      <c r="AR47" s="30">
        <v>12.725683346914398</v>
      </c>
      <c r="AS47" s="43" t="s">
        <v>68</v>
      </c>
      <c r="AT47" s="34">
        <v>3475</v>
      </c>
    </row>
    <row r="48" spans="1:46" ht="30.75" thickBot="1" x14ac:dyDescent="0.3">
      <c r="A48" s="45" t="s">
        <v>89</v>
      </c>
      <c r="B48" s="56" t="s">
        <v>47</v>
      </c>
      <c r="C48" s="56" t="s">
        <v>90</v>
      </c>
      <c r="D48" s="18">
        <v>784</v>
      </c>
      <c r="E48" s="18">
        <v>5800.4744439999995</v>
      </c>
      <c r="F48" s="46">
        <v>0.84968146885466489</v>
      </c>
      <c r="G48" s="20">
        <v>666.15027158205726</v>
      </c>
      <c r="H48" s="47" t="s">
        <v>91</v>
      </c>
      <c r="I48" s="48">
        <v>0.17620000000000002</v>
      </c>
      <c r="J48" s="49">
        <v>20431.328036322357</v>
      </c>
      <c r="K48" s="23">
        <v>118511396.13166852</v>
      </c>
      <c r="L48" s="47" t="s">
        <v>59</v>
      </c>
      <c r="M48" s="50">
        <v>2780.1</v>
      </c>
      <c r="N48" s="51">
        <v>7.3491342168707448</v>
      </c>
      <c r="O48" s="47" t="s">
        <v>50</v>
      </c>
      <c r="P48" s="51" t="s">
        <v>51</v>
      </c>
      <c r="Q48" s="51">
        <v>0.23599999999999999</v>
      </c>
      <c r="R48" s="47">
        <v>0.23599999999999999</v>
      </c>
      <c r="S48" s="52">
        <v>27</v>
      </c>
      <c r="T48" s="47">
        <v>30</v>
      </c>
      <c r="U48" s="47">
        <v>7.3</v>
      </c>
      <c r="V48" s="47">
        <v>25.029</v>
      </c>
      <c r="W48" s="82">
        <v>1831.9175257731958</v>
      </c>
      <c r="X48" s="47">
        <v>28</v>
      </c>
      <c r="Y48" s="49">
        <v>100744</v>
      </c>
      <c r="Z48" s="53">
        <v>0.05</v>
      </c>
      <c r="AA48" s="53">
        <v>5.9941809360730591</v>
      </c>
      <c r="AB48" s="54"/>
      <c r="AC48" s="54"/>
      <c r="AD48" s="54"/>
      <c r="AE48" s="54"/>
      <c r="AF48" s="54"/>
      <c r="AG48" s="54">
        <v>2.5</v>
      </c>
      <c r="AH48" s="54">
        <v>60</v>
      </c>
      <c r="AI48" s="54">
        <v>37.6</v>
      </c>
      <c r="AJ48" s="54">
        <v>27</v>
      </c>
      <c r="AK48" s="54">
        <v>1530.855552</v>
      </c>
      <c r="AL48" s="54">
        <v>1578.2015999999999</v>
      </c>
      <c r="AM48" s="55">
        <v>1.1278745024608074</v>
      </c>
      <c r="AN48" s="30">
        <v>3.5142608559511261</v>
      </c>
      <c r="AO48" s="30">
        <v>5.9941809360730591</v>
      </c>
      <c r="AP48" s="30">
        <v>777.48575306879457</v>
      </c>
      <c r="AQ48" s="30">
        <v>786.99419486081877</v>
      </c>
      <c r="AR48" s="30">
        <v>783.47993400486757</v>
      </c>
      <c r="AS48" s="43" t="s">
        <v>68</v>
      </c>
      <c r="AT48" s="47">
        <v>1851</v>
      </c>
    </row>
    <row r="49" spans="1:46" ht="30.75" thickBot="1" x14ac:dyDescent="0.3">
      <c r="A49" s="45" t="s">
        <v>89</v>
      </c>
      <c r="B49" s="56" t="s">
        <v>134</v>
      </c>
      <c r="C49" s="56" t="s">
        <v>90</v>
      </c>
      <c r="D49" s="18">
        <v>784</v>
      </c>
      <c r="E49" s="18">
        <v>5800.4744439999995</v>
      </c>
      <c r="F49" s="46">
        <v>0.84968146885466489</v>
      </c>
      <c r="G49" s="20">
        <v>666.15027158205726</v>
      </c>
      <c r="H49" s="47" t="s">
        <v>91</v>
      </c>
      <c r="I49" s="48">
        <v>0.17620000000000002</v>
      </c>
      <c r="J49" s="49">
        <v>20431.328036322357</v>
      </c>
      <c r="K49" s="23">
        <v>118511396.13166852</v>
      </c>
      <c r="L49" s="47" t="s">
        <v>59</v>
      </c>
      <c r="M49" s="50">
        <v>2780.1</v>
      </c>
      <c r="N49" s="51">
        <v>7.3491342168707448</v>
      </c>
      <c r="O49" s="47" t="s">
        <v>50</v>
      </c>
      <c r="P49" s="51" t="s">
        <v>51</v>
      </c>
      <c r="Q49" s="51">
        <v>0.23599999999999999</v>
      </c>
      <c r="R49" s="47">
        <v>0.23599999999999999</v>
      </c>
      <c r="S49" s="52">
        <v>27</v>
      </c>
      <c r="T49" s="47">
        <v>30</v>
      </c>
      <c r="U49" s="47">
        <v>7.3</v>
      </c>
      <c r="V49" s="47">
        <v>25.029</v>
      </c>
      <c r="W49" s="82">
        <v>1831.9175257731958</v>
      </c>
      <c r="X49" s="47">
        <v>28</v>
      </c>
      <c r="Y49" s="49">
        <v>100744</v>
      </c>
      <c r="Z49" s="53">
        <v>0.05</v>
      </c>
      <c r="AA49" s="53">
        <v>5.9941809360730591</v>
      </c>
      <c r="AB49" s="54"/>
      <c r="AC49" s="54"/>
      <c r="AD49" s="54"/>
      <c r="AE49" s="54"/>
      <c r="AF49" s="54"/>
      <c r="AG49" s="54">
        <v>2.5</v>
      </c>
      <c r="AH49" s="54">
        <v>60</v>
      </c>
      <c r="AI49" s="54">
        <v>37.6</v>
      </c>
      <c r="AJ49" s="54">
        <v>27</v>
      </c>
      <c r="AK49" s="54">
        <v>1530.855552</v>
      </c>
      <c r="AL49" s="54">
        <v>1578.2015999999999</v>
      </c>
      <c r="AM49" s="55">
        <v>1.1278745024608074</v>
      </c>
      <c r="AN49" s="30">
        <v>3.5142608559511261</v>
      </c>
      <c r="AO49" s="30">
        <v>5.9941809360730591</v>
      </c>
      <c r="AP49" s="30">
        <v>777.48575306879457</v>
      </c>
      <c r="AQ49" s="30">
        <v>786.99419486081877</v>
      </c>
      <c r="AR49" s="30">
        <v>783.47993400486757</v>
      </c>
      <c r="AS49" s="43" t="s">
        <v>68</v>
      </c>
      <c r="AT49" s="47">
        <v>1851</v>
      </c>
    </row>
    <row r="50" spans="1:46" ht="30.75" thickBot="1" x14ac:dyDescent="0.3">
      <c r="A50" s="45" t="s">
        <v>89</v>
      </c>
      <c r="B50" s="56" t="s">
        <v>135</v>
      </c>
      <c r="C50" s="56" t="s">
        <v>90</v>
      </c>
      <c r="D50" s="18">
        <v>784</v>
      </c>
      <c r="E50" s="18">
        <v>5800.4744439999995</v>
      </c>
      <c r="F50" s="46">
        <v>0.84968146885466489</v>
      </c>
      <c r="G50" s="20">
        <v>666.15027158205726</v>
      </c>
      <c r="H50" s="47" t="s">
        <v>91</v>
      </c>
      <c r="I50" s="48">
        <v>0.17620000000000002</v>
      </c>
      <c r="J50" s="49">
        <v>20431.328036322357</v>
      </c>
      <c r="K50" s="23">
        <v>118511396.13166852</v>
      </c>
      <c r="L50" s="47" t="s">
        <v>59</v>
      </c>
      <c r="M50" s="50">
        <v>2780.1</v>
      </c>
      <c r="N50" s="51">
        <v>7.3491342168707448</v>
      </c>
      <c r="O50" s="47" t="s">
        <v>50</v>
      </c>
      <c r="P50" s="51" t="s">
        <v>51</v>
      </c>
      <c r="Q50" s="51">
        <v>0.23599999999999999</v>
      </c>
      <c r="R50" s="47">
        <v>0.23599999999999999</v>
      </c>
      <c r="S50" s="52">
        <v>27</v>
      </c>
      <c r="T50" s="47">
        <v>30</v>
      </c>
      <c r="U50" s="47">
        <v>7.3</v>
      </c>
      <c r="V50" s="47">
        <v>25.029</v>
      </c>
      <c r="W50" s="82">
        <v>1831.9175257731958</v>
      </c>
      <c r="X50" s="47">
        <v>28</v>
      </c>
      <c r="Y50" s="49">
        <v>100744</v>
      </c>
      <c r="Z50" s="53">
        <v>0.05</v>
      </c>
      <c r="AA50" s="53">
        <v>5.9941809360730591</v>
      </c>
      <c r="AB50" s="54"/>
      <c r="AC50" s="54"/>
      <c r="AD50" s="54"/>
      <c r="AE50" s="54"/>
      <c r="AF50" s="54"/>
      <c r="AG50" s="54">
        <v>2.5</v>
      </c>
      <c r="AH50" s="54">
        <v>60</v>
      </c>
      <c r="AI50" s="54">
        <v>37.6</v>
      </c>
      <c r="AJ50" s="54">
        <v>27</v>
      </c>
      <c r="AK50" s="54">
        <v>1530.855552</v>
      </c>
      <c r="AL50" s="54">
        <v>1578.2015999999999</v>
      </c>
      <c r="AM50" s="55">
        <v>1.1278745024608074</v>
      </c>
      <c r="AN50" s="30">
        <v>3.5142608559511261</v>
      </c>
      <c r="AO50" s="30">
        <v>5.9941809360730591</v>
      </c>
      <c r="AP50" s="30">
        <v>777.48575306879457</v>
      </c>
      <c r="AQ50" s="30">
        <v>786.99419486081877</v>
      </c>
      <c r="AR50" s="30">
        <v>783.47993400486757</v>
      </c>
      <c r="AS50" s="43" t="s">
        <v>68</v>
      </c>
      <c r="AT50" s="47">
        <v>1851</v>
      </c>
    </row>
    <row r="51" spans="1:46" ht="45.75" thickBot="1" x14ac:dyDescent="0.3">
      <c r="A51" s="32" t="s">
        <v>92</v>
      </c>
      <c r="B51" s="44" t="s">
        <v>47</v>
      </c>
      <c r="C51" s="44" t="s">
        <v>93</v>
      </c>
      <c r="D51" s="18">
        <v>1870</v>
      </c>
      <c r="E51" s="18">
        <v>5977</v>
      </c>
      <c r="F51" s="33">
        <v>0.39440408732535587</v>
      </c>
      <c r="G51" s="20">
        <v>737.53564329841549</v>
      </c>
      <c r="H51" s="34" t="s">
        <v>94</v>
      </c>
      <c r="I51" s="35" t="s">
        <v>50</v>
      </c>
      <c r="J51" s="36" t="s">
        <v>51</v>
      </c>
      <c r="K51" s="23">
        <v>0</v>
      </c>
      <c r="L51" s="34" t="s">
        <v>50</v>
      </c>
      <c r="M51" s="37" t="s">
        <v>50</v>
      </c>
      <c r="N51" s="38" t="s">
        <v>50</v>
      </c>
      <c r="O51" s="34" t="s">
        <v>50</v>
      </c>
      <c r="P51" s="38" t="s">
        <v>51</v>
      </c>
      <c r="Q51" s="38" t="s">
        <v>51</v>
      </c>
      <c r="R51" s="34">
        <v>8.9999999999999993E-3</v>
      </c>
      <c r="S51" s="39">
        <v>3</v>
      </c>
      <c r="T51" s="34">
        <v>25</v>
      </c>
      <c r="U51" s="34">
        <v>0.1</v>
      </c>
      <c r="V51" s="34">
        <v>2.9969999999999999</v>
      </c>
      <c r="W51" s="81">
        <v>1522.144329896907</v>
      </c>
      <c r="X51" s="34">
        <v>24</v>
      </c>
      <c r="Y51" s="36">
        <v>29840</v>
      </c>
      <c r="Z51" s="40"/>
      <c r="AA51" s="40">
        <v>88.855979266938178</v>
      </c>
      <c r="AB51" s="41"/>
      <c r="AC51" s="41"/>
      <c r="AD51" s="41"/>
      <c r="AE51" s="41"/>
      <c r="AF51" s="41"/>
      <c r="AG51" s="41"/>
      <c r="AH51" s="41">
        <v>44.4</v>
      </c>
      <c r="AI51" s="41">
        <v>55.6</v>
      </c>
      <c r="AJ51" s="41">
        <v>30</v>
      </c>
      <c r="AK51" s="41">
        <v>64.759175999999997</v>
      </c>
      <c r="AL51" s="41">
        <v>64.823999999999998</v>
      </c>
      <c r="AM51" s="42">
        <v>1.1049462915754205</v>
      </c>
      <c r="AN51" s="30">
        <v>7.8033306242367182</v>
      </c>
      <c r="AO51" s="30">
        <v>88.855979266938178</v>
      </c>
      <c r="AP51" s="30">
        <v>0</v>
      </c>
      <c r="AQ51" s="30">
        <v>96.6593098911749</v>
      </c>
      <c r="AR51" s="30">
        <v>88.855979266938178</v>
      </c>
      <c r="AS51" s="43" t="s">
        <v>68</v>
      </c>
      <c r="AT51" s="34">
        <v>1538</v>
      </c>
    </row>
    <row r="52" spans="1:46" ht="30.75" thickBot="1" x14ac:dyDescent="0.3">
      <c r="A52" s="45" t="s">
        <v>95</v>
      </c>
      <c r="B52" s="56" t="s">
        <v>47</v>
      </c>
      <c r="C52" s="56" t="s">
        <v>93</v>
      </c>
      <c r="D52" s="18">
        <v>168</v>
      </c>
      <c r="E52" s="18">
        <v>447</v>
      </c>
      <c r="F52" s="46">
        <v>0.30142789992709401</v>
      </c>
      <c r="G52" s="20">
        <v>50.639887187751796</v>
      </c>
      <c r="H52" s="47" t="s">
        <v>94</v>
      </c>
      <c r="I52" s="48" t="s">
        <v>50</v>
      </c>
      <c r="J52" s="49" t="s">
        <v>51</v>
      </c>
      <c r="K52" s="23">
        <v>0</v>
      </c>
      <c r="L52" s="47" t="s">
        <v>50</v>
      </c>
      <c r="M52" s="50" t="s">
        <v>50</v>
      </c>
      <c r="N52" s="51" t="s">
        <v>50</v>
      </c>
      <c r="O52" s="47" t="s">
        <v>50</v>
      </c>
      <c r="P52" s="51" t="s">
        <v>51</v>
      </c>
      <c r="Q52" s="51" t="s">
        <v>51</v>
      </c>
      <c r="R52" s="47"/>
      <c r="S52" s="52">
        <v>3</v>
      </c>
      <c r="T52" s="47">
        <v>25</v>
      </c>
      <c r="U52" s="47">
        <v>0.1</v>
      </c>
      <c r="V52" s="47">
        <v>2.9969999999999999</v>
      </c>
      <c r="W52" s="82">
        <v>1522.144329896907</v>
      </c>
      <c r="X52" s="47">
        <v>24</v>
      </c>
      <c r="Y52" s="49">
        <v>29840</v>
      </c>
      <c r="Z52" s="53"/>
      <c r="AA52" s="53">
        <v>12.109858073820218</v>
      </c>
      <c r="AB52" s="54"/>
      <c r="AC52" s="54"/>
      <c r="AD52" s="54"/>
      <c r="AE52" s="54"/>
      <c r="AF52" s="54"/>
      <c r="AG52" s="54"/>
      <c r="AH52" s="54">
        <v>44.4</v>
      </c>
      <c r="AI52" s="54">
        <v>55.6</v>
      </c>
      <c r="AJ52" s="54">
        <v>24</v>
      </c>
      <c r="AK52" s="54">
        <v>103.94341472268911</v>
      </c>
      <c r="AL52" s="54">
        <v>104.04746218487398</v>
      </c>
      <c r="AM52" s="55">
        <v>1.1049462915754205</v>
      </c>
      <c r="AN52" s="30">
        <v>4.8616573029597507</v>
      </c>
      <c r="AO52" s="30">
        <v>12.109858073820218</v>
      </c>
      <c r="AP52" s="30">
        <v>0</v>
      </c>
      <c r="AQ52" s="30">
        <v>16.971515376779969</v>
      </c>
      <c r="AR52" s="30">
        <v>12.109858073820218</v>
      </c>
      <c r="AS52" s="43" t="s">
        <v>68</v>
      </c>
      <c r="AT52" s="47">
        <v>1538</v>
      </c>
    </row>
    <row r="53" spans="1:46" ht="45.75" thickBot="1" x14ac:dyDescent="0.3">
      <c r="A53" s="32" t="s">
        <v>92</v>
      </c>
      <c r="B53" s="44" t="s">
        <v>135</v>
      </c>
      <c r="C53" s="44" t="s">
        <v>93</v>
      </c>
      <c r="D53" s="18">
        <v>1870</v>
      </c>
      <c r="E53" s="18">
        <v>5977</v>
      </c>
      <c r="F53" s="33">
        <v>0.39440408732535587</v>
      </c>
      <c r="G53" s="20">
        <v>737.53564329841549</v>
      </c>
      <c r="H53" s="34" t="s">
        <v>94</v>
      </c>
      <c r="I53" s="35" t="s">
        <v>50</v>
      </c>
      <c r="J53" s="36" t="s">
        <v>51</v>
      </c>
      <c r="K53" s="23">
        <v>0</v>
      </c>
      <c r="L53" s="34" t="s">
        <v>50</v>
      </c>
      <c r="M53" s="37" t="s">
        <v>50</v>
      </c>
      <c r="N53" s="38" t="s">
        <v>50</v>
      </c>
      <c r="O53" s="34" t="s">
        <v>50</v>
      </c>
      <c r="P53" s="38" t="s">
        <v>51</v>
      </c>
      <c r="Q53" s="38" t="s">
        <v>51</v>
      </c>
      <c r="R53" s="34">
        <v>8.9999999999999993E-3</v>
      </c>
      <c r="S53" s="39">
        <v>3</v>
      </c>
      <c r="T53" s="34">
        <v>25</v>
      </c>
      <c r="U53" s="34">
        <v>0.1</v>
      </c>
      <c r="V53" s="34">
        <v>2.9969999999999999</v>
      </c>
      <c r="W53" s="81">
        <v>1522.144329896907</v>
      </c>
      <c r="X53" s="34">
        <v>24</v>
      </c>
      <c r="Y53" s="36">
        <v>29840</v>
      </c>
      <c r="Z53" s="40"/>
      <c r="AA53" s="40">
        <v>88.855979266938178</v>
      </c>
      <c r="AB53" s="41"/>
      <c r="AC53" s="41"/>
      <c r="AD53" s="41"/>
      <c r="AE53" s="41"/>
      <c r="AF53" s="41"/>
      <c r="AG53" s="41"/>
      <c r="AH53" s="41">
        <v>44.4</v>
      </c>
      <c r="AI53" s="41">
        <v>55.6</v>
      </c>
      <c r="AJ53" s="41">
        <v>30</v>
      </c>
      <c r="AK53" s="41">
        <v>64.759175999999997</v>
      </c>
      <c r="AL53" s="41">
        <v>64.823999999999998</v>
      </c>
      <c r="AM53" s="42">
        <v>1.1049462915754205</v>
      </c>
      <c r="AN53" s="30">
        <v>7.8033306242367182</v>
      </c>
      <c r="AO53" s="30">
        <v>88.855979266938178</v>
      </c>
      <c r="AP53" s="30">
        <v>0</v>
      </c>
      <c r="AQ53" s="30">
        <v>96.6593098911749</v>
      </c>
      <c r="AR53" s="30">
        <v>88.855979266938178</v>
      </c>
      <c r="AS53" s="43" t="s">
        <v>68</v>
      </c>
      <c r="AT53" s="34">
        <v>1538</v>
      </c>
    </row>
    <row r="54" spans="1:46" ht="30.75" thickBot="1" x14ac:dyDescent="0.3">
      <c r="A54" s="45" t="s">
        <v>95</v>
      </c>
      <c r="B54" s="56" t="s">
        <v>135</v>
      </c>
      <c r="C54" s="56" t="s">
        <v>93</v>
      </c>
      <c r="D54" s="18">
        <v>168</v>
      </c>
      <c r="E54" s="18">
        <v>447</v>
      </c>
      <c r="F54" s="46">
        <v>0.30142789992709401</v>
      </c>
      <c r="G54" s="20">
        <v>50.639887187751796</v>
      </c>
      <c r="H54" s="47" t="s">
        <v>94</v>
      </c>
      <c r="I54" s="48" t="s">
        <v>50</v>
      </c>
      <c r="J54" s="49" t="s">
        <v>51</v>
      </c>
      <c r="K54" s="23">
        <v>0</v>
      </c>
      <c r="L54" s="47" t="s">
        <v>50</v>
      </c>
      <c r="M54" s="50" t="s">
        <v>50</v>
      </c>
      <c r="N54" s="51" t="s">
        <v>50</v>
      </c>
      <c r="O54" s="47" t="s">
        <v>50</v>
      </c>
      <c r="P54" s="51" t="s">
        <v>51</v>
      </c>
      <c r="Q54" s="51" t="s">
        <v>51</v>
      </c>
      <c r="R54" s="47"/>
      <c r="S54" s="52">
        <v>3</v>
      </c>
      <c r="T54" s="47">
        <v>25</v>
      </c>
      <c r="U54" s="47">
        <v>0.1</v>
      </c>
      <c r="V54" s="47">
        <v>2.9969999999999999</v>
      </c>
      <c r="W54" s="82">
        <v>1522.144329896907</v>
      </c>
      <c r="X54" s="47">
        <v>24</v>
      </c>
      <c r="Y54" s="49">
        <v>29840</v>
      </c>
      <c r="Z54" s="53"/>
      <c r="AA54" s="53">
        <v>12.109858073820218</v>
      </c>
      <c r="AB54" s="54"/>
      <c r="AC54" s="54"/>
      <c r="AD54" s="54"/>
      <c r="AE54" s="54"/>
      <c r="AF54" s="54"/>
      <c r="AG54" s="54"/>
      <c r="AH54" s="54">
        <v>44.4</v>
      </c>
      <c r="AI54" s="54">
        <v>55.6</v>
      </c>
      <c r="AJ54" s="54">
        <v>24</v>
      </c>
      <c r="AK54" s="54">
        <v>103.94341472268911</v>
      </c>
      <c r="AL54" s="54">
        <v>104.04746218487398</v>
      </c>
      <c r="AM54" s="55">
        <v>1.1049462915754205</v>
      </c>
      <c r="AN54" s="30">
        <v>4.8616573029597507</v>
      </c>
      <c r="AO54" s="30">
        <v>12.109858073820218</v>
      </c>
      <c r="AP54" s="30">
        <v>0</v>
      </c>
      <c r="AQ54" s="30">
        <v>16.971515376779969</v>
      </c>
      <c r="AR54" s="30">
        <v>12.109858073820218</v>
      </c>
      <c r="AS54" s="43" t="s">
        <v>68</v>
      </c>
      <c r="AT54" s="47">
        <v>1538</v>
      </c>
    </row>
    <row r="55" spans="1:46" ht="45.75" thickBot="1" x14ac:dyDescent="0.3">
      <c r="A55" s="32" t="s">
        <v>92</v>
      </c>
      <c r="B55" s="44" t="s">
        <v>134</v>
      </c>
      <c r="C55" s="44" t="s">
        <v>93</v>
      </c>
      <c r="D55" s="18">
        <v>1870</v>
      </c>
      <c r="E55" s="18">
        <v>5977</v>
      </c>
      <c r="F55" s="33">
        <v>0.39440408732535587</v>
      </c>
      <c r="G55" s="20">
        <v>737.53564329841549</v>
      </c>
      <c r="H55" s="34" t="s">
        <v>94</v>
      </c>
      <c r="I55" s="35" t="s">
        <v>50</v>
      </c>
      <c r="J55" s="36" t="s">
        <v>51</v>
      </c>
      <c r="K55" s="23">
        <v>0</v>
      </c>
      <c r="L55" s="34" t="s">
        <v>50</v>
      </c>
      <c r="M55" s="37" t="s">
        <v>50</v>
      </c>
      <c r="N55" s="38" t="s">
        <v>50</v>
      </c>
      <c r="O55" s="34" t="s">
        <v>50</v>
      </c>
      <c r="P55" s="38" t="s">
        <v>51</v>
      </c>
      <c r="Q55" s="38" t="s">
        <v>51</v>
      </c>
      <c r="R55" s="34">
        <v>8.9999999999999993E-3</v>
      </c>
      <c r="S55" s="39">
        <v>3</v>
      </c>
      <c r="T55" s="34">
        <v>25</v>
      </c>
      <c r="U55" s="34">
        <v>0.1</v>
      </c>
      <c r="V55" s="34">
        <v>2.9969999999999999</v>
      </c>
      <c r="W55" s="81">
        <v>1522.144329896907</v>
      </c>
      <c r="X55" s="34">
        <v>24</v>
      </c>
      <c r="Y55" s="36">
        <v>29840</v>
      </c>
      <c r="Z55" s="40"/>
      <c r="AA55" s="40">
        <v>88.855979266938178</v>
      </c>
      <c r="AB55" s="41"/>
      <c r="AC55" s="41"/>
      <c r="AD55" s="41"/>
      <c r="AE55" s="41"/>
      <c r="AF55" s="41"/>
      <c r="AG55" s="41"/>
      <c r="AH55" s="41">
        <v>44.4</v>
      </c>
      <c r="AI55" s="41">
        <v>55.6</v>
      </c>
      <c r="AJ55" s="41">
        <v>30</v>
      </c>
      <c r="AK55" s="41">
        <v>64.759175999999997</v>
      </c>
      <c r="AL55" s="41">
        <v>64.823999999999998</v>
      </c>
      <c r="AM55" s="42">
        <v>1.1049462915754205</v>
      </c>
      <c r="AN55" s="30">
        <v>7.8033306242367182</v>
      </c>
      <c r="AO55" s="30">
        <v>88.855979266938178</v>
      </c>
      <c r="AP55" s="30">
        <v>0</v>
      </c>
      <c r="AQ55" s="30">
        <v>96.6593098911749</v>
      </c>
      <c r="AR55" s="30">
        <v>88.855979266938178</v>
      </c>
      <c r="AS55" s="43" t="s">
        <v>68</v>
      </c>
      <c r="AT55" s="34">
        <v>1538</v>
      </c>
    </row>
    <row r="56" spans="1:46" ht="30" x14ac:dyDescent="0.25">
      <c r="A56" s="45" t="s">
        <v>95</v>
      </c>
      <c r="B56" s="44" t="s">
        <v>134</v>
      </c>
      <c r="C56" s="56" t="s">
        <v>93</v>
      </c>
      <c r="D56" s="18">
        <v>168</v>
      </c>
      <c r="E56" s="18">
        <v>447</v>
      </c>
      <c r="F56" s="46">
        <v>0.30142789992709401</v>
      </c>
      <c r="G56" s="20">
        <v>50.639887187751796</v>
      </c>
      <c r="H56" s="47" t="s">
        <v>94</v>
      </c>
      <c r="I56" s="48" t="s">
        <v>50</v>
      </c>
      <c r="J56" s="49" t="s">
        <v>51</v>
      </c>
      <c r="K56" s="23">
        <v>0</v>
      </c>
      <c r="L56" s="47" t="s">
        <v>50</v>
      </c>
      <c r="M56" s="50" t="s">
        <v>50</v>
      </c>
      <c r="N56" s="51" t="s">
        <v>50</v>
      </c>
      <c r="O56" s="47" t="s">
        <v>50</v>
      </c>
      <c r="P56" s="51" t="s">
        <v>51</v>
      </c>
      <c r="Q56" s="51" t="s">
        <v>51</v>
      </c>
      <c r="R56" s="47"/>
      <c r="S56" s="52">
        <v>3</v>
      </c>
      <c r="T56" s="47">
        <v>25</v>
      </c>
      <c r="U56" s="47">
        <v>0.1</v>
      </c>
      <c r="V56" s="47">
        <v>2.9969999999999999</v>
      </c>
      <c r="W56" s="82">
        <v>1522.144329896907</v>
      </c>
      <c r="X56" s="47">
        <v>24</v>
      </c>
      <c r="Y56" s="49">
        <v>29840</v>
      </c>
      <c r="Z56" s="53"/>
      <c r="AA56" s="53">
        <v>12.109858073820218</v>
      </c>
      <c r="AB56" s="54"/>
      <c r="AC56" s="54"/>
      <c r="AD56" s="54"/>
      <c r="AE56" s="54"/>
      <c r="AF56" s="54"/>
      <c r="AG56" s="54"/>
      <c r="AH56" s="54">
        <v>44.4</v>
      </c>
      <c r="AI56" s="54">
        <v>55.6</v>
      </c>
      <c r="AJ56" s="54">
        <v>24</v>
      </c>
      <c r="AK56" s="54">
        <v>103.94341472268911</v>
      </c>
      <c r="AL56" s="54">
        <v>104.04746218487398</v>
      </c>
      <c r="AM56" s="55">
        <v>1.1049462915754205</v>
      </c>
      <c r="AN56" s="30">
        <v>4.8616573029597507</v>
      </c>
      <c r="AO56" s="30">
        <v>12.109858073820218</v>
      </c>
      <c r="AP56" s="30">
        <v>0</v>
      </c>
      <c r="AQ56" s="30">
        <v>16.971515376779969</v>
      </c>
      <c r="AR56" s="30">
        <v>12.109858073820218</v>
      </c>
      <c r="AS56" s="43" t="s">
        <v>68</v>
      </c>
      <c r="AT56" s="47">
        <v>1538</v>
      </c>
    </row>
  </sheetData>
  <autoFilter ref="A2:AT56"/>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ColWidth="11.42578125" defaultRowHeight="15" x14ac:dyDescent="0.25"/>
  <cols>
    <col min="1" max="1" width="23.7109375" customWidth="1"/>
    <col min="2" max="2" width="18" customWidth="1"/>
  </cols>
  <sheetData>
    <row r="1" spans="1:2" x14ac:dyDescent="0.25">
      <c r="A1" s="86"/>
      <c r="B1" s="88" t="s">
        <v>115</v>
      </c>
    </row>
    <row r="2" spans="1:2" x14ac:dyDescent="0.25">
      <c r="A2" s="86" t="s">
        <v>96</v>
      </c>
      <c r="B2" s="74">
        <f>'MX Gov Cap Costs'!F28</f>
        <v>1695</v>
      </c>
    </row>
    <row r="3" spans="1:2" x14ac:dyDescent="0.25">
      <c r="A3" t="s">
        <v>133</v>
      </c>
      <c r="B3" s="74">
        <f>(AVERAGE('MX Gov Cap Costs'!F18:F19)*'MX Gov Cap Projections'!T8+AVERAGE('MX Gov Cap Costs'!F20:F21)*'MX Gov Cap Projections'!T9+'MX Gov Cap Costs'!F3*('MX Gov Cap Projections'!G24-'MX Gov Cap Projections'!D24))/SUM('MX Gov Cap Projections'!T8:T9,'MX Gov Cap Projections'!G24-'MX Gov Cap Projections'!D24)</f>
        <v>833.78014915121184</v>
      </c>
    </row>
    <row r="4" spans="1:2" x14ac:dyDescent="0.25">
      <c r="A4" t="s">
        <v>85</v>
      </c>
      <c r="B4" s="74">
        <f>'MX Gov Cap Costs'!F29</f>
        <v>3983</v>
      </c>
    </row>
    <row r="5" spans="1:2" x14ac:dyDescent="0.25">
      <c r="A5" t="s">
        <v>97</v>
      </c>
      <c r="B5" s="74">
        <f>AVERAGE('MX Gov Cap Costs'!F33:F34)</f>
        <v>1379.5</v>
      </c>
    </row>
    <row r="6" spans="1:2" x14ac:dyDescent="0.25">
      <c r="A6" t="s">
        <v>93</v>
      </c>
      <c r="B6" s="74">
        <f>AVERAGE('Properties by Plant Type'!W51:W52)</f>
        <v>1522.144329896907</v>
      </c>
    </row>
    <row r="7" spans="1:2" x14ac:dyDescent="0.25">
      <c r="A7" t="s">
        <v>98</v>
      </c>
      <c r="B7" s="74">
        <f>'Properties by Plant Type'!W42</f>
        <v>1586.4742268041236</v>
      </c>
    </row>
    <row r="8" spans="1:2" x14ac:dyDescent="0.25">
      <c r="A8" t="s">
        <v>79</v>
      </c>
      <c r="B8" s="74">
        <f>AVERAGEIF('Properties by Plant Type'!$C$2:$C$56,A8,'Properties by Plant Type'!$W$2:$W$56)</f>
        <v>5375.0103092783502</v>
      </c>
    </row>
    <row r="9" spans="1:2" x14ac:dyDescent="0.25">
      <c r="A9" t="s">
        <v>99</v>
      </c>
      <c r="B9" s="74">
        <f>AVERAGEIF('Properties by Plant Type'!$C$2:$C$56,A9,'Properties by Plant Type'!$W$2:$W$56)</f>
        <v>1846.7628865979379</v>
      </c>
    </row>
    <row r="10" spans="1:2" x14ac:dyDescent="0.25">
      <c r="A10" t="s">
        <v>142</v>
      </c>
      <c r="B10" s="74">
        <f>AVERAGE('MX Gov Cap Costs'!F13,'MX Gov Cap Costs'!F24:F25)</f>
        <v>2233.6666666666665</v>
      </c>
    </row>
    <row r="11" spans="1:2" x14ac:dyDescent="0.25">
      <c r="A11" t="s">
        <v>90</v>
      </c>
      <c r="B11" s="74">
        <f>AVERAGE('MX Gov Cap Costs'!F31:F32)</f>
        <v>2041</v>
      </c>
    </row>
    <row r="12" spans="1:2" x14ac:dyDescent="0.25">
      <c r="A12" t="s">
        <v>149</v>
      </c>
      <c r="B12" s="74">
        <f>AVERAGE('MX Gov Cap Costs'!F6:F12)</f>
        <v>706.42857142857144</v>
      </c>
    </row>
  </sheetData>
  <pageMargins left="0.7" right="0.7" top="0.75" bottom="0.75" header="0.3" footer="0.3"/>
  <ignoredErrors>
    <ignoredError sqref="B5:B6 B11:B1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workbookViewId="0"/>
  </sheetViews>
  <sheetFormatPr defaultColWidth="11.42578125" defaultRowHeight="15" x14ac:dyDescent="0.25"/>
  <cols>
    <col min="1" max="1" width="35.7109375" bestFit="1" customWidth="1"/>
    <col min="2" max="2" width="25.28515625" customWidth="1"/>
    <col min="3" max="3" width="24" customWidth="1"/>
  </cols>
  <sheetData>
    <row r="1" spans="1:20" x14ac:dyDescent="0.25">
      <c r="A1" s="103" t="s">
        <v>216</v>
      </c>
      <c r="B1" s="103"/>
      <c r="C1" s="103"/>
      <c r="D1" s="104" t="s">
        <v>217</v>
      </c>
      <c r="E1" s="104"/>
      <c r="F1" s="104"/>
      <c r="G1" s="104"/>
      <c r="H1" s="104"/>
      <c r="I1" s="104"/>
      <c r="J1" s="104"/>
      <c r="K1" s="104"/>
      <c r="L1" s="104"/>
      <c r="M1" s="104"/>
      <c r="N1" s="104"/>
      <c r="O1" s="104"/>
      <c r="P1" s="104"/>
      <c r="Q1" s="104"/>
      <c r="R1" s="104"/>
      <c r="S1" s="104"/>
      <c r="T1" s="104"/>
    </row>
    <row r="2" spans="1:20" s="75" customFormat="1" ht="14.45" x14ac:dyDescent="0.35">
      <c r="A2" s="105" t="s">
        <v>218</v>
      </c>
      <c r="B2" s="106" t="s">
        <v>219</v>
      </c>
      <c r="C2" s="106" t="s">
        <v>220</v>
      </c>
      <c r="D2" s="105">
        <v>2014</v>
      </c>
      <c r="E2" s="105">
        <v>2015</v>
      </c>
      <c r="F2" s="105">
        <v>2016</v>
      </c>
      <c r="G2" s="105">
        <v>2017</v>
      </c>
      <c r="H2" s="105">
        <v>2018</v>
      </c>
      <c r="I2" s="105">
        <v>2019</v>
      </c>
      <c r="J2" s="105">
        <v>2020</v>
      </c>
      <c r="K2" s="105">
        <v>2021</v>
      </c>
      <c r="L2" s="105">
        <v>2022</v>
      </c>
      <c r="M2" s="105">
        <v>2023</v>
      </c>
      <c r="N2" s="105">
        <v>2024</v>
      </c>
      <c r="O2" s="105">
        <v>2025</v>
      </c>
      <c r="P2" s="105">
        <v>2026</v>
      </c>
      <c r="Q2" s="105">
        <v>2027</v>
      </c>
      <c r="R2" s="105">
        <v>2028</v>
      </c>
      <c r="S2" s="105">
        <v>2029</v>
      </c>
      <c r="T2" s="105">
        <v>2030</v>
      </c>
    </row>
    <row r="3" spans="1:20" x14ac:dyDescent="0.25">
      <c r="A3" s="107" t="s">
        <v>56</v>
      </c>
      <c r="B3" s="107" t="s">
        <v>99</v>
      </c>
      <c r="C3" s="107" t="s">
        <v>135</v>
      </c>
      <c r="D3" s="108">
        <v>428</v>
      </c>
      <c r="E3" s="108">
        <v>428</v>
      </c>
      <c r="F3" s="108">
        <v>505.6</v>
      </c>
      <c r="G3" s="108">
        <v>505.6</v>
      </c>
      <c r="H3" s="108">
        <v>505.6</v>
      </c>
      <c r="I3" s="108">
        <v>505.6</v>
      </c>
      <c r="J3" s="108">
        <v>505.6</v>
      </c>
      <c r="K3" s="108">
        <v>505.6</v>
      </c>
      <c r="L3" s="108">
        <v>505.6</v>
      </c>
      <c r="M3" s="108">
        <v>505.6</v>
      </c>
      <c r="N3" s="108">
        <v>505.6</v>
      </c>
      <c r="O3" s="108">
        <v>505.6</v>
      </c>
      <c r="P3" s="108">
        <v>505.6</v>
      </c>
      <c r="Q3" s="108">
        <v>505.6</v>
      </c>
      <c r="R3" s="108">
        <v>505.6</v>
      </c>
      <c r="S3" s="108">
        <v>535.6</v>
      </c>
      <c r="T3" s="108">
        <v>535.6</v>
      </c>
    </row>
    <row r="4" spans="1:20" x14ac:dyDescent="0.25">
      <c r="A4" s="107" t="s">
        <v>139</v>
      </c>
      <c r="B4" s="107" t="s">
        <v>96</v>
      </c>
      <c r="C4" s="84" t="s">
        <v>135</v>
      </c>
      <c r="D4" s="108">
        <v>678</v>
      </c>
      <c r="E4" s="108">
        <v>678</v>
      </c>
      <c r="F4" s="108">
        <v>678</v>
      </c>
      <c r="G4" s="108">
        <v>678</v>
      </c>
      <c r="H4" s="108">
        <v>678</v>
      </c>
      <c r="I4" s="108">
        <v>678</v>
      </c>
      <c r="J4" s="108">
        <v>678</v>
      </c>
      <c r="K4" s="108">
        <v>678</v>
      </c>
      <c r="L4" s="108">
        <v>678</v>
      </c>
      <c r="M4" s="108">
        <v>678</v>
      </c>
      <c r="N4" s="108">
        <v>678</v>
      </c>
      <c r="O4" s="108">
        <v>678</v>
      </c>
      <c r="P4" s="108">
        <v>678</v>
      </c>
      <c r="Q4" s="108">
        <v>678</v>
      </c>
      <c r="R4" s="108">
        <v>678</v>
      </c>
      <c r="S4" s="108">
        <v>678</v>
      </c>
      <c r="T4" s="108">
        <v>678</v>
      </c>
    </row>
    <row r="5" spans="1:20" x14ac:dyDescent="0.25">
      <c r="A5" s="107" t="s">
        <v>138</v>
      </c>
      <c r="B5" s="107" t="s">
        <v>96</v>
      </c>
      <c r="C5" s="84" t="s">
        <v>134</v>
      </c>
      <c r="D5" s="108">
        <v>2100</v>
      </c>
      <c r="E5" s="108">
        <v>2100</v>
      </c>
      <c r="F5" s="108">
        <v>2100</v>
      </c>
      <c r="G5" s="108">
        <v>2100</v>
      </c>
      <c r="H5" s="108">
        <v>2100</v>
      </c>
      <c r="I5" s="108">
        <v>2100</v>
      </c>
      <c r="J5" s="108">
        <v>2100</v>
      </c>
      <c r="K5" s="108">
        <v>2100</v>
      </c>
      <c r="L5" s="108">
        <v>2100</v>
      </c>
      <c r="M5" s="108">
        <v>2100</v>
      </c>
      <c r="N5" s="108">
        <v>2100</v>
      </c>
      <c r="O5" s="108">
        <v>2100</v>
      </c>
      <c r="P5" s="108">
        <v>2100</v>
      </c>
      <c r="Q5" s="108">
        <v>2100</v>
      </c>
      <c r="R5" s="108">
        <v>2100</v>
      </c>
      <c r="S5" s="108">
        <v>2100</v>
      </c>
      <c r="T5" s="108">
        <v>2100</v>
      </c>
    </row>
    <row r="6" spans="1:20" x14ac:dyDescent="0.25">
      <c r="A6" s="107" t="s">
        <v>136</v>
      </c>
      <c r="B6" s="107" t="s">
        <v>96</v>
      </c>
      <c r="C6" s="84" t="s">
        <v>134</v>
      </c>
      <c r="D6" s="108">
        <v>2600</v>
      </c>
      <c r="E6" s="108">
        <v>2600</v>
      </c>
      <c r="F6" s="108">
        <v>2600</v>
      </c>
      <c r="G6" s="108">
        <v>2600</v>
      </c>
      <c r="H6" s="108">
        <v>2600</v>
      </c>
      <c r="I6" s="108">
        <v>2720</v>
      </c>
      <c r="J6" s="108">
        <v>2720</v>
      </c>
      <c r="K6" s="108">
        <v>2720</v>
      </c>
      <c r="L6" s="108">
        <v>2720</v>
      </c>
      <c r="M6" s="108">
        <v>2720</v>
      </c>
      <c r="N6" s="108">
        <v>2720</v>
      </c>
      <c r="O6" s="108">
        <v>2720</v>
      </c>
      <c r="P6" s="108">
        <v>2720</v>
      </c>
      <c r="Q6" s="108">
        <v>2720</v>
      </c>
      <c r="R6" s="108">
        <v>2020</v>
      </c>
      <c r="S6" s="108">
        <v>1320</v>
      </c>
      <c r="T6" s="108">
        <v>1320</v>
      </c>
    </row>
    <row r="7" spans="1:20" ht="14.45" x14ac:dyDescent="0.35">
      <c r="A7" s="107" t="s">
        <v>145</v>
      </c>
      <c r="B7" s="107" t="s">
        <v>133</v>
      </c>
      <c r="C7" s="107" t="s">
        <v>134</v>
      </c>
      <c r="D7" s="108">
        <v>23095</v>
      </c>
      <c r="E7" s="108">
        <v>22869</v>
      </c>
      <c r="F7" s="108">
        <v>22869</v>
      </c>
      <c r="G7" s="108">
        <v>22869</v>
      </c>
      <c r="H7" s="108">
        <v>22869</v>
      </c>
      <c r="I7" s="108">
        <v>22025.5</v>
      </c>
      <c r="J7" s="108">
        <v>22025.5</v>
      </c>
      <c r="K7" s="108">
        <v>21559.5</v>
      </c>
      <c r="L7" s="108">
        <v>21559.5</v>
      </c>
      <c r="M7" s="108">
        <v>21559.5</v>
      </c>
      <c r="N7" s="108">
        <v>21559.5</v>
      </c>
      <c r="O7" s="108">
        <v>21559.5</v>
      </c>
      <c r="P7" s="108">
        <v>21559.5</v>
      </c>
      <c r="Q7" s="108">
        <v>21559.5</v>
      </c>
      <c r="R7" s="108">
        <v>21037.7</v>
      </c>
      <c r="S7" s="108">
        <v>21037.7</v>
      </c>
      <c r="T7" s="108">
        <v>21037.7</v>
      </c>
    </row>
    <row r="8" spans="1:20" ht="14.45" x14ac:dyDescent="0.35">
      <c r="A8" s="107" t="s">
        <v>72</v>
      </c>
      <c r="B8" s="107" t="s">
        <v>133</v>
      </c>
      <c r="C8" s="107" t="s">
        <v>150</v>
      </c>
      <c r="D8" s="108">
        <v>0</v>
      </c>
      <c r="E8" s="108">
        <v>2079.3000000000002</v>
      </c>
      <c r="F8" s="108">
        <v>4122.3</v>
      </c>
      <c r="G8" s="108">
        <v>6801.3</v>
      </c>
      <c r="H8" s="108">
        <v>11832.3</v>
      </c>
      <c r="I8" s="108">
        <v>14611.199999999999</v>
      </c>
      <c r="J8" s="108">
        <v>16461.199999999997</v>
      </c>
      <c r="K8" s="108">
        <v>16461.199999999997</v>
      </c>
      <c r="L8" s="108">
        <v>16461.199999999997</v>
      </c>
      <c r="M8" s="108">
        <v>16461.199999999997</v>
      </c>
      <c r="N8" s="108">
        <v>16461.199999999997</v>
      </c>
      <c r="O8" s="108">
        <v>16461.199999999997</v>
      </c>
      <c r="P8" s="108">
        <v>16461.199999999997</v>
      </c>
      <c r="Q8" s="108">
        <v>16461.199999999997</v>
      </c>
      <c r="R8" s="108">
        <v>16461.199999999997</v>
      </c>
      <c r="S8" s="108">
        <v>16461.199999999997</v>
      </c>
      <c r="T8" s="108">
        <v>16461.199999999997</v>
      </c>
    </row>
    <row r="9" spans="1:20" ht="14.45" x14ac:dyDescent="0.35">
      <c r="A9" s="107" t="s">
        <v>75</v>
      </c>
      <c r="B9" s="107" t="s">
        <v>133</v>
      </c>
      <c r="C9" s="107" t="s">
        <v>150</v>
      </c>
      <c r="D9" s="108">
        <v>0</v>
      </c>
      <c r="E9" s="108">
        <v>0</v>
      </c>
      <c r="F9" s="108">
        <v>0</v>
      </c>
      <c r="G9" s="108">
        <v>0</v>
      </c>
      <c r="H9" s="108">
        <v>0</v>
      </c>
      <c r="I9" s="108">
        <v>0</v>
      </c>
      <c r="J9" s="108">
        <v>0</v>
      </c>
      <c r="K9" s="108">
        <v>0</v>
      </c>
      <c r="L9" s="108">
        <v>0</v>
      </c>
      <c r="M9" s="108">
        <v>522</v>
      </c>
      <c r="N9" s="108">
        <v>522</v>
      </c>
      <c r="O9" s="108">
        <v>522</v>
      </c>
      <c r="P9" s="108">
        <v>1224</v>
      </c>
      <c r="Q9" s="108">
        <v>4522</v>
      </c>
      <c r="R9" s="108">
        <v>6652</v>
      </c>
      <c r="S9" s="108">
        <v>9982</v>
      </c>
      <c r="T9" s="108">
        <v>12592</v>
      </c>
    </row>
    <row r="10" spans="1:20" x14ac:dyDescent="0.25">
      <c r="A10" s="107" t="s">
        <v>146</v>
      </c>
      <c r="B10" s="107" t="s">
        <v>133</v>
      </c>
      <c r="C10" s="107" t="s">
        <v>135</v>
      </c>
      <c r="D10" s="108">
        <v>2573</v>
      </c>
      <c r="E10" s="108">
        <v>2573</v>
      </c>
      <c r="F10" s="108">
        <v>2573</v>
      </c>
      <c r="G10" s="108">
        <v>2573</v>
      </c>
      <c r="H10" s="108">
        <v>2573</v>
      </c>
      <c r="I10" s="108">
        <v>2573</v>
      </c>
      <c r="J10" s="108">
        <v>2573</v>
      </c>
      <c r="K10" s="108">
        <v>2573</v>
      </c>
      <c r="L10" s="108">
        <v>2573</v>
      </c>
      <c r="M10" s="108">
        <v>2573</v>
      </c>
      <c r="N10" s="108">
        <v>2573</v>
      </c>
      <c r="O10" s="108">
        <v>2573</v>
      </c>
      <c r="P10" s="108">
        <v>2573</v>
      </c>
      <c r="Q10" s="108">
        <v>2573</v>
      </c>
      <c r="R10" s="108">
        <v>2573</v>
      </c>
      <c r="S10" s="108">
        <v>2573</v>
      </c>
      <c r="T10" s="108">
        <v>2573</v>
      </c>
    </row>
    <row r="11" spans="1:20" x14ac:dyDescent="0.25">
      <c r="A11" s="107" t="s">
        <v>76</v>
      </c>
      <c r="B11" s="107" t="s">
        <v>133</v>
      </c>
      <c r="C11" s="107" t="s">
        <v>150</v>
      </c>
      <c r="D11" s="108">
        <v>0</v>
      </c>
      <c r="E11" s="108">
        <v>755.9</v>
      </c>
      <c r="F11" s="108">
        <v>1034.2</v>
      </c>
      <c r="G11" s="108">
        <v>1909.2</v>
      </c>
      <c r="H11" s="108">
        <v>5222.2</v>
      </c>
      <c r="I11" s="108">
        <v>5222.2</v>
      </c>
      <c r="J11" s="108">
        <v>5222.2</v>
      </c>
      <c r="K11" s="108">
        <v>5274.2</v>
      </c>
      <c r="L11" s="108">
        <v>5274.2</v>
      </c>
      <c r="M11" s="108">
        <v>5274.2</v>
      </c>
      <c r="N11" s="108">
        <v>6819</v>
      </c>
      <c r="O11" s="108">
        <v>6819</v>
      </c>
      <c r="P11" s="108">
        <v>6819</v>
      </c>
      <c r="Q11" s="108">
        <v>6819</v>
      </c>
      <c r="R11" s="108">
        <v>6819</v>
      </c>
      <c r="S11" s="108">
        <v>7533</v>
      </c>
      <c r="T11" s="108">
        <v>7533</v>
      </c>
    </row>
    <row r="12" spans="1:20" x14ac:dyDescent="0.25">
      <c r="A12" s="107" t="s">
        <v>65</v>
      </c>
      <c r="B12" s="107" t="s">
        <v>142</v>
      </c>
      <c r="C12" s="107" t="s">
        <v>135</v>
      </c>
      <c r="D12" s="108">
        <v>678</v>
      </c>
      <c r="E12" s="108">
        <v>678</v>
      </c>
      <c r="F12" s="108">
        <v>746</v>
      </c>
      <c r="G12" s="108">
        <v>746</v>
      </c>
      <c r="H12" s="108">
        <v>796.8</v>
      </c>
      <c r="I12" s="108">
        <v>796.8</v>
      </c>
      <c r="J12" s="108">
        <v>796.8</v>
      </c>
      <c r="K12" s="108">
        <v>796.8</v>
      </c>
      <c r="L12" s="108">
        <v>765.3</v>
      </c>
      <c r="M12" s="108">
        <v>765.3</v>
      </c>
      <c r="N12" s="108">
        <v>733.8</v>
      </c>
      <c r="O12" s="108">
        <v>733.8</v>
      </c>
      <c r="P12" s="108">
        <v>733.8</v>
      </c>
      <c r="Q12" s="108">
        <v>733.8</v>
      </c>
      <c r="R12" s="108">
        <v>733.8</v>
      </c>
      <c r="S12" s="108">
        <v>738</v>
      </c>
      <c r="T12" s="108">
        <v>738</v>
      </c>
    </row>
    <row r="13" spans="1:20" x14ac:dyDescent="0.25">
      <c r="A13" s="107" t="s">
        <v>143</v>
      </c>
      <c r="B13" s="107" t="s">
        <v>142</v>
      </c>
      <c r="C13" s="107" t="s">
        <v>135</v>
      </c>
      <c r="D13" s="108">
        <v>96</v>
      </c>
      <c r="E13" s="108">
        <v>96</v>
      </c>
      <c r="F13" s="108">
        <v>96</v>
      </c>
      <c r="G13" s="108">
        <v>96</v>
      </c>
      <c r="H13" s="108">
        <v>96</v>
      </c>
      <c r="I13" s="108">
        <v>96</v>
      </c>
      <c r="J13" s="108">
        <v>96</v>
      </c>
      <c r="K13" s="108">
        <v>96</v>
      </c>
      <c r="L13" s="108">
        <v>96</v>
      </c>
      <c r="M13" s="108">
        <v>96</v>
      </c>
      <c r="N13" s="108">
        <v>96</v>
      </c>
      <c r="O13" s="108">
        <v>96</v>
      </c>
      <c r="P13" s="108">
        <v>96</v>
      </c>
      <c r="Q13" s="108">
        <v>96</v>
      </c>
      <c r="R13" s="108">
        <v>96</v>
      </c>
      <c r="S13" s="108">
        <v>98.7</v>
      </c>
      <c r="T13" s="108">
        <v>98.7</v>
      </c>
    </row>
    <row r="14" spans="1:20" x14ac:dyDescent="0.25">
      <c r="A14" s="107" t="s">
        <v>95</v>
      </c>
      <c r="B14" s="107" t="s">
        <v>93</v>
      </c>
      <c r="C14" s="107" t="s">
        <v>135</v>
      </c>
      <c r="D14" s="108">
        <v>168</v>
      </c>
      <c r="E14" s="108">
        <v>294</v>
      </c>
      <c r="F14" s="108">
        <v>2310.9</v>
      </c>
      <c r="G14" s="108">
        <v>3330.4</v>
      </c>
      <c r="H14" s="108">
        <v>3719.5</v>
      </c>
      <c r="I14" s="108">
        <v>4856.8999999999996</v>
      </c>
      <c r="J14" s="108">
        <v>5777.9</v>
      </c>
      <c r="K14" s="108">
        <v>5777.9</v>
      </c>
      <c r="L14" s="108">
        <v>7130.2999999999993</v>
      </c>
      <c r="M14" s="108">
        <v>8750.7999999999993</v>
      </c>
      <c r="N14" s="108">
        <v>8750.7999999999993</v>
      </c>
      <c r="O14" s="108">
        <v>9036.7999999999993</v>
      </c>
      <c r="P14" s="108">
        <v>9036.7999999999993</v>
      </c>
      <c r="Q14" s="108">
        <v>9036.7999999999993</v>
      </c>
      <c r="R14" s="108">
        <v>9036.7999999999993</v>
      </c>
      <c r="S14" s="108">
        <v>9036.7999999999993</v>
      </c>
      <c r="T14" s="108">
        <v>9036.7999999999993</v>
      </c>
    </row>
    <row r="15" spans="1:20" x14ac:dyDescent="0.25">
      <c r="A15" s="107" t="s">
        <v>92</v>
      </c>
      <c r="B15" s="107" t="s">
        <v>93</v>
      </c>
      <c r="C15" s="107" t="s">
        <v>135</v>
      </c>
      <c r="D15" s="108">
        <v>1870</v>
      </c>
      <c r="E15" s="108">
        <v>2036.5</v>
      </c>
      <c r="F15" s="108">
        <v>2036.5</v>
      </c>
      <c r="G15" s="108">
        <v>2186.5</v>
      </c>
      <c r="H15" s="108">
        <v>3701.5</v>
      </c>
      <c r="I15" s="108">
        <v>3851.5</v>
      </c>
      <c r="J15" s="108">
        <v>3851.5</v>
      </c>
      <c r="K15" s="108">
        <v>3851.5</v>
      </c>
      <c r="L15" s="108">
        <v>3851.5</v>
      </c>
      <c r="M15" s="108">
        <v>4750.3999999999996</v>
      </c>
      <c r="N15" s="108">
        <v>4750.3999999999996</v>
      </c>
      <c r="O15" s="108">
        <v>4750.3999999999996</v>
      </c>
      <c r="P15" s="108">
        <v>4750.3999999999996</v>
      </c>
      <c r="Q15" s="108">
        <v>4750.3999999999996</v>
      </c>
      <c r="R15" s="108">
        <v>4750.3999999999996</v>
      </c>
      <c r="S15" s="108">
        <v>4953.3999999999996</v>
      </c>
      <c r="T15" s="108">
        <v>4953.3999999999996</v>
      </c>
    </row>
    <row r="16" spans="1:20" x14ac:dyDescent="0.25">
      <c r="A16" s="107" t="s">
        <v>89</v>
      </c>
      <c r="B16" s="107" t="s">
        <v>90</v>
      </c>
      <c r="C16" s="107" t="s">
        <v>134</v>
      </c>
      <c r="D16" s="108">
        <v>784</v>
      </c>
      <c r="E16" s="108">
        <v>817</v>
      </c>
      <c r="F16" s="108">
        <v>866</v>
      </c>
      <c r="G16" s="108">
        <v>866</v>
      </c>
      <c r="H16" s="108">
        <v>900</v>
      </c>
      <c r="I16" s="108">
        <v>927</v>
      </c>
      <c r="J16" s="108">
        <v>897</v>
      </c>
      <c r="K16" s="108">
        <v>1229.5</v>
      </c>
      <c r="L16" s="108">
        <v>1951.5</v>
      </c>
      <c r="M16" s="108">
        <v>2321.6</v>
      </c>
      <c r="N16" s="108">
        <v>2321.6</v>
      </c>
      <c r="O16" s="108">
        <v>2321.6</v>
      </c>
      <c r="P16" s="108">
        <v>2321.6</v>
      </c>
      <c r="Q16" s="108">
        <v>2321.6</v>
      </c>
      <c r="R16" s="108">
        <v>2321.6</v>
      </c>
      <c r="S16" s="108">
        <v>2321.6</v>
      </c>
      <c r="T16" s="108">
        <v>2321.6</v>
      </c>
    </row>
    <row r="17" spans="1:20" x14ac:dyDescent="0.25">
      <c r="A17" s="107" t="s">
        <v>46</v>
      </c>
      <c r="B17" s="107" t="s">
        <v>97</v>
      </c>
      <c r="C17" s="107" t="s">
        <v>135</v>
      </c>
      <c r="D17" s="108">
        <v>12035</v>
      </c>
      <c r="E17" s="108">
        <v>12035</v>
      </c>
      <c r="F17" s="108">
        <v>12035</v>
      </c>
      <c r="G17" s="108">
        <v>12035</v>
      </c>
      <c r="H17" s="108">
        <v>12515</v>
      </c>
      <c r="I17" s="108">
        <v>12515</v>
      </c>
      <c r="J17" s="108">
        <v>12515</v>
      </c>
      <c r="K17" s="108">
        <v>12703.8</v>
      </c>
      <c r="L17" s="108">
        <v>12703.8</v>
      </c>
      <c r="M17" s="108">
        <v>13401.099999999999</v>
      </c>
      <c r="N17" s="108">
        <v>15165.099999999999</v>
      </c>
      <c r="O17" s="108">
        <v>16333.999999999998</v>
      </c>
      <c r="P17" s="108">
        <v>16333.999999999998</v>
      </c>
      <c r="Q17" s="108">
        <v>16333.999999999998</v>
      </c>
      <c r="R17" s="108">
        <v>16333.999999999998</v>
      </c>
      <c r="S17" s="108">
        <v>16931.199999999997</v>
      </c>
      <c r="T17" s="108">
        <v>16931.199999999997</v>
      </c>
    </row>
    <row r="18" spans="1:20" x14ac:dyDescent="0.25">
      <c r="A18" s="107" t="s">
        <v>69</v>
      </c>
      <c r="B18" s="107" t="s">
        <v>142</v>
      </c>
      <c r="C18" s="107" t="s">
        <v>134</v>
      </c>
      <c r="D18" s="108">
        <v>580</v>
      </c>
      <c r="E18" s="108">
        <v>580</v>
      </c>
      <c r="F18" s="108">
        <v>580</v>
      </c>
      <c r="G18" s="108">
        <v>910</v>
      </c>
      <c r="H18" s="108">
        <v>910</v>
      </c>
      <c r="I18" s="108">
        <v>910</v>
      </c>
      <c r="J18" s="108">
        <v>910</v>
      </c>
      <c r="K18" s="108">
        <v>910</v>
      </c>
      <c r="L18" s="108">
        <v>910</v>
      </c>
      <c r="M18" s="108">
        <v>910</v>
      </c>
      <c r="N18" s="108">
        <v>910</v>
      </c>
      <c r="O18" s="108">
        <v>910</v>
      </c>
      <c r="P18" s="108">
        <v>910</v>
      </c>
      <c r="Q18" s="108">
        <v>580</v>
      </c>
      <c r="R18" s="108">
        <v>580</v>
      </c>
      <c r="S18" s="108">
        <v>580</v>
      </c>
      <c r="T18" s="108">
        <v>580</v>
      </c>
    </row>
    <row r="19" spans="1:20" x14ac:dyDescent="0.25">
      <c r="A19" s="107" t="s">
        <v>54</v>
      </c>
      <c r="B19" s="107" t="s">
        <v>97</v>
      </c>
      <c r="C19" s="107" t="s">
        <v>135</v>
      </c>
      <c r="D19" s="108">
        <v>384</v>
      </c>
      <c r="E19" s="108">
        <v>384</v>
      </c>
      <c r="F19" s="108">
        <v>500.1</v>
      </c>
      <c r="G19" s="108">
        <v>560.1</v>
      </c>
      <c r="H19" s="108">
        <v>581.20000000000005</v>
      </c>
      <c r="I19" s="108">
        <v>581.20000000000005</v>
      </c>
      <c r="J19" s="108">
        <v>581.20000000000005</v>
      </c>
      <c r="K19" s="108">
        <v>582.6</v>
      </c>
      <c r="L19" s="108">
        <v>585.30000000000007</v>
      </c>
      <c r="M19" s="108">
        <v>682.50000000000011</v>
      </c>
      <c r="N19" s="108">
        <v>784.60000000000014</v>
      </c>
      <c r="O19" s="108">
        <v>788.90000000000009</v>
      </c>
      <c r="P19" s="108">
        <v>788.90000000000009</v>
      </c>
      <c r="Q19" s="108">
        <v>788.90000000000009</v>
      </c>
      <c r="R19" s="108">
        <v>860.00000000000011</v>
      </c>
      <c r="S19" s="108">
        <v>937.60000000000014</v>
      </c>
      <c r="T19" s="108">
        <v>937.60000000000014</v>
      </c>
    </row>
    <row r="20" spans="1:20" x14ac:dyDescent="0.25">
      <c r="A20" s="107" t="s">
        <v>153</v>
      </c>
      <c r="B20" s="107" t="s">
        <v>85</v>
      </c>
      <c r="C20" s="107" t="s">
        <v>135</v>
      </c>
      <c r="D20" s="108">
        <v>1400</v>
      </c>
      <c r="E20" s="108">
        <v>1620</v>
      </c>
      <c r="F20" s="108">
        <v>1620</v>
      </c>
      <c r="G20" s="108">
        <v>1620</v>
      </c>
      <c r="H20" s="108">
        <v>1620</v>
      </c>
      <c r="I20" s="108">
        <v>1620</v>
      </c>
      <c r="J20" s="108">
        <v>1620</v>
      </c>
      <c r="K20" s="108">
        <v>1620</v>
      </c>
      <c r="L20" s="108">
        <v>1620</v>
      </c>
      <c r="M20" s="108">
        <v>1620</v>
      </c>
      <c r="N20" s="108">
        <v>1620</v>
      </c>
      <c r="O20" s="108">
        <v>1620</v>
      </c>
      <c r="P20" s="108">
        <v>1620</v>
      </c>
      <c r="Q20" s="108">
        <v>1620</v>
      </c>
      <c r="R20" s="108">
        <v>1620</v>
      </c>
      <c r="S20" s="108">
        <v>1620</v>
      </c>
      <c r="T20" s="108">
        <v>1620</v>
      </c>
    </row>
    <row r="21" spans="1:20" x14ac:dyDescent="0.25">
      <c r="A21" s="107" t="s">
        <v>84</v>
      </c>
      <c r="B21" s="107" t="s">
        <v>85</v>
      </c>
      <c r="C21" s="107" t="s">
        <v>150</v>
      </c>
      <c r="D21" s="108">
        <v>0</v>
      </c>
      <c r="E21" s="108">
        <v>0</v>
      </c>
      <c r="F21" s="108">
        <v>0</v>
      </c>
      <c r="G21" s="108">
        <v>0</v>
      </c>
      <c r="H21" s="108">
        <v>0</v>
      </c>
      <c r="I21" s="108">
        <v>0</v>
      </c>
      <c r="J21" s="108">
        <v>0</v>
      </c>
      <c r="K21" s="108">
        <v>0</v>
      </c>
      <c r="L21" s="108">
        <v>0</v>
      </c>
      <c r="M21" s="108">
        <v>0</v>
      </c>
      <c r="N21" s="108">
        <v>0</v>
      </c>
      <c r="O21" s="108">
        <v>0</v>
      </c>
      <c r="P21" s="108">
        <v>1225</v>
      </c>
      <c r="Q21" s="108">
        <v>2450</v>
      </c>
      <c r="R21" s="108">
        <v>3850</v>
      </c>
      <c r="S21" s="108">
        <v>3850</v>
      </c>
      <c r="T21" s="108">
        <v>3850</v>
      </c>
    </row>
    <row r="22" spans="1:20" ht="14.45" x14ac:dyDescent="0.35">
      <c r="A22" s="107" t="s">
        <v>81</v>
      </c>
      <c r="B22" s="107" t="s">
        <v>82</v>
      </c>
      <c r="C22" s="107" t="s">
        <v>135</v>
      </c>
      <c r="D22" s="108">
        <v>56</v>
      </c>
      <c r="E22" s="108">
        <v>188</v>
      </c>
      <c r="F22" s="108">
        <v>911.59999999999991</v>
      </c>
      <c r="G22" s="108">
        <v>1090.5999999999999</v>
      </c>
      <c r="H22" s="108">
        <v>1396.6</v>
      </c>
      <c r="I22" s="108">
        <v>1396.6</v>
      </c>
      <c r="J22" s="108">
        <v>1396.6</v>
      </c>
      <c r="K22" s="108">
        <v>1426.6</v>
      </c>
      <c r="L22" s="108">
        <v>1426.6</v>
      </c>
      <c r="M22" s="108">
        <v>1426.6</v>
      </c>
      <c r="N22" s="108">
        <v>1426.6</v>
      </c>
      <c r="O22" s="108">
        <v>1848.1999999999998</v>
      </c>
      <c r="P22" s="108">
        <v>1848.6</v>
      </c>
      <c r="Q22" s="108">
        <v>1848.6</v>
      </c>
      <c r="R22" s="108">
        <v>1878.6</v>
      </c>
      <c r="S22" s="108">
        <v>1878.6</v>
      </c>
      <c r="T22" s="108">
        <v>1878.6</v>
      </c>
    </row>
    <row r="23" spans="1:20" x14ac:dyDescent="0.25">
      <c r="A23" s="107" t="s">
        <v>141</v>
      </c>
      <c r="B23" s="107" t="s">
        <v>142</v>
      </c>
      <c r="C23" s="107" t="s">
        <v>134</v>
      </c>
      <c r="D23" s="108">
        <v>8949</v>
      </c>
      <c r="E23" s="108">
        <v>6598.5</v>
      </c>
      <c r="F23" s="108">
        <v>5578.5</v>
      </c>
      <c r="G23" s="108">
        <v>5203.5</v>
      </c>
      <c r="H23" s="108">
        <v>4449</v>
      </c>
      <c r="I23" s="108">
        <v>4149</v>
      </c>
      <c r="J23" s="108">
        <v>3991</v>
      </c>
      <c r="K23" s="108">
        <v>3823</v>
      </c>
      <c r="L23" s="108">
        <v>3823</v>
      </c>
      <c r="M23" s="108">
        <v>3823</v>
      </c>
      <c r="N23" s="108">
        <v>3503</v>
      </c>
      <c r="O23" s="108">
        <v>2453</v>
      </c>
      <c r="P23" s="108">
        <v>1403</v>
      </c>
      <c r="Q23" s="108">
        <v>1403</v>
      </c>
      <c r="R23" s="108">
        <v>1403</v>
      </c>
      <c r="S23" s="108">
        <v>1403</v>
      </c>
      <c r="T23" s="108">
        <v>1403</v>
      </c>
    </row>
    <row r="24" spans="1:20" x14ac:dyDescent="0.25">
      <c r="A24" s="107" t="s">
        <v>152</v>
      </c>
      <c r="B24" s="107" t="s">
        <v>133</v>
      </c>
      <c r="C24" s="107" t="s">
        <v>134</v>
      </c>
      <c r="D24" s="108">
        <v>3736</v>
      </c>
      <c r="E24" s="108">
        <v>5974</v>
      </c>
      <c r="F24" s="108">
        <v>6994</v>
      </c>
      <c r="G24" s="108">
        <v>7294</v>
      </c>
      <c r="H24" s="108">
        <v>6040.5</v>
      </c>
      <c r="I24" s="108">
        <v>3038.5</v>
      </c>
      <c r="J24" s="108">
        <v>2418.5</v>
      </c>
      <c r="K24" s="108">
        <v>1758.5</v>
      </c>
      <c r="L24" s="108">
        <v>1758.5</v>
      </c>
      <c r="M24" s="108">
        <v>1646</v>
      </c>
      <c r="N24" s="108">
        <v>1346</v>
      </c>
      <c r="O24" s="108">
        <v>1346</v>
      </c>
      <c r="P24" s="108">
        <v>1346</v>
      </c>
      <c r="Q24" s="108">
        <v>1346</v>
      </c>
      <c r="R24" s="108">
        <v>1346</v>
      </c>
      <c r="S24" s="108">
        <v>700.4</v>
      </c>
      <c r="T24" s="108">
        <v>700.4</v>
      </c>
    </row>
    <row r="25" spans="1:20" x14ac:dyDescent="0.25">
      <c r="A25" s="107" t="s">
        <v>151</v>
      </c>
      <c r="B25" s="107" t="s">
        <v>149</v>
      </c>
      <c r="C25" s="107" t="s">
        <v>135</v>
      </c>
      <c r="D25" s="108">
        <v>412.5</v>
      </c>
      <c r="E25" s="108">
        <v>412.5</v>
      </c>
      <c r="F25" s="108">
        <v>412.5</v>
      </c>
      <c r="G25" s="108">
        <v>412.5</v>
      </c>
      <c r="H25" s="108">
        <v>412.5</v>
      </c>
      <c r="I25" s="108">
        <v>412.5</v>
      </c>
      <c r="J25" s="108">
        <v>412.5</v>
      </c>
      <c r="K25" s="108">
        <v>412.5</v>
      </c>
      <c r="L25" s="108">
        <v>412.5</v>
      </c>
      <c r="M25" s="108">
        <v>412.5</v>
      </c>
      <c r="N25" s="108">
        <v>412.5</v>
      </c>
      <c r="O25" s="108">
        <v>412.5</v>
      </c>
      <c r="P25" s="108">
        <v>412.5</v>
      </c>
      <c r="Q25" s="108">
        <v>412.5</v>
      </c>
      <c r="R25" s="108">
        <v>412.5</v>
      </c>
      <c r="S25" s="108">
        <v>412.5</v>
      </c>
      <c r="T25" s="108">
        <v>412.5</v>
      </c>
    </row>
    <row r="26" spans="1:20" x14ac:dyDescent="0.25">
      <c r="A26" s="107" t="s">
        <v>148</v>
      </c>
      <c r="B26" s="107" t="s">
        <v>149</v>
      </c>
      <c r="C26" s="107" t="s">
        <v>134</v>
      </c>
      <c r="D26" s="108">
        <v>1949.5</v>
      </c>
      <c r="E26" s="108">
        <v>1893.5</v>
      </c>
      <c r="F26" s="108">
        <v>2062.8000000000002</v>
      </c>
      <c r="G26" s="108">
        <v>1830.6000000000001</v>
      </c>
      <c r="H26" s="108">
        <v>1830.6000000000001</v>
      </c>
      <c r="I26" s="108">
        <v>1644.6000000000001</v>
      </c>
      <c r="J26" s="108">
        <v>1644.6000000000001</v>
      </c>
      <c r="K26" s="108">
        <v>1516.6000000000001</v>
      </c>
      <c r="L26" s="108">
        <v>1138.3000000000002</v>
      </c>
      <c r="M26" s="108">
        <v>1204.9000000000001</v>
      </c>
      <c r="N26" s="108">
        <v>1188.9000000000001</v>
      </c>
      <c r="O26" s="108">
        <v>1132.9000000000001</v>
      </c>
      <c r="P26" s="108">
        <v>939.90000000000009</v>
      </c>
      <c r="Q26" s="108">
        <v>939.90000000000009</v>
      </c>
      <c r="R26" s="108">
        <v>939.90000000000009</v>
      </c>
      <c r="S26" s="108">
        <v>1029.7</v>
      </c>
      <c r="T26" s="108">
        <v>1029.7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zoomScaleNormal="100" workbookViewId="0"/>
  </sheetViews>
  <sheetFormatPr defaultColWidth="9.140625" defaultRowHeight="15" x14ac:dyDescent="0.25"/>
  <cols>
    <col min="2" max="2" width="10.28515625" customWidth="1"/>
    <col min="3" max="3" width="16.140625" customWidth="1"/>
    <col min="4" max="7" width="13.140625" customWidth="1"/>
    <col min="8" max="8" width="15.140625" customWidth="1"/>
    <col min="9" max="9" width="13.140625" customWidth="1"/>
    <col min="10" max="10" width="15.28515625" customWidth="1"/>
    <col min="11" max="11" width="13" customWidth="1"/>
    <col min="12" max="12" width="15.85546875" customWidth="1"/>
  </cols>
  <sheetData>
    <row r="1" spans="1:13" x14ac:dyDescent="0.25">
      <c r="A1" t="s">
        <v>100</v>
      </c>
    </row>
    <row r="2" spans="1:13" x14ac:dyDescent="0.25">
      <c r="A2" t="s">
        <v>101</v>
      </c>
    </row>
    <row r="3" spans="1:13" x14ac:dyDescent="0.25">
      <c r="A3" t="s">
        <v>102</v>
      </c>
    </row>
    <row r="4" spans="1:13" x14ac:dyDescent="0.25">
      <c r="A4" t="s">
        <v>103</v>
      </c>
    </row>
    <row r="5" spans="1:13" x14ac:dyDescent="0.25">
      <c r="E5" s="57"/>
    </row>
    <row r="6" spans="1:13" x14ac:dyDescent="0.25">
      <c r="A6" s="58" t="s">
        <v>104</v>
      </c>
      <c r="B6" s="59"/>
      <c r="C6" s="59"/>
      <c r="D6" s="59"/>
      <c r="E6" s="59"/>
      <c r="F6" s="59"/>
      <c r="G6" s="59"/>
      <c r="H6" s="59"/>
      <c r="I6" s="59"/>
      <c r="J6" s="91"/>
      <c r="K6" s="91"/>
      <c r="L6" s="91"/>
    </row>
    <row r="7" spans="1:13" x14ac:dyDescent="0.25">
      <c r="A7" s="60"/>
      <c r="B7" s="61" t="s">
        <v>62</v>
      </c>
      <c r="C7" s="61" t="s">
        <v>105</v>
      </c>
      <c r="D7" s="61" t="s">
        <v>106</v>
      </c>
      <c r="E7" s="62" t="s">
        <v>48</v>
      </c>
      <c r="F7" s="61" t="s">
        <v>107</v>
      </c>
      <c r="G7" s="61" t="s">
        <v>108</v>
      </c>
      <c r="H7" s="61" t="s">
        <v>109</v>
      </c>
      <c r="I7" s="61" t="s">
        <v>57</v>
      </c>
      <c r="J7" s="61" t="s">
        <v>117</v>
      </c>
      <c r="K7" s="61" t="s">
        <v>181</v>
      </c>
      <c r="L7" s="61" t="s">
        <v>185</v>
      </c>
    </row>
    <row r="8" spans="1:13" x14ac:dyDescent="0.25">
      <c r="A8" s="61">
        <v>2005</v>
      </c>
      <c r="B8" s="63">
        <v>1545</v>
      </c>
      <c r="C8" s="60">
        <v>725</v>
      </c>
      <c r="D8" s="63">
        <v>2300</v>
      </c>
      <c r="E8" s="63">
        <v>2936</v>
      </c>
      <c r="F8" s="63">
        <v>1167</v>
      </c>
      <c r="G8" s="63">
        <v>9500</v>
      </c>
      <c r="H8" s="64">
        <v>3731</v>
      </c>
      <c r="I8" s="63">
        <v>1899</v>
      </c>
      <c r="J8" s="63">
        <v>2419</v>
      </c>
      <c r="K8" s="63">
        <v>492</v>
      </c>
      <c r="L8" s="63">
        <v>492</v>
      </c>
      <c r="M8" t="s">
        <v>110</v>
      </c>
    </row>
    <row r="9" spans="1:13" x14ac:dyDescent="0.25">
      <c r="A9" s="61">
        <v>2020</v>
      </c>
      <c r="B9" s="63">
        <v>1545</v>
      </c>
      <c r="C9" s="60">
        <v>725</v>
      </c>
      <c r="D9" s="63">
        <v>2266</v>
      </c>
      <c r="E9" s="63">
        <v>2936</v>
      </c>
      <c r="F9" s="63">
        <v>1082</v>
      </c>
      <c r="G9" s="63">
        <v>4258</v>
      </c>
      <c r="H9" s="63">
        <v>3731</v>
      </c>
      <c r="I9" s="63">
        <v>1899</v>
      </c>
      <c r="J9" s="63">
        <v>2419</v>
      </c>
      <c r="K9" s="63">
        <v>509</v>
      </c>
      <c r="L9" s="63">
        <v>509</v>
      </c>
      <c r="M9" t="s">
        <v>111</v>
      </c>
    </row>
    <row r="10" spans="1:13" x14ac:dyDescent="0.25">
      <c r="A10" s="61">
        <v>2035</v>
      </c>
      <c r="B10" s="63">
        <v>1455</v>
      </c>
      <c r="C10" s="60">
        <v>632</v>
      </c>
      <c r="D10" s="63">
        <v>2232</v>
      </c>
      <c r="E10" s="63">
        <v>2936</v>
      </c>
      <c r="F10" s="63">
        <v>1004</v>
      </c>
      <c r="G10" s="63">
        <v>2879</v>
      </c>
      <c r="H10" s="63">
        <v>3209</v>
      </c>
      <c r="I10" s="63">
        <v>1789</v>
      </c>
      <c r="J10" s="63">
        <v>2220</v>
      </c>
      <c r="K10" s="63">
        <v>479</v>
      </c>
      <c r="L10" s="63">
        <v>479</v>
      </c>
    </row>
    <row r="11" spans="1:13" x14ac:dyDescent="0.25">
      <c r="A11" s="61">
        <v>2050</v>
      </c>
      <c r="B11" s="63">
        <v>1370</v>
      </c>
      <c r="C11" s="60">
        <v>551</v>
      </c>
      <c r="D11" s="63">
        <v>2199</v>
      </c>
      <c r="E11" s="63">
        <v>2936</v>
      </c>
      <c r="F11" s="63">
        <v>931</v>
      </c>
      <c r="G11" s="63">
        <v>2246</v>
      </c>
      <c r="H11" s="63">
        <v>2976</v>
      </c>
      <c r="I11" s="63">
        <v>1684</v>
      </c>
      <c r="J11" s="63">
        <v>2082</v>
      </c>
      <c r="K11" s="63">
        <v>451</v>
      </c>
      <c r="L11" s="63">
        <v>451</v>
      </c>
    </row>
    <row r="12" spans="1:13" x14ac:dyDescent="0.25">
      <c r="A12" s="60"/>
      <c r="B12" s="60"/>
      <c r="C12" s="60"/>
      <c r="D12" s="60"/>
      <c r="E12" s="60"/>
      <c r="F12" s="60"/>
      <c r="G12" s="60"/>
      <c r="H12" s="60"/>
      <c r="I12" s="60"/>
    </row>
    <row r="13" spans="1:13" x14ac:dyDescent="0.25">
      <c r="A13" s="58" t="s">
        <v>112</v>
      </c>
      <c r="B13" s="59"/>
      <c r="C13" s="59"/>
      <c r="D13" s="59"/>
      <c r="E13" s="59"/>
      <c r="F13" s="65"/>
      <c r="G13" s="59"/>
      <c r="H13" s="59"/>
      <c r="I13" s="59"/>
      <c r="J13" s="91"/>
      <c r="K13" s="91"/>
      <c r="L13" s="91"/>
    </row>
    <row r="14" spans="1:13" x14ac:dyDescent="0.25">
      <c r="A14" s="61" t="s">
        <v>113</v>
      </c>
      <c r="B14" s="61" t="str">
        <f>B7</f>
        <v>Coal</v>
      </c>
      <c r="C14" s="61" t="str">
        <f t="shared" ref="C14:I14" si="0">C7</f>
        <v>Natural Gas (CC)</v>
      </c>
      <c r="D14" s="61" t="str">
        <f t="shared" si="0"/>
        <v>Nuclear</v>
      </c>
      <c r="E14" s="61" t="str">
        <f t="shared" si="0"/>
        <v>Hydro</v>
      </c>
      <c r="F14" s="61" t="str">
        <f t="shared" si="0"/>
        <v>Wind</v>
      </c>
      <c r="G14" s="61" t="str">
        <f t="shared" si="0"/>
        <v>Solar PV</v>
      </c>
      <c r="H14" s="61" t="str">
        <f t="shared" si="0"/>
        <v>Solar Thermal</v>
      </c>
      <c r="I14" s="61" t="str">
        <f t="shared" si="0"/>
        <v>Biomass</v>
      </c>
      <c r="J14" s="75" t="s">
        <v>117</v>
      </c>
      <c r="K14" s="61" t="s">
        <v>181</v>
      </c>
      <c r="L14" s="61" t="s">
        <v>185</v>
      </c>
    </row>
    <row r="15" spans="1:13" x14ac:dyDescent="0.25">
      <c r="A15" s="61">
        <v>2005</v>
      </c>
      <c r="B15" s="66">
        <f t="shared" ref="B15:I30" si="1">TREND(B$8:B$9,$A$8:$A$9,$A15)</f>
        <v>1545</v>
      </c>
      <c r="C15" s="66">
        <f t="shared" si="1"/>
        <v>725</v>
      </c>
      <c r="D15" s="66">
        <f t="shared" si="1"/>
        <v>2300</v>
      </c>
      <c r="E15" s="66">
        <f t="shared" si="1"/>
        <v>2936</v>
      </c>
      <c r="F15" s="66">
        <f t="shared" si="1"/>
        <v>1167</v>
      </c>
      <c r="G15" s="66">
        <f t="shared" si="1"/>
        <v>9500</v>
      </c>
      <c r="H15" s="66">
        <f t="shared" si="1"/>
        <v>3731</v>
      </c>
      <c r="I15" s="66">
        <f t="shared" si="1"/>
        <v>1899</v>
      </c>
      <c r="J15" s="66">
        <f t="shared" ref="J15:L30" si="2">TREND(J$8:J$9,$A$8:$A$9,$A15)</f>
        <v>2419</v>
      </c>
      <c r="K15" s="66">
        <f t="shared" si="2"/>
        <v>492</v>
      </c>
      <c r="L15" s="66">
        <f>TREND(L$8:L$9,$A$8:$A$9,$A15)</f>
        <v>492</v>
      </c>
    </row>
    <row r="16" spans="1:13" x14ac:dyDescent="0.25">
      <c r="A16" s="61">
        <v>2006</v>
      </c>
      <c r="B16" s="66">
        <f t="shared" si="1"/>
        <v>1545</v>
      </c>
      <c r="C16" s="66">
        <f t="shared" si="1"/>
        <v>725</v>
      </c>
      <c r="D16" s="66">
        <f t="shared" si="1"/>
        <v>2297.7333333333336</v>
      </c>
      <c r="E16" s="66">
        <f t="shared" si="1"/>
        <v>2936</v>
      </c>
      <c r="F16" s="66">
        <f t="shared" si="1"/>
        <v>1161.3333333333339</v>
      </c>
      <c r="G16" s="66">
        <f t="shared" si="1"/>
        <v>9150.5333333333256</v>
      </c>
      <c r="H16" s="66">
        <f t="shared" si="1"/>
        <v>3731</v>
      </c>
      <c r="I16" s="66">
        <f t="shared" si="1"/>
        <v>1899</v>
      </c>
      <c r="J16" s="66">
        <f t="shared" si="2"/>
        <v>2419</v>
      </c>
      <c r="K16" s="66">
        <f t="shared" si="2"/>
        <v>493.13333333333321</v>
      </c>
      <c r="L16" s="66">
        <f t="shared" si="2"/>
        <v>493.13333333333321</v>
      </c>
    </row>
    <row r="17" spans="1:12" x14ac:dyDescent="0.25">
      <c r="A17" s="61">
        <v>2007</v>
      </c>
      <c r="B17" s="66">
        <f t="shared" si="1"/>
        <v>1545</v>
      </c>
      <c r="C17" s="66">
        <f t="shared" si="1"/>
        <v>725</v>
      </c>
      <c r="D17" s="66">
        <f t="shared" si="1"/>
        <v>2295.4666666666672</v>
      </c>
      <c r="E17" s="66">
        <f t="shared" si="1"/>
        <v>2936</v>
      </c>
      <c r="F17" s="66">
        <f t="shared" si="1"/>
        <v>1155.6666666666679</v>
      </c>
      <c r="G17" s="66">
        <f t="shared" si="1"/>
        <v>8801.0666666666511</v>
      </c>
      <c r="H17" s="66">
        <f t="shared" si="1"/>
        <v>3731</v>
      </c>
      <c r="I17" s="66">
        <f t="shared" si="1"/>
        <v>1899</v>
      </c>
      <c r="J17" s="66">
        <f t="shared" si="2"/>
        <v>2419</v>
      </c>
      <c r="K17" s="66">
        <f t="shared" si="2"/>
        <v>494.26666666666642</v>
      </c>
      <c r="L17" s="66">
        <f t="shared" si="2"/>
        <v>494.26666666666642</v>
      </c>
    </row>
    <row r="18" spans="1:12" x14ac:dyDescent="0.25">
      <c r="A18" s="61">
        <v>2008</v>
      </c>
      <c r="B18" s="66">
        <f t="shared" si="1"/>
        <v>1545</v>
      </c>
      <c r="C18" s="66">
        <f t="shared" si="1"/>
        <v>725</v>
      </c>
      <c r="D18" s="66">
        <f t="shared" si="1"/>
        <v>2293.2000000000007</v>
      </c>
      <c r="E18" s="66">
        <f t="shared" si="1"/>
        <v>2936</v>
      </c>
      <c r="F18" s="66">
        <f t="shared" si="1"/>
        <v>1150</v>
      </c>
      <c r="G18" s="66">
        <f t="shared" si="1"/>
        <v>8451.5999999999767</v>
      </c>
      <c r="H18" s="66">
        <f t="shared" si="1"/>
        <v>3731</v>
      </c>
      <c r="I18" s="66">
        <f t="shared" si="1"/>
        <v>1899</v>
      </c>
      <c r="J18" s="66">
        <f t="shared" si="2"/>
        <v>2419</v>
      </c>
      <c r="K18" s="66">
        <f t="shared" si="2"/>
        <v>495.39999999999964</v>
      </c>
      <c r="L18" s="66">
        <f t="shared" si="2"/>
        <v>495.39999999999964</v>
      </c>
    </row>
    <row r="19" spans="1:12" x14ac:dyDescent="0.25">
      <c r="A19" s="61">
        <v>2009</v>
      </c>
      <c r="B19" s="66">
        <f t="shared" si="1"/>
        <v>1545</v>
      </c>
      <c r="C19" s="66">
        <f t="shared" si="1"/>
        <v>725</v>
      </c>
      <c r="D19" s="66">
        <f t="shared" si="1"/>
        <v>2290.9333333333334</v>
      </c>
      <c r="E19" s="66">
        <f t="shared" si="1"/>
        <v>2936</v>
      </c>
      <c r="F19" s="66">
        <f t="shared" si="1"/>
        <v>1144.3333333333339</v>
      </c>
      <c r="G19" s="66">
        <f t="shared" si="1"/>
        <v>8102.1333333333023</v>
      </c>
      <c r="H19" s="66">
        <f t="shared" si="1"/>
        <v>3731</v>
      </c>
      <c r="I19" s="66">
        <f t="shared" si="1"/>
        <v>1899</v>
      </c>
      <c r="J19" s="66">
        <f t="shared" si="2"/>
        <v>2419</v>
      </c>
      <c r="K19" s="66">
        <f t="shared" si="2"/>
        <v>496.5333333333333</v>
      </c>
      <c r="L19" s="66">
        <f t="shared" si="2"/>
        <v>496.5333333333333</v>
      </c>
    </row>
    <row r="20" spans="1:12" x14ac:dyDescent="0.25">
      <c r="A20" s="61">
        <v>2010</v>
      </c>
      <c r="B20" s="66">
        <f t="shared" si="1"/>
        <v>1545</v>
      </c>
      <c r="C20" s="66">
        <f t="shared" si="1"/>
        <v>725</v>
      </c>
      <c r="D20" s="66">
        <f t="shared" si="1"/>
        <v>2288.666666666667</v>
      </c>
      <c r="E20" s="66">
        <f t="shared" si="1"/>
        <v>2936</v>
      </c>
      <c r="F20" s="66">
        <f t="shared" si="1"/>
        <v>1138.6666666666679</v>
      </c>
      <c r="G20" s="66">
        <f t="shared" si="1"/>
        <v>7752.6666666666279</v>
      </c>
      <c r="H20" s="66">
        <f t="shared" si="1"/>
        <v>3731</v>
      </c>
      <c r="I20" s="66">
        <f t="shared" si="1"/>
        <v>1899</v>
      </c>
      <c r="J20" s="66">
        <f t="shared" si="2"/>
        <v>2419</v>
      </c>
      <c r="K20" s="66">
        <f t="shared" si="2"/>
        <v>497.66666666666652</v>
      </c>
      <c r="L20" s="66">
        <f t="shared" si="2"/>
        <v>497.66666666666652</v>
      </c>
    </row>
    <row r="21" spans="1:12" x14ac:dyDescent="0.25">
      <c r="A21" s="61">
        <v>2011</v>
      </c>
      <c r="B21" s="66">
        <f t="shared" si="1"/>
        <v>1545</v>
      </c>
      <c r="C21" s="66">
        <f t="shared" si="1"/>
        <v>725</v>
      </c>
      <c r="D21" s="66">
        <f t="shared" si="1"/>
        <v>2286.4000000000005</v>
      </c>
      <c r="E21" s="66">
        <f t="shared" si="1"/>
        <v>2936</v>
      </c>
      <c r="F21" s="66">
        <f t="shared" si="1"/>
        <v>1133</v>
      </c>
      <c r="G21" s="66">
        <f t="shared" si="1"/>
        <v>7403.2000000000698</v>
      </c>
      <c r="H21" s="66">
        <f t="shared" si="1"/>
        <v>3731</v>
      </c>
      <c r="I21" s="66">
        <f t="shared" si="1"/>
        <v>1899</v>
      </c>
      <c r="J21" s="66">
        <f t="shared" si="2"/>
        <v>2419</v>
      </c>
      <c r="K21" s="66">
        <f t="shared" si="2"/>
        <v>498.79999999999973</v>
      </c>
      <c r="L21" s="66">
        <f t="shared" si="2"/>
        <v>498.79999999999973</v>
      </c>
    </row>
    <row r="22" spans="1:12" x14ac:dyDescent="0.25">
      <c r="A22" s="61">
        <v>2012</v>
      </c>
      <c r="B22" s="66">
        <f t="shared" si="1"/>
        <v>1545</v>
      </c>
      <c r="C22" s="66">
        <f t="shared" si="1"/>
        <v>725</v>
      </c>
      <c r="D22" s="66">
        <f t="shared" si="1"/>
        <v>2284.1333333333341</v>
      </c>
      <c r="E22" s="66">
        <f t="shared" si="1"/>
        <v>2936</v>
      </c>
      <c r="F22" s="66">
        <f t="shared" si="1"/>
        <v>1127.3333333333339</v>
      </c>
      <c r="G22" s="66">
        <f t="shared" si="1"/>
        <v>7053.7333333333954</v>
      </c>
      <c r="H22" s="66">
        <f t="shared" si="1"/>
        <v>3731</v>
      </c>
      <c r="I22" s="66">
        <f t="shared" si="1"/>
        <v>1899</v>
      </c>
      <c r="J22" s="66">
        <f t="shared" si="2"/>
        <v>2419</v>
      </c>
      <c r="K22" s="66">
        <f t="shared" si="2"/>
        <v>499.93333333333294</v>
      </c>
      <c r="L22" s="66">
        <f t="shared" si="2"/>
        <v>499.93333333333294</v>
      </c>
    </row>
    <row r="23" spans="1:12" x14ac:dyDescent="0.25">
      <c r="A23" s="61">
        <v>2013</v>
      </c>
      <c r="B23" s="66">
        <f t="shared" si="1"/>
        <v>1545</v>
      </c>
      <c r="C23" s="66">
        <f t="shared" si="1"/>
        <v>725</v>
      </c>
      <c r="D23" s="66">
        <f t="shared" si="1"/>
        <v>2281.8666666666668</v>
      </c>
      <c r="E23" s="66">
        <f t="shared" si="1"/>
        <v>2936</v>
      </c>
      <c r="F23" s="66">
        <f t="shared" si="1"/>
        <v>1121.6666666666679</v>
      </c>
      <c r="G23" s="66">
        <f t="shared" si="1"/>
        <v>6704.266666666721</v>
      </c>
      <c r="H23" s="66">
        <f t="shared" si="1"/>
        <v>3731</v>
      </c>
      <c r="I23" s="66">
        <f t="shared" si="1"/>
        <v>1899</v>
      </c>
      <c r="J23" s="66">
        <f t="shared" si="2"/>
        <v>2419</v>
      </c>
      <c r="K23" s="66">
        <f t="shared" si="2"/>
        <v>501.06666666666661</v>
      </c>
      <c r="L23" s="66">
        <f t="shared" si="2"/>
        <v>501.06666666666661</v>
      </c>
    </row>
    <row r="24" spans="1:12" x14ac:dyDescent="0.25">
      <c r="A24" s="61">
        <v>2014</v>
      </c>
      <c r="B24" s="66">
        <f t="shared" si="1"/>
        <v>1545</v>
      </c>
      <c r="C24" s="66">
        <f t="shared" si="1"/>
        <v>725</v>
      </c>
      <c r="D24" s="66">
        <f t="shared" si="1"/>
        <v>2279.6000000000004</v>
      </c>
      <c r="E24" s="66">
        <f t="shared" si="1"/>
        <v>2936</v>
      </c>
      <c r="F24" s="66">
        <f t="shared" si="1"/>
        <v>1116</v>
      </c>
      <c r="G24" s="66">
        <f t="shared" si="1"/>
        <v>6354.8000000000466</v>
      </c>
      <c r="H24" s="66">
        <f t="shared" si="1"/>
        <v>3731</v>
      </c>
      <c r="I24" s="66">
        <f t="shared" si="1"/>
        <v>1899</v>
      </c>
      <c r="J24" s="66">
        <f t="shared" si="2"/>
        <v>2419</v>
      </c>
      <c r="K24" s="66">
        <f t="shared" si="2"/>
        <v>502.19999999999982</v>
      </c>
      <c r="L24" s="66">
        <f t="shared" si="2"/>
        <v>502.19999999999982</v>
      </c>
    </row>
    <row r="25" spans="1:12" x14ac:dyDescent="0.25">
      <c r="A25" s="61">
        <v>2015</v>
      </c>
      <c r="B25" s="66">
        <f t="shared" si="1"/>
        <v>1545</v>
      </c>
      <c r="C25" s="66">
        <f t="shared" si="1"/>
        <v>725</v>
      </c>
      <c r="D25" s="66">
        <f t="shared" si="1"/>
        <v>2277.3333333333339</v>
      </c>
      <c r="E25" s="66">
        <f t="shared" si="1"/>
        <v>2936</v>
      </c>
      <c r="F25" s="66">
        <f t="shared" si="1"/>
        <v>1110.3333333333339</v>
      </c>
      <c r="G25" s="66">
        <f t="shared" si="1"/>
        <v>6005.3333333333721</v>
      </c>
      <c r="H25" s="66">
        <f t="shared" si="1"/>
        <v>3731</v>
      </c>
      <c r="I25" s="66">
        <f t="shared" si="1"/>
        <v>1899</v>
      </c>
      <c r="J25" s="66">
        <f t="shared" si="2"/>
        <v>2419</v>
      </c>
      <c r="K25" s="66">
        <f t="shared" si="2"/>
        <v>503.33333333333303</v>
      </c>
      <c r="L25" s="66">
        <f t="shared" si="2"/>
        <v>503.33333333333303</v>
      </c>
    </row>
    <row r="26" spans="1:12" x14ac:dyDescent="0.25">
      <c r="A26" s="61">
        <v>2016</v>
      </c>
      <c r="B26" s="66">
        <f t="shared" si="1"/>
        <v>1545</v>
      </c>
      <c r="C26" s="66">
        <f t="shared" si="1"/>
        <v>725</v>
      </c>
      <c r="D26" s="66">
        <f t="shared" si="1"/>
        <v>2275.0666666666666</v>
      </c>
      <c r="E26" s="66">
        <f t="shared" si="1"/>
        <v>2936</v>
      </c>
      <c r="F26" s="66">
        <f t="shared" si="1"/>
        <v>1104.6666666666679</v>
      </c>
      <c r="G26" s="66">
        <f t="shared" si="1"/>
        <v>5655.8666666666977</v>
      </c>
      <c r="H26" s="66">
        <f t="shared" si="1"/>
        <v>3731</v>
      </c>
      <c r="I26" s="66">
        <f t="shared" si="1"/>
        <v>1899</v>
      </c>
      <c r="J26" s="66">
        <f t="shared" si="2"/>
        <v>2419</v>
      </c>
      <c r="K26" s="66">
        <f t="shared" si="2"/>
        <v>504.4666666666667</v>
      </c>
      <c r="L26" s="66">
        <f t="shared" si="2"/>
        <v>504.4666666666667</v>
      </c>
    </row>
    <row r="27" spans="1:12" x14ac:dyDescent="0.25">
      <c r="A27" s="61">
        <v>2017</v>
      </c>
      <c r="B27" s="66">
        <f t="shared" si="1"/>
        <v>1545</v>
      </c>
      <c r="C27" s="66">
        <f t="shared" si="1"/>
        <v>725</v>
      </c>
      <c r="D27" s="66">
        <f t="shared" si="1"/>
        <v>2272.8000000000002</v>
      </c>
      <c r="E27" s="66">
        <f t="shared" si="1"/>
        <v>2936</v>
      </c>
      <c r="F27" s="66">
        <f t="shared" si="1"/>
        <v>1099</v>
      </c>
      <c r="G27" s="66">
        <f t="shared" si="1"/>
        <v>5306.4000000000233</v>
      </c>
      <c r="H27" s="66">
        <f t="shared" si="1"/>
        <v>3731</v>
      </c>
      <c r="I27" s="66">
        <f t="shared" si="1"/>
        <v>1899</v>
      </c>
      <c r="J27" s="66">
        <f t="shared" si="2"/>
        <v>2419</v>
      </c>
      <c r="K27" s="66">
        <f t="shared" si="2"/>
        <v>505.59999999999991</v>
      </c>
      <c r="L27" s="66">
        <f t="shared" si="2"/>
        <v>505.59999999999991</v>
      </c>
    </row>
    <row r="28" spans="1:12" x14ac:dyDescent="0.25">
      <c r="A28" s="61">
        <v>2018</v>
      </c>
      <c r="B28" s="66">
        <f t="shared" si="1"/>
        <v>1545</v>
      </c>
      <c r="C28" s="66">
        <f t="shared" si="1"/>
        <v>725</v>
      </c>
      <c r="D28" s="66">
        <f t="shared" si="1"/>
        <v>2270.5333333333338</v>
      </c>
      <c r="E28" s="66">
        <f t="shared" si="1"/>
        <v>2936</v>
      </c>
      <c r="F28" s="66">
        <f t="shared" si="1"/>
        <v>1093.3333333333339</v>
      </c>
      <c r="G28" s="66">
        <f t="shared" si="1"/>
        <v>4956.9333333333489</v>
      </c>
      <c r="H28" s="66">
        <f t="shared" si="1"/>
        <v>3731</v>
      </c>
      <c r="I28" s="66">
        <f t="shared" si="1"/>
        <v>1899</v>
      </c>
      <c r="J28" s="66">
        <f t="shared" si="2"/>
        <v>2419</v>
      </c>
      <c r="K28" s="66">
        <f t="shared" si="2"/>
        <v>506.73333333333312</v>
      </c>
      <c r="L28" s="66">
        <f t="shared" si="2"/>
        <v>506.73333333333312</v>
      </c>
    </row>
    <row r="29" spans="1:12" x14ac:dyDescent="0.25">
      <c r="A29" s="61">
        <v>2019</v>
      </c>
      <c r="B29" s="66">
        <f t="shared" si="1"/>
        <v>1545</v>
      </c>
      <c r="C29" s="66">
        <f t="shared" si="1"/>
        <v>725</v>
      </c>
      <c r="D29" s="66">
        <f t="shared" si="1"/>
        <v>2268.2666666666673</v>
      </c>
      <c r="E29" s="66">
        <f t="shared" si="1"/>
        <v>2936</v>
      </c>
      <c r="F29" s="66">
        <f t="shared" si="1"/>
        <v>1087.6666666666679</v>
      </c>
      <c r="G29" s="66">
        <f t="shared" si="1"/>
        <v>4607.4666666666744</v>
      </c>
      <c r="H29" s="66">
        <f t="shared" si="1"/>
        <v>3731</v>
      </c>
      <c r="I29" s="66">
        <f t="shared" si="1"/>
        <v>1899</v>
      </c>
      <c r="J29" s="66">
        <f t="shared" si="2"/>
        <v>2419</v>
      </c>
      <c r="K29" s="66">
        <f t="shared" si="2"/>
        <v>507.86666666666633</v>
      </c>
      <c r="L29" s="66">
        <f t="shared" si="2"/>
        <v>507.86666666666633</v>
      </c>
    </row>
    <row r="30" spans="1:12" ht="15.75" thickBot="1" x14ac:dyDescent="0.3">
      <c r="A30" s="67">
        <v>2020</v>
      </c>
      <c r="B30" s="68">
        <f t="shared" si="1"/>
        <v>1545</v>
      </c>
      <c r="C30" s="68">
        <f t="shared" si="1"/>
        <v>725</v>
      </c>
      <c r="D30" s="68">
        <f t="shared" si="1"/>
        <v>2266</v>
      </c>
      <c r="E30" s="68">
        <f t="shared" si="1"/>
        <v>2936</v>
      </c>
      <c r="F30" s="68">
        <f t="shared" si="1"/>
        <v>1082</v>
      </c>
      <c r="G30" s="68">
        <f t="shared" si="1"/>
        <v>4258</v>
      </c>
      <c r="H30" s="68">
        <f t="shared" si="1"/>
        <v>3731</v>
      </c>
      <c r="I30" s="68">
        <f t="shared" si="1"/>
        <v>1899</v>
      </c>
      <c r="J30" s="68">
        <f t="shared" si="2"/>
        <v>2419</v>
      </c>
      <c r="K30" s="68">
        <f t="shared" si="2"/>
        <v>509</v>
      </c>
      <c r="L30" s="70">
        <f t="shared" si="2"/>
        <v>509</v>
      </c>
    </row>
    <row r="31" spans="1:12" ht="15.75" thickTop="1" x14ac:dyDescent="0.25">
      <c r="A31" s="61">
        <v>2021</v>
      </c>
      <c r="B31" s="66">
        <f t="shared" ref="B31:I45" si="3">TREND(B$9:B$10,$A$9:$A$10,$A31)</f>
        <v>1539</v>
      </c>
      <c r="C31" s="66">
        <f t="shared" si="3"/>
        <v>718.79999999999927</v>
      </c>
      <c r="D31" s="66">
        <f t="shared" si="3"/>
        <v>2263.7333333333336</v>
      </c>
      <c r="E31" s="66">
        <f t="shared" si="3"/>
        <v>2936</v>
      </c>
      <c r="F31" s="66">
        <f t="shared" si="3"/>
        <v>1076.7999999999993</v>
      </c>
      <c r="G31" s="66">
        <f t="shared" si="3"/>
        <v>4166.0666666666802</v>
      </c>
      <c r="H31" s="66">
        <f t="shared" si="3"/>
        <v>3696.2000000000116</v>
      </c>
      <c r="I31" s="66">
        <f t="shared" si="3"/>
        <v>1891.6666666666661</v>
      </c>
      <c r="J31" s="66">
        <f t="shared" ref="J31:L45" si="4">TREND(J$9:J$10,$A$9:$A$10,$A31)</f>
        <v>2405.7333333333336</v>
      </c>
      <c r="K31" s="66">
        <f t="shared" si="4"/>
        <v>507</v>
      </c>
      <c r="L31" s="66">
        <f>TREND(L$9:L$10,$A$9:$A$10,$A31)</f>
        <v>507</v>
      </c>
    </row>
    <row r="32" spans="1:12" x14ac:dyDescent="0.25">
      <c r="A32" s="61">
        <v>2022</v>
      </c>
      <c r="B32" s="66">
        <f t="shared" si="3"/>
        <v>1533</v>
      </c>
      <c r="C32" s="66">
        <f t="shared" si="3"/>
        <v>712.60000000000036</v>
      </c>
      <c r="D32" s="66">
        <f t="shared" si="3"/>
        <v>2261.4666666666672</v>
      </c>
      <c r="E32" s="66">
        <f t="shared" si="3"/>
        <v>2936</v>
      </c>
      <c r="F32" s="66">
        <f t="shared" si="3"/>
        <v>1071.6000000000004</v>
      </c>
      <c r="G32" s="66">
        <f t="shared" si="3"/>
        <v>4074.1333333333314</v>
      </c>
      <c r="H32" s="66">
        <f t="shared" si="3"/>
        <v>3661.4000000000087</v>
      </c>
      <c r="I32" s="66">
        <f t="shared" si="3"/>
        <v>1884.3333333333321</v>
      </c>
      <c r="J32" s="66">
        <f t="shared" si="4"/>
        <v>2392.4666666666672</v>
      </c>
      <c r="K32" s="66">
        <f t="shared" si="4"/>
        <v>505</v>
      </c>
      <c r="L32" s="66">
        <f t="shared" si="4"/>
        <v>505</v>
      </c>
    </row>
    <row r="33" spans="1:12" x14ac:dyDescent="0.25">
      <c r="A33" s="61">
        <v>2023</v>
      </c>
      <c r="B33" s="66">
        <f t="shared" si="3"/>
        <v>1527</v>
      </c>
      <c r="C33" s="66">
        <f t="shared" si="3"/>
        <v>706.39999999999964</v>
      </c>
      <c r="D33" s="66">
        <f t="shared" si="3"/>
        <v>2259.2000000000007</v>
      </c>
      <c r="E33" s="66">
        <f t="shared" si="3"/>
        <v>2936</v>
      </c>
      <c r="F33" s="66">
        <f t="shared" si="3"/>
        <v>1066.3999999999996</v>
      </c>
      <c r="G33" s="66">
        <f t="shared" si="3"/>
        <v>3982.2000000000116</v>
      </c>
      <c r="H33" s="66">
        <f t="shared" si="3"/>
        <v>3626.6000000000058</v>
      </c>
      <c r="I33" s="66">
        <f t="shared" si="3"/>
        <v>1877</v>
      </c>
      <c r="J33" s="66">
        <f t="shared" si="4"/>
        <v>2379.2000000000007</v>
      </c>
      <c r="K33" s="66">
        <f t="shared" si="4"/>
        <v>503</v>
      </c>
      <c r="L33" s="66">
        <f t="shared" si="4"/>
        <v>503</v>
      </c>
    </row>
    <row r="34" spans="1:12" x14ac:dyDescent="0.25">
      <c r="A34" s="61">
        <v>2024</v>
      </c>
      <c r="B34" s="66">
        <f t="shared" si="3"/>
        <v>1521</v>
      </c>
      <c r="C34" s="66">
        <f t="shared" si="3"/>
        <v>700.19999999999891</v>
      </c>
      <c r="D34" s="66">
        <f t="shared" si="3"/>
        <v>2256.9333333333334</v>
      </c>
      <c r="E34" s="66">
        <f t="shared" si="3"/>
        <v>2936</v>
      </c>
      <c r="F34" s="66">
        <f t="shared" si="3"/>
        <v>1061.1999999999989</v>
      </c>
      <c r="G34" s="66">
        <f t="shared" si="3"/>
        <v>3890.2666666666628</v>
      </c>
      <c r="H34" s="66">
        <f t="shared" si="3"/>
        <v>3591.8000000000029</v>
      </c>
      <c r="I34" s="66">
        <f t="shared" si="3"/>
        <v>1869.6666666666661</v>
      </c>
      <c r="J34" s="66">
        <f t="shared" si="4"/>
        <v>2365.9333333333343</v>
      </c>
      <c r="K34" s="66">
        <f t="shared" si="4"/>
        <v>501</v>
      </c>
      <c r="L34" s="66">
        <f t="shared" si="4"/>
        <v>501</v>
      </c>
    </row>
    <row r="35" spans="1:12" x14ac:dyDescent="0.25">
      <c r="A35" s="61">
        <v>2025</v>
      </c>
      <c r="B35" s="66">
        <f t="shared" si="3"/>
        <v>1515</v>
      </c>
      <c r="C35" s="66">
        <f t="shared" si="3"/>
        <v>694</v>
      </c>
      <c r="D35" s="66">
        <f t="shared" si="3"/>
        <v>2254.666666666667</v>
      </c>
      <c r="E35" s="66">
        <f t="shared" si="3"/>
        <v>2936</v>
      </c>
      <c r="F35" s="66">
        <f t="shared" si="3"/>
        <v>1056</v>
      </c>
      <c r="G35" s="66">
        <f t="shared" si="3"/>
        <v>3798.333333333343</v>
      </c>
      <c r="H35" s="66">
        <f t="shared" si="3"/>
        <v>3557</v>
      </c>
      <c r="I35" s="66">
        <f t="shared" si="3"/>
        <v>1862.3333333333321</v>
      </c>
      <c r="J35" s="66">
        <f t="shared" si="4"/>
        <v>2352.6666666666679</v>
      </c>
      <c r="K35" s="66">
        <f t="shared" si="4"/>
        <v>499</v>
      </c>
      <c r="L35" s="66">
        <f t="shared" si="4"/>
        <v>499</v>
      </c>
    </row>
    <row r="36" spans="1:12" x14ac:dyDescent="0.25">
      <c r="A36" s="61">
        <v>2026</v>
      </c>
      <c r="B36" s="66">
        <f t="shared" si="3"/>
        <v>1509</v>
      </c>
      <c r="C36" s="66">
        <f t="shared" si="3"/>
        <v>687.79999999999927</v>
      </c>
      <c r="D36" s="66">
        <f t="shared" si="3"/>
        <v>2252.4000000000005</v>
      </c>
      <c r="E36" s="66">
        <f t="shared" si="3"/>
        <v>2936</v>
      </c>
      <c r="F36" s="66">
        <f t="shared" si="3"/>
        <v>1050.7999999999993</v>
      </c>
      <c r="G36" s="66">
        <f t="shared" si="3"/>
        <v>3706.3999999999942</v>
      </c>
      <c r="H36" s="66">
        <f t="shared" si="3"/>
        <v>3522.2000000000116</v>
      </c>
      <c r="I36" s="66">
        <f t="shared" si="3"/>
        <v>1855</v>
      </c>
      <c r="J36" s="66">
        <f t="shared" si="4"/>
        <v>2339.3999999999978</v>
      </c>
      <c r="K36" s="66">
        <f t="shared" si="4"/>
        <v>497</v>
      </c>
      <c r="L36" s="66">
        <f t="shared" si="4"/>
        <v>497</v>
      </c>
    </row>
    <row r="37" spans="1:12" x14ac:dyDescent="0.25">
      <c r="A37" s="61">
        <v>2027</v>
      </c>
      <c r="B37" s="66">
        <f t="shared" si="3"/>
        <v>1503</v>
      </c>
      <c r="C37" s="66">
        <f t="shared" si="3"/>
        <v>681.60000000000036</v>
      </c>
      <c r="D37" s="66">
        <f t="shared" si="3"/>
        <v>2250.1333333333341</v>
      </c>
      <c r="E37" s="66">
        <f t="shared" si="3"/>
        <v>2936</v>
      </c>
      <c r="F37" s="66">
        <f t="shared" si="3"/>
        <v>1045.6000000000004</v>
      </c>
      <c r="G37" s="66">
        <f t="shared" si="3"/>
        <v>3614.4666666666744</v>
      </c>
      <c r="H37" s="66">
        <f t="shared" si="3"/>
        <v>3487.4000000000087</v>
      </c>
      <c r="I37" s="66">
        <f t="shared" si="3"/>
        <v>1847.6666666666661</v>
      </c>
      <c r="J37" s="66">
        <f t="shared" si="4"/>
        <v>2326.1333333333314</v>
      </c>
      <c r="K37" s="66">
        <f t="shared" si="4"/>
        <v>495</v>
      </c>
      <c r="L37" s="66">
        <f t="shared" si="4"/>
        <v>495</v>
      </c>
    </row>
    <row r="38" spans="1:12" x14ac:dyDescent="0.25">
      <c r="A38" s="61">
        <v>2028</v>
      </c>
      <c r="B38" s="66">
        <f t="shared" si="3"/>
        <v>1497</v>
      </c>
      <c r="C38" s="66">
        <f t="shared" si="3"/>
        <v>675.39999999999964</v>
      </c>
      <c r="D38" s="66">
        <f t="shared" si="3"/>
        <v>2247.8666666666668</v>
      </c>
      <c r="E38" s="66">
        <f t="shared" si="3"/>
        <v>2936</v>
      </c>
      <c r="F38" s="66">
        <f t="shared" si="3"/>
        <v>1040.3999999999996</v>
      </c>
      <c r="G38" s="66">
        <f t="shared" si="3"/>
        <v>3522.5333333333256</v>
      </c>
      <c r="H38" s="66">
        <f t="shared" si="3"/>
        <v>3452.6000000000058</v>
      </c>
      <c r="I38" s="66">
        <f t="shared" si="3"/>
        <v>1840.3333333333321</v>
      </c>
      <c r="J38" s="66">
        <f t="shared" si="4"/>
        <v>2312.866666666665</v>
      </c>
      <c r="K38" s="66">
        <f t="shared" si="4"/>
        <v>493</v>
      </c>
      <c r="L38" s="66">
        <f t="shared" si="4"/>
        <v>493</v>
      </c>
    </row>
    <row r="39" spans="1:12" x14ac:dyDescent="0.25">
      <c r="A39" s="61">
        <v>2029</v>
      </c>
      <c r="B39" s="66">
        <f t="shared" si="3"/>
        <v>1491</v>
      </c>
      <c r="C39" s="66">
        <f t="shared" si="3"/>
        <v>669.19999999999891</v>
      </c>
      <c r="D39" s="66">
        <f t="shared" si="3"/>
        <v>2245.6000000000004</v>
      </c>
      <c r="E39" s="66">
        <f t="shared" si="3"/>
        <v>2936</v>
      </c>
      <c r="F39" s="66">
        <f t="shared" si="3"/>
        <v>1035.1999999999989</v>
      </c>
      <c r="G39" s="66">
        <f t="shared" si="3"/>
        <v>3430.6000000000058</v>
      </c>
      <c r="H39" s="66">
        <f t="shared" si="3"/>
        <v>3417.8000000000029</v>
      </c>
      <c r="I39" s="66">
        <f t="shared" si="3"/>
        <v>1833</v>
      </c>
      <c r="J39" s="66">
        <f t="shared" si="4"/>
        <v>2299.5999999999985</v>
      </c>
      <c r="K39" s="66">
        <f t="shared" si="4"/>
        <v>491</v>
      </c>
      <c r="L39" s="66">
        <f t="shared" si="4"/>
        <v>491</v>
      </c>
    </row>
    <row r="40" spans="1:12" x14ac:dyDescent="0.25">
      <c r="A40" s="61">
        <v>2030</v>
      </c>
      <c r="B40" s="66">
        <f t="shared" si="3"/>
        <v>1485</v>
      </c>
      <c r="C40" s="66">
        <f t="shared" si="3"/>
        <v>663</v>
      </c>
      <c r="D40" s="66">
        <f t="shared" si="3"/>
        <v>2243.3333333333339</v>
      </c>
      <c r="E40" s="66">
        <f t="shared" si="3"/>
        <v>2936</v>
      </c>
      <c r="F40" s="66">
        <f t="shared" si="3"/>
        <v>1030</v>
      </c>
      <c r="G40" s="66">
        <f t="shared" si="3"/>
        <v>3338.666666666657</v>
      </c>
      <c r="H40" s="66">
        <f t="shared" si="3"/>
        <v>3383</v>
      </c>
      <c r="I40" s="66">
        <f t="shared" si="3"/>
        <v>1825.6666666666661</v>
      </c>
      <c r="J40" s="66">
        <f t="shared" si="4"/>
        <v>2286.3333333333321</v>
      </c>
      <c r="K40" s="66">
        <f t="shared" si="4"/>
        <v>489</v>
      </c>
      <c r="L40" s="66">
        <f t="shared" si="4"/>
        <v>489</v>
      </c>
    </row>
    <row r="41" spans="1:12" x14ac:dyDescent="0.25">
      <c r="A41" s="61">
        <v>2031</v>
      </c>
      <c r="B41" s="66">
        <f t="shared" si="3"/>
        <v>1479</v>
      </c>
      <c r="C41" s="66">
        <f t="shared" si="3"/>
        <v>656.79999999999927</v>
      </c>
      <c r="D41" s="66">
        <f t="shared" si="3"/>
        <v>2241.0666666666675</v>
      </c>
      <c r="E41" s="66">
        <f t="shared" si="3"/>
        <v>2936</v>
      </c>
      <c r="F41" s="66">
        <f t="shared" si="3"/>
        <v>1024.7999999999993</v>
      </c>
      <c r="G41" s="66">
        <f t="shared" si="3"/>
        <v>3246.7333333333372</v>
      </c>
      <c r="H41" s="66">
        <f t="shared" si="3"/>
        <v>3348.2000000000116</v>
      </c>
      <c r="I41" s="66">
        <f t="shared" si="3"/>
        <v>1818.3333333333321</v>
      </c>
      <c r="J41" s="66">
        <f t="shared" si="4"/>
        <v>2273.0666666666657</v>
      </c>
      <c r="K41" s="66">
        <f t="shared" si="4"/>
        <v>487</v>
      </c>
      <c r="L41" s="66">
        <f t="shared" si="4"/>
        <v>487</v>
      </c>
    </row>
    <row r="42" spans="1:12" x14ac:dyDescent="0.25">
      <c r="A42" s="61">
        <v>2032</v>
      </c>
      <c r="B42" s="66">
        <f t="shared" si="3"/>
        <v>1473</v>
      </c>
      <c r="C42" s="66">
        <f t="shared" si="3"/>
        <v>650.60000000000036</v>
      </c>
      <c r="D42" s="66">
        <f t="shared" si="3"/>
        <v>2238.8000000000002</v>
      </c>
      <c r="E42" s="66">
        <f t="shared" si="3"/>
        <v>2936</v>
      </c>
      <c r="F42" s="66">
        <f t="shared" si="3"/>
        <v>1019.6000000000004</v>
      </c>
      <c r="G42" s="66">
        <f t="shared" si="3"/>
        <v>3154.7999999999884</v>
      </c>
      <c r="H42" s="66">
        <f t="shared" si="3"/>
        <v>3313.4000000000087</v>
      </c>
      <c r="I42" s="66">
        <f t="shared" si="3"/>
        <v>1811</v>
      </c>
      <c r="J42" s="66">
        <f t="shared" si="4"/>
        <v>2259.7999999999993</v>
      </c>
      <c r="K42" s="66">
        <f t="shared" si="4"/>
        <v>485</v>
      </c>
      <c r="L42" s="66">
        <f t="shared" si="4"/>
        <v>485</v>
      </c>
    </row>
    <row r="43" spans="1:12" x14ac:dyDescent="0.25">
      <c r="A43" s="61">
        <v>2033</v>
      </c>
      <c r="B43" s="66">
        <f t="shared" si="3"/>
        <v>1467</v>
      </c>
      <c r="C43" s="66">
        <f t="shared" si="3"/>
        <v>644.39999999999964</v>
      </c>
      <c r="D43" s="66">
        <f t="shared" si="3"/>
        <v>2236.5333333333338</v>
      </c>
      <c r="E43" s="66">
        <f t="shared" si="3"/>
        <v>2936</v>
      </c>
      <c r="F43" s="66">
        <f t="shared" si="3"/>
        <v>1014.3999999999996</v>
      </c>
      <c r="G43" s="66">
        <f t="shared" si="3"/>
        <v>3062.8666666666686</v>
      </c>
      <c r="H43" s="66">
        <f t="shared" si="3"/>
        <v>3278.6000000000058</v>
      </c>
      <c r="I43" s="66">
        <f t="shared" si="3"/>
        <v>1803.6666666666661</v>
      </c>
      <c r="J43" s="66">
        <f t="shared" si="4"/>
        <v>2246.5333333333328</v>
      </c>
      <c r="K43" s="66">
        <f t="shared" si="4"/>
        <v>483</v>
      </c>
      <c r="L43" s="66">
        <f t="shared" si="4"/>
        <v>483</v>
      </c>
    </row>
    <row r="44" spans="1:12" x14ac:dyDescent="0.25">
      <c r="A44" s="61">
        <v>2034</v>
      </c>
      <c r="B44" s="66">
        <f t="shared" si="3"/>
        <v>1461</v>
      </c>
      <c r="C44" s="66">
        <f t="shared" si="3"/>
        <v>638.19999999999891</v>
      </c>
      <c r="D44" s="66">
        <f t="shared" si="3"/>
        <v>2234.2666666666673</v>
      </c>
      <c r="E44" s="66">
        <f t="shared" si="3"/>
        <v>2936</v>
      </c>
      <c r="F44" s="66">
        <f t="shared" si="3"/>
        <v>1009.1999999999989</v>
      </c>
      <c r="G44" s="66">
        <f t="shared" si="3"/>
        <v>2970.9333333333489</v>
      </c>
      <c r="H44" s="66">
        <f t="shared" si="3"/>
        <v>3243.8000000000029</v>
      </c>
      <c r="I44" s="66">
        <f t="shared" si="3"/>
        <v>1796.3333333333321</v>
      </c>
      <c r="J44" s="66">
        <f t="shared" si="4"/>
        <v>2233.2666666666664</v>
      </c>
      <c r="K44" s="66">
        <f t="shared" si="4"/>
        <v>481</v>
      </c>
      <c r="L44" s="66">
        <f t="shared" si="4"/>
        <v>481</v>
      </c>
    </row>
    <row r="45" spans="1:12" ht="15.75" thickBot="1" x14ac:dyDescent="0.3">
      <c r="A45" s="69">
        <v>2035</v>
      </c>
      <c r="B45" s="70">
        <f t="shared" si="3"/>
        <v>1455</v>
      </c>
      <c r="C45" s="70">
        <f t="shared" si="3"/>
        <v>632</v>
      </c>
      <c r="D45" s="70">
        <f t="shared" si="3"/>
        <v>2232</v>
      </c>
      <c r="E45" s="70">
        <f t="shared" si="3"/>
        <v>2936</v>
      </c>
      <c r="F45" s="70">
        <f t="shared" si="3"/>
        <v>1004</v>
      </c>
      <c r="G45" s="70">
        <f t="shared" si="3"/>
        <v>2879</v>
      </c>
      <c r="H45" s="70">
        <f t="shared" si="3"/>
        <v>3209</v>
      </c>
      <c r="I45" s="70">
        <f t="shared" si="3"/>
        <v>1789</v>
      </c>
      <c r="J45" s="70">
        <f t="shared" si="4"/>
        <v>2220</v>
      </c>
      <c r="K45" s="70">
        <f t="shared" si="4"/>
        <v>479</v>
      </c>
      <c r="L45" s="70">
        <f t="shared" si="4"/>
        <v>479</v>
      </c>
    </row>
    <row r="46" spans="1:12" ht="15.75" thickTop="1" x14ac:dyDescent="0.25">
      <c r="A46" s="61">
        <v>2036</v>
      </c>
      <c r="B46" s="71">
        <f>TREND(B$10:B$11,$A$10:$A$11,$A46)</f>
        <v>1449.3333333333339</v>
      </c>
      <c r="C46" s="71">
        <f t="shared" ref="C46:I60" si="5">TREND(C$10:C$11,$A$10:$A$11,$A46)</f>
        <v>626.59999999999854</v>
      </c>
      <c r="D46" s="71">
        <f t="shared" si="5"/>
        <v>2229.7999999999993</v>
      </c>
      <c r="E46" s="71">
        <f t="shared" si="5"/>
        <v>2936</v>
      </c>
      <c r="F46" s="71">
        <f t="shared" si="5"/>
        <v>999.13333333333321</v>
      </c>
      <c r="G46" s="71">
        <f t="shared" si="5"/>
        <v>2836.7999999999884</v>
      </c>
      <c r="H46" s="71">
        <f t="shared" si="5"/>
        <v>3193.4666666666672</v>
      </c>
      <c r="I46" s="71">
        <f t="shared" si="5"/>
        <v>1782</v>
      </c>
      <c r="J46" s="71">
        <f t="shared" ref="J46:L60" si="6">TREND(J$10:J$11,$A$10:$A$11,$A46)</f>
        <v>2210.8000000000029</v>
      </c>
      <c r="K46" s="71">
        <f t="shared" si="6"/>
        <v>477.13333333333276</v>
      </c>
      <c r="L46" s="71">
        <f>TREND(L$10:L$11,$A$10:$A$11,$A46)</f>
        <v>477.13333333333276</v>
      </c>
    </row>
    <row r="47" spans="1:12" x14ac:dyDescent="0.25">
      <c r="A47" s="61">
        <v>2037</v>
      </c>
      <c r="B47" s="71">
        <f t="shared" ref="B47:B60" si="7">TREND(B$10:B$11,$A$10:$A$11,$A47)</f>
        <v>1443.6666666666679</v>
      </c>
      <c r="C47" s="71">
        <f t="shared" si="5"/>
        <v>621.19999999999891</v>
      </c>
      <c r="D47" s="71">
        <f t="shared" si="5"/>
        <v>2227.5999999999995</v>
      </c>
      <c r="E47" s="71">
        <f t="shared" si="5"/>
        <v>2936</v>
      </c>
      <c r="F47" s="71">
        <f t="shared" si="5"/>
        <v>994.26666666666642</v>
      </c>
      <c r="G47" s="71">
        <f t="shared" si="5"/>
        <v>2794.5999999999913</v>
      </c>
      <c r="H47" s="71">
        <f t="shared" si="5"/>
        <v>3177.9333333333307</v>
      </c>
      <c r="I47" s="71">
        <f t="shared" si="5"/>
        <v>1775</v>
      </c>
      <c r="J47" s="71">
        <f t="shared" si="6"/>
        <v>2201.6000000000022</v>
      </c>
      <c r="K47" s="71">
        <f t="shared" si="6"/>
        <v>475.26666666666597</v>
      </c>
      <c r="L47" s="71">
        <f t="shared" si="6"/>
        <v>475.26666666666597</v>
      </c>
    </row>
    <row r="48" spans="1:12" x14ac:dyDescent="0.25">
      <c r="A48" s="61">
        <v>2038</v>
      </c>
      <c r="B48" s="71">
        <f t="shared" si="7"/>
        <v>1438</v>
      </c>
      <c r="C48" s="71">
        <f t="shared" si="5"/>
        <v>615.79999999999927</v>
      </c>
      <c r="D48" s="71">
        <f t="shared" si="5"/>
        <v>2225.3999999999996</v>
      </c>
      <c r="E48" s="71">
        <f t="shared" si="5"/>
        <v>2936</v>
      </c>
      <c r="F48" s="71">
        <f t="shared" si="5"/>
        <v>989.39999999999964</v>
      </c>
      <c r="G48" s="71">
        <f t="shared" si="5"/>
        <v>2752.3999999999942</v>
      </c>
      <c r="H48" s="71">
        <f t="shared" si="5"/>
        <v>3162.3999999999978</v>
      </c>
      <c r="I48" s="71">
        <f t="shared" si="5"/>
        <v>1768</v>
      </c>
      <c r="J48" s="71">
        <f t="shared" si="6"/>
        <v>2192.4000000000015</v>
      </c>
      <c r="K48" s="71">
        <f t="shared" si="6"/>
        <v>473.39999999999918</v>
      </c>
      <c r="L48" s="71">
        <f t="shared" si="6"/>
        <v>473.39999999999918</v>
      </c>
    </row>
    <row r="49" spans="1:12" x14ac:dyDescent="0.25">
      <c r="A49" s="61">
        <v>2039</v>
      </c>
      <c r="B49" s="66">
        <f t="shared" si="7"/>
        <v>1432.3333333333339</v>
      </c>
      <c r="C49" s="66">
        <f t="shared" si="5"/>
        <v>610.39999999999964</v>
      </c>
      <c r="D49" s="66">
        <f t="shared" si="5"/>
        <v>2223.1999999999998</v>
      </c>
      <c r="E49" s="66">
        <f t="shared" si="5"/>
        <v>2936</v>
      </c>
      <c r="F49" s="66">
        <f t="shared" si="5"/>
        <v>984.53333333333285</v>
      </c>
      <c r="G49" s="66">
        <f t="shared" si="5"/>
        <v>2710.1999999999971</v>
      </c>
      <c r="H49" s="66">
        <f t="shared" si="5"/>
        <v>3146.866666666665</v>
      </c>
      <c r="I49" s="66">
        <f t="shared" si="5"/>
        <v>1761</v>
      </c>
      <c r="J49" s="66">
        <f t="shared" si="6"/>
        <v>2183.2000000000007</v>
      </c>
      <c r="K49" s="66">
        <f t="shared" si="6"/>
        <v>471.53333333333285</v>
      </c>
      <c r="L49" s="71">
        <f t="shared" si="6"/>
        <v>471.53333333333285</v>
      </c>
    </row>
    <row r="50" spans="1:12" x14ac:dyDescent="0.25">
      <c r="A50" s="61">
        <v>2040</v>
      </c>
      <c r="B50" s="66">
        <f t="shared" si="7"/>
        <v>1426.6666666666679</v>
      </c>
      <c r="C50" s="66">
        <f t="shared" si="5"/>
        <v>605</v>
      </c>
      <c r="D50" s="66">
        <f t="shared" si="5"/>
        <v>2221</v>
      </c>
      <c r="E50" s="66">
        <f t="shared" si="5"/>
        <v>2936</v>
      </c>
      <c r="F50" s="66">
        <f t="shared" si="5"/>
        <v>979.66666666666606</v>
      </c>
      <c r="G50" s="66">
        <f t="shared" si="5"/>
        <v>2668</v>
      </c>
      <c r="H50" s="66">
        <f t="shared" si="5"/>
        <v>3131.3333333333321</v>
      </c>
      <c r="I50" s="66">
        <f t="shared" si="5"/>
        <v>1754</v>
      </c>
      <c r="J50" s="66">
        <f t="shared" si="6"/>
        <v>2174</v>
      </c>
      <c r="K50" s="66">
        <f t="shared" si="6"/>
        <v>469.66666666666606</v>
      </c>
      <c r="L50" s="71">
        <f t="shared" si="6"/>
        <v>469.66666666666606</v>
      </c>
    </row>
    <row r="51" spans="1:12" x14ac:dyDescent="0.25">
      <c r="A51" s="61">
        <v>2041</v>
      </c>
      <c r="B51" s="66">
        <f t="shared" si="7"/>
        <v>1421</v>
      </c>
      <c r="C51" s="66">
        <f t="shared" si="5"/>
        <v>599.59999999999854</v>
      </c>
      <c r="D51" s="66">
        <f t="shared" si="5"/>
        <v>2218.7999999999993</v>
      </c>
      <c r="E51" s="66">
        <f t="shared" si="5"/>
        <v>2936</v>
      </c>
      <c r="F51" s="66">
        <f t="shared" si="5"/>
        <v>974.80000000000109</v>
      </c>
      <c r="G51" s="66">
        <f t="shared" si="5"/>
        <v>2625.7999999999884</v>
      </c>
      <c r="H51" s="66">
        <f t="shared" si="5"/>
        <v>3115.7999999999993</v>
      </c>
      <c r="I51" s="66">
        <f t="shared" si="5"/>
        <v>1747</v>
      </c>
      <c r="J51" s="66">
        <f t="shared" si="6"/>
        <v>2164.8000000000029</v>
      </c>
      <c r="K51" s="66">
        <f t="shared" si="6"/>
        <v>467.79999999999927</v>
      </c>
      <c r="L51" s="71">
        <f t="shared" si="6"/>
        <v>467.79999999999927</v>
      </c>
    </row>
    <row r="52" spans="1:12" x14ac:dyDescent="0.25">
      <c r="A52" s="61">
        <v>2042</v>
      </c>
      <c r="B52" s="66">
        <f t="shared" si="7"/>
        <v>1415.3333333333339</v>
      </c>
      <c r="C52" s="66">
        <f t="shared" si="5"/>
        <v>594.19999999999891</v>
      </c>
      <c r="D52" s="66">
        <f t="shared" si="5"/>
        <v>2216.5999999999995</v>
      </c>
      <c r="E52" s="66">
        <f t="shared" si="5"/>
        <v>2936</v>
      </c>
      <c r="F52" s="66">
        <f t="shared" si="5"/>
        <v>969.9333333333343</v>
      </c>
      <c r="G52" s="66">
        <f t="shared" si="5"/>
        <v>2583.5999999999913</v>
      </c>
      <c r="H52" s="66">
        <f t="shared" si="5"/>
        <v>3100.2666666666664</v>
      </c>
      <c r="I52" s="66">
        <f t="shared" si="5"/>
        <v>1740</v>
      </c>
      <c r="J52" s="66">
        <f t="shared" si="6"/>
        <v>2155.6000000000022</v>
      </c>
      <c r="K52" s="66">
        <f t="shared" si="6"/>
        <v>465.93333333333248</v>
      </c>
      <c r="L52" s="71">
        <f t="shared" si="6"/>
        <v>465.93333333333248</v>
      </c>
    </row>
    <row r="53" spans="1:12" x14ac:dyDescent="0.25">
      <c r="A53" s="61">
        <v>2043</v>
      </c>
      <c r="B53" s="66">
        <f t="shared" si="7"/>
        <v>1409.6666666666679</v>
      </c>
      <c r="C53" s="66">
        <f t="shared" si="5"/>
        <v>588.79999999999927</v>
      </c>
      <c r="D53" s="66">
        <f t="shared" si="5"/>
        <v>2214.3999999999996</v>
      </c>
      <c r="E53" s="66">
        <f t="shared" si="5"/>
        <v>2936</v>
      </c>
      <c r="F53" s="66">
        <f t="shared" si="5"/>
        <v>965.06666666666752</v>
      </c>
      <c r="G53" s="66">
        <f t="shared" si="5"/>
        <v>2541.3999999999942</v>
      </c>
      <c r="H53" s="66">
        <f t="shared" si="5"/>
        <v>3084.7333333333336</v>
      </c>
      <c r="I53" s="66">
        <f t="shared" si="5"/>
        <v>1733</v>
      </c>
      <c r="J53" s="66">
        <f t="shared" si="6"/>
        <v>2146.4000000000015</v>
      </c>
      <c r="K53" s="66">
        <f t="shared" si="6"/>
        <v>464.06666666666615</v>
      </c>
      <c r="L53" s="71">
        <f t="shared" si="6"/>
        <v>464.06666666666615</v>
      </c>
    </row>
    <row r="54" spans="1:12" x14ac:dyDescent="0.25">
      <c r="A54" s="61">
        <v>2044</v>
      </c>
      <c r="B54" s="66">
        <f t="shared" si="7"/>
        <v>1404</v>
      </c>
      <c r="C54" s="66">
        <f t="shared" si="5"/>
        <v>583.39999999999964</v>
      </c>
      <c r="D54" s="66">
        <f t="shared" si="5"/>
        <v>2212.1999999999998</v>
      </c>
      <c r="E54" s="66">
        <f t="shared" si="5"/>
        <v>2936</v>
      </c>
      <c r="F54" s="66">
        <f t="shared" si="5"/>
        <v>960.20000000000073</v>
      </c>
      <c r="G54" s="66">
        <f t="shared" si="5"/>
        <v>2499.1999999999971</v>
      </c>
      <c r="H54" s="66">
        <f t="shared" si="5"/>
        <v>3069.2000000000007</v>
      </c>
      <c r="I54" s="66">
        <f t="shared" si="5"/>
        <v>1726</v>
      </c>
      <c r="J54" s="66">
        <f t="shared" si="6"/>
        <v>2137.2000000000007</v>
      </c>
      <c r="K54" s="66">
        <f t="shared" si="6"/>
        <v>462.19999999999936</v>
      </c>
      <c r="L54" s="71">
        <f t="shared" si="6"/>
        <v>462.19999999999936</v>
      </c>
    </row>
    <row r="55" spans="1:12" x14ac:dyDescent="0.25">
      <c r="A55" s="61">
        <v>2045</v>
      </c>
      <c r="B55" s="66">
        <f t="shared" si="7"/>
        <v>1398.3333333333339</v>
      </c>
      <c r="C55" s="66">
        <f t="shared" si="5"/>
        <v>578</v>
      </c>
      <c r="D55" s="66">
        <f t="shared" si="5"/>
        <v>2210</v>
      </c>
      <c r="E55" s="66">
        <f t="shared" si="5"/>
        <v>2936</v>
      </c>
      <c r="F55" s="66">
        <f t="shared" si="5"/>
        <v>955.33333333333394</v>
      </c>
      <c r="G55" s="66">
        <f t="shared" si="5"/>
        <v>2457</v>
      </c>
      <c r="H55" s="66">
        <f t="shared" si="5"/>
        <v>3053.6666666666642</v>
      </c>
      <c r="I55" s="66">
        <f t="shared" si="5"/>
        <v>1719</v>
      </c>
      <c r="J55" s="66">
        <f t="shared" si="6"/>
        <v>2128</v>
      </c>
      <c r="K55" s="66">
        <f t="shared" si="6"/>
        <v>460.33333333333258</v>
      </c>
      <c r="L55" s="71">
        <f t="shared" si="6"/>
        <v>460.33333333333258</v>
      </c>
    </row>
    <row r="56" spans="1:12" x14ac:dyDescent="0.25">
      <c r="A56" s="61">
        <v>2046</v>
      </c>
      <c r="B56" s="66">
        <f t="shared" si="7"/>
        <v>1392.6666666666679</v>
      </c>
      <c r="C56" s="66">
        <f t="shared" si="5"/>
        <v>572.59999999999854</v>
      </c>
      <c r="D56" s="66">
        <f t="shared" si="5"/>
        <v>2207.7999999999993</v>
      </c>
      <c r="E56" s="66">
        <f t="shared" si="5"/>
        <v>2936</v>
      </c>
      <c r="F56" s="66">
        <f t="shared" si="5"/>
        <v>950.46666666666715</v>
      </c>
      <c r="G56" s="66">
        <f t="shared" si="5"/>
        <v>2414.7999999999884</v>
      </c>
      <c r="H56" s="66">
        <f t="shared" si="5"/>
        <v>3038.1333333333314</v>
      </c>
      <c r="I56" s="66">
        <f t="shared" si="5"/>
        <v>1712</v>
      </c>
      <c r="J56" s="66">
        <f t="shared" si="6"/>
        <v>2118.8000000000029</v>
      </c>
      <c r="K56" s="66">
        <f t="shared" si="6"/>
        <v>458.46666666666579</v>
      </c>
      <c r="L56" s="71">
        <f t="shared" si="6"/>
        <v>458.46666666666579</v>
      </c>
    </row>
    <row r="57" spans="1:12" x14ac:dyDescent="0.25">
      <c r="A57" s="61">
        <v>2047</v>
      </c>
      <c r="B57" s="66">
        <f t="shared" si="7"/>
        <v>1387</v>
      </c>
      <c r="C57" s="66">
        <f t="shared" si="5"/>
        <v>567.19999999999891</v>
      </c>
      <c r="D57" s="66">
        <f t="shared" si="5"/>
        <v>2205.5999999999995</v>
      </c>
      <c r="E57" s="66">
        <f t="shared" si="5"/>
        <v>2936</v>
      </c>
      <c r="F57" s="66">
        <f t="shared" si="5"/>
        <v>945.60000000000036</v>
      </c>
      <c r="G57" s="66">
        <f t="shared" si="5"/>
        <v>2372.5999999999913</v>
      </c>
      <c r="H57" s="66">
        <f t="shared" si="5"/>
        <v>3022.5999999999985</v>
      </c>
      <c r="I57" s="66">
        <f t="shared" si="5"/>
        <v>1705</v>
      </c>
      <c r="J57" s="66">
        <f t="shared" si="6"/>
        <v>2109.6000000000022</v>
      </c>
      <c r="K57" s="66">
        <f t="shared" si="6"/>
        <v>456.59999999999945</v>
      </c>
      <c r="L57" s="71">
        <f t="shared" si="6"/>
        <v>456.59999999999945</v>
      </c>
    </row>
    <row r="58" spans="1:12" x14ac:dyDescent="0.25">
      <c r="A58" s="61">
        <v>2048</v>
      </c>
      <c r="B58" s="66">
        <f t="shared" si="7"/>
        <v>1381.3333333333339</v>
      </c>
      <c r="C58" s="66">
        <f t="shared" si="5"/>
        <v>561.79999999999927</v>
      </c>
      <c r="D58" s="66">
        <f t="shared" si="5"/>
        <v>2203.3999999999996</v>
      </c>
      <c r="E58" s="66">
        <f t="shared" si="5"/>
        <v>2936</v>
      </c>
      <c r="F58" s="66">
        <f t="shared" si="5"/>
        <v>940.73333333333358</v>
      </c>
      <c r="G58" s="66">
        <f t="shared" si="5"/>
        <v>2330.3999999999942</v>
      </c>
      <c r="H58" s="66">
        <f t="shared" si="5"/>
        <v>3007.0666666666657</v>
      </c>
      <c r="I58" s="66">
        <f t="shared" si="5"/>
        <v>1698</v>
      </c>
      <c r="J58" s="66">
        <f t="shared" si="6"/>
        <v>2100.4000000000015</v>
      </c>
      <c r="K58" s="66">
        <f t="shared" si="6"/>
        <v>454.73333333333267</v>
      </c>
      <c r="L58" s="71">
        <f t="shared" si="6"/>
        <v>454.73333333333267</v>
      </c>
    </row>
    <row r="59" spans="1:12" x14ac:dyDescent="0.25">
      <c r="A59" s="61">
        <v>2049</v>
      </c>
      <c r="B59" s="66">
        <f t="shared" si="7"/>
        <v>1375.6666666666679</v>
      </c>
      <c r="C59" s="66">
        <f t="shared" si="5"/>
        <v>556.39999999999964</v>
      </c>
      <c r="D59" s="66">
        <f t="shared" si="5"/>
        <v>2201.1999999999998</v>
      </c>
      <c r="E59" s="66">
        <f t="shared" si="5"/>
        <v>2936</v>
      </c>
      <c r="F59" s="66">
        <f t="shared" si="5"/>
        <v>935.86666666666679</v>
      </c>
      <c r="G59" s="66">
        <f t="shared" si="5"/>
        <v>2288.1999999999971</v>
      </c>
      <c r="H59" s="66">
        <f t="shared" si="5"/>
        <v>2991.5333333333328</v>
      </c>
      <c r="I59" s="66">
        <f t="shared" si="5"/>
        <v>1691</v>
      </c>
      <c r="J59" s="66">
        <f t="shared" si="6"/>
        <v>2091.2000000000007</v>
      </c>
      <c r="K59" s="66">
        <f t="shared" si="6"/>
        <v>452.86666666666588</v>
      </c>
      <c r="L59" s="71">
        <f t="shared" si="6"/>
        <v>452.86666666666588</v>
      </c>
    </row>
    <row r="60" spans="1:12" x14ac:dyDescent="0.25">
      <c r="A60" s="61">
        <v>2050</v>
      </c>
      <c r="B60" s="66">
        <f t="shared" si="7"/>
        <v>1370</v>
      </c>
      <c r="C60" s="66">
        <f t="shared" si="5"/>
        <v>551</v>
      </c>
      <c r="D60" s="66">
        <f t="shared" si="5"/>
        <v>2199</v>
      </c>
      <c r="E60" s="66">
        <f t="shared" si="5"/>
        <v>2936</v>
      </c>
      <c r="F60" s="66">
        <f t="shared" si="5"/>
        <v>931</v>
      </c>
      <c r="G60" s="66">
        <f t="shared" si="5"/>
        <v>2246</v>
      </c>
      <c r="H60" s="66">
        <f t="shared" si="5"/>
        <v>2976</v>
      </c>
      <c r="I60" s="66">
        <f t="shared" si="5"/>
        <v>1684</v>
      </c>
      <c r="J60" s="66">
        <f t="shared" si="6"/>
        <v>2082</v>
      </c>
      <c r="K60" s="66">
        <f t="shared" si="6"/>
        <v>450.99999999999955</v>
      </c>
      <c r="L60" s="71">
        <f t="shared" si="6"/>
        <v>450.99999999999955</v>
      </c>
    </row>
    <row r="62" spans="1:12" x14ac:dyDescent="0.25">
      <c r="A62" s="58" t="s">
        <v>114</v>
      </c>
      <c r="B62" s="59"/>
      <c r="C62" s="59"/>
      <c r="D62" s="59"/>
      <c r="E62" s="59"/>
      <c r="F62" s="65"/>
      <c r="G62" s="59"/>
      <c r="H62" s="59"/>
      <c r="I62" s="59"/>
      <c r="J62" s="91"/>
      <c r="K62" s="91"/>
      <c r="L62" s="91"/>
    </row>
    <row r="63" spans="1:12" x14ac:dyDescent="0.25">
      <c r="A63" s="61" t="s">
        <v>113</v>
      </c>
      <c r="B63" s="61" t="s">
        <v>62</v>
      </c>
      <c r="C63" s="61" t="s">
        <v>105</v>
      </c>
      <c r="D63" s="61" t="s">
        <v>106</v>
      </c>
      <c r="E63" s="62" t="s">
        <v>48</v>
      </c>
      <c r="F63" s="61" t="s">
        <v>107</v>
      </c>
      <c r="G63" s="61" t="s">
        <v>108</v>
      </c>
      <c r="H63" s="61" t="s">
        <v>109</v>
      </c>
      <c r="I63" s="61" t="s">
        <v>57</v>
      </c>
      <c r="J63" s="61" t="s">
        <v>116</v>
      </c>
      <c r="K63" s="61" t="s">
        <v>181</v>
      </c>
      <c r="L63" s="61" t="s">
        <v>185</v>
      </c>
    </row>
    <row r="64" spans="1:12" x14ac:dyDescent="0.25">
      <c r="A64" s="61">
        <v>2014</v>
      </c>
      <c r="B64" s="93">
        <f t="shared" ref="B64:E64" si="8">B24/B$24</f>
        <v>1</v>
      </c>
      <c r="C64" s="93">
        <f t="shared" si="8"/>
        <v>1</v>
      </c>
      <c r="D64" s="93">
        <f t="shared" si="8"/>
        <v>1</v>
      </c>
      <c r="E64" s="93">
        <f t="shared" si="8"/>
        <v>1</v>
      </c>
      <c r="F64" s="93">
        <f>F24/F$24</f>
        <v>1</v>
      </c>
      <c r="G64" s="93">
        <f>G24/G$24</f>
        <v>1</v>
      </c>
      <c r="H64" s="93">
        <f t="shared" ref="H64:I64" si="9">H24/H$24</f>
        <v>1</v>
      </c>
      <c r="I64" s="93">
        <f t="shared" si="9"/>
        <v>1</v>
      </c>
      <c r="J64" s="93">
        <f t="shared" ref="J64:L83" si="10">J24/J$24</f>
        <v>1</v>
      </c>
      <c r="K64" s="93">
        <f t="shared" si="10"/>
        <v>1</v>
      </c>
      <c r="L64" s="93">
        <f t="shared" si="10"/>
        <v>1</v>
      </c>
    </row>
    <row r="65" spans="1:12" x14ac:dyDescent="0.25">
      <c r="A65" s="61">
        <v>2015</v>
      </c>
      <c r="B65" s="87">
        <f t="shared" ref="B65:I65" si="11">B25/B$24</f>
        <v>1</v>
      </c>
      <c r="C65" s="87">
        <f t="shared" si="11"/>
        <v>1</v>
      </c>
      <c r="D65" s="87">
        <f t="shared" si="11"/>
        <v>0.9990056735099726</v>
      </c>
      <c r="E65" s="87">
        <f t="shared" si="11"/>
        <v>1</v>
      </c>
      <c r="F65" s="87">
        <f t="shared" si="11"/>
        <v>0.99492234169653582</v>
      </c>
      <c r="G65" s="87">
        <f t="shared" si="11"/>
        <v>0.94500744843792539</v>
      </c>
      <c r="H65" s="87">
        <f t="shared" si="11"/>
        <v>1</v>
      </c>
      <c r="I65" s="87">
        <f t="shared" si="11"/>
        <v>1</v>
      </c>
      <c r="J65" s="87">
        <f t="shared" si="10"/>
        <v>1</v>
      </c>
      <c r="K65" s="87">
        <f t="shared" si="10"/>
        <v>1.0022567370237618</v>
      </c>
      <c r="L65" s="87">
        <f t="shared" si="10"/>
        <v>1.0022567370237618</v>
      </c>
    </row>
    <row r="66" spans="1:12" x14ac:dyDescent="0.25">
      <c r="A66" s="61">
        <v>2016</v>
      </c>
      <c r="B66" s="87">
        <f t="shared" ref="B66:I66" si="12">B26/B$24</f>
        <v>1</v>
      </c>
      <c r="C66" s="87">
        <f t="shared" si="12"/>
        <v>1</v>
      </c>
      <c r="D66" s="87">
        <f t="shared" si="12"/>
        <v>0.99801134701994487</v>
      </c>
      <c r="E66" s="87">
        <f t="shared" si="12"/>
        <v>1</v>
      </c>
      <c r="F66" s="87">
        <f t="shared" si="12"/>
        <v>0.98984468339307152</v>
      </c>
      <c r="G66" s="87">
        <f t="shared" si="12"/>
        <v>0.89001489687585078</v>
      </c>
      <c r="H66" s="87">
        <f t="shared" si="12"/>
        <v>1</v>
      </c>
      <c r="I66" s="87">
        <f t="shared" si="12"/>
        <v>1</v>
      </c>
      <c r="J66" s="87">
        <f t="shared" si="10"/>
        <v>1</v>
      </c>
      <c r="K66" s="87">
        <f t="shared" si="10"/>
        <v>1.0045134740475246</v>
      </c>
      <c r="L66" s="87">
        <f t="shared" ref="L66" si="13">L26/L$24</f>
        <v>1.0045134740475246</v>
      </c>
    </row>
    <row r="67" spans="1:12" x14ac:dyDescent="0.25">
      <c r="A67" s="61">
        <v>2017</v>
      </c>
      <c r="B67" s="87">
        <f t="shared" ref="B67:I67" si="14">B27/B$24</f>
        <v>1</v>
      </c>
      <c r="C67" s="87">
        <f t="shared" si="14"/>
        <v>1</v>
      </c>
      <c r="D67" s="87">
        <f t="shared" si="14"/>
        <v>0.99701702052991747</v>
      </c>
      <c r="E67" s="87">
        <f t="shared" si="14"/>
        <v>1</v>
      </c>
      <c r="F67" s="87">
        <f t="shared" si="14"/>
        <v>0.98476702508960579</v>
      </c>
      <c r="G67" s="87">
        <f t="shared" si="14"/>
        <v>0.83502234531377606</v>
      </c>
      <c r="H67" s="87">
        <f t="shared" si="14"/>
        <v>1</v>
      </c>
      <c r="I67" s="87">
        <f t="shared" si="14"/>
        <v>1</v>
      </c>
      <c r="J67" s="87">
        <f t="shared" si="10"/>
        <v>1</v>
      </c>
      <c r="K67" s="87">
        <f t="shared" si="10"/>
        <v>1.0067702110712866</v>
      </c>
      <c r="L67" s="87">
        <f t="shared" ref="L67" si="15">L27/L$24</f>
        <v>1.0067702110712866</v>
      </c>
    </row>
    <row r="68" spans="1:12" x14ac:dyDescent="0.25">
      <c r="A68" s="72">
        <v>2018</v>
      </c>
      <c r="B68" s="87">
        <f t="shared" ref="B68:I68" si="16">B28/B$24</f>
        <v>1</v>
      </c>
      <c r="C68" s="87">
        <f t="shared" si="16"/>
        <v>1</v>
      </c>
      <c r="D68" s="87">
        <f t="shared" si="16"/>
        <v>0.99602269403989008</v>
      </c>
      <c r="E68" s="87">
        <f t="shared" si="16"/>
        <v>1</v>
      </c>
      <c r="F68" s="87">
        <f t="shared" si="16"/>
        <v>0.97968936678614149</v>
      </c>
      <c r="G68" s="87">
        <f t="shared" si="16"/>
        <v>0.78002979375170145</v>
      </c>
      <c r="H68" s="87">
        <f t="shared" si="16"/>
        <v>1</v>
      </c>
      <c r="I68" s="87">
        <f t="shared" si="16"/>
        <v>1</v>
      </c>
      <c r="J68" s="87">
        <f t="shared" si="10"/>
        <v>1</v>
      </c>
      <c r="K68" s="87">
        <f t="shared" si="10"/>
        <v>1.0090269480950484</v>
      </c>
      <c r="L68" s="87">
        <f t="shared" ref="L68" si="17">L28/L$24</f>
        <v>1.0090269480950484</v>
      </c>
    </row>
    <row r="69" spans="1:12" x14ac:dyDescent="0.25">
      <c r="A69" s="72">
        <v>2019</v>
      </c>
      <c r="B69" s="87">
        <f t="shared" ref="B69:I69" si="18">B29/B$24</f>
        <v>1</v>
      </c>
      <c r="C69" s="87">
        <f t="shared" si="18"/>
        <v>1</v>
      </c>
      <c r="D69" s="87">
        <f t="shared" si="18"/>
        <v>0.99502836754986268</v>
      </c>
      <c r="E69" s="87">
        <f t="shared" si="18"/>
        <v>1</v>
      </c>
      <c r="F69" s="87">
        <f t="shared" si="18"/>
        <v>0.97461170848267731</v>
      </c>
      <c r="G69" s="87">
        <f t="shared" si="18"/>
        <v>0.72503724218962684</v>
      </c>
      <c r="H69" s="87">
        <f t="shared" si="18"/>
        <v>1</v>
      </c>
      <c r="I69" s="87">
        <f t="shared" si="18"/>
        <v>1</v>
      </c>
      <c r="J69" s="87">
        <f t="shared" si="10"/>
        <v>1</v>
      </c>
      <c r="K69" s="87">
        <f t="shared" si="10"/>
        <v>1.0112836851188103</v>
      </c>
      <c r="L69" s="87">
        <f t="shared" ref="L69" si="19">L29/L$24</f>
        <v>1.0112836851188103</v>
      </c>
    </row>
    <row r="70" spans="1:12" x14ac:dyDescent="0.25">
      <c r="A70" s="73">
        <v>2020</v>
      </c>
      <c r="B70" s="87">
        <f t="shared" ref="B70:I70" si="20">B30/B$24</f>
        <v>1</v>
      </c>
      <c r="C70" s="87">
        <f t="shared" si="20"/>
        <v>1</v>
      </c>
      <c r="D70" s="87">
        <f t="shared" si="20"/>
        <v>0.99403404105983495</v>
      </c>
      <c r="E70" s="87">
        <f t="shared" si="20"/>
        <v>1</v>
      </c>
      <c r="F70" s="87">
        <f t="shared" si="20"/>
        <v>0.96953405017921146</v>
      </c>
      <c r="G70" s="87">
        <f t="shared" si="20"/>
        <v>0.67004469062755223</v>
      </c>
      <c r="H70" s="87">
        <f t="shared" si="20"/>
        <v>1</v>
      </c>
      <c r="I70" s="87">
        <f t="shared" si="20"/>
        <v>1</v>
      </c>
      <c r="J70" s="87">
        <f t="shared" si="10"/>
        <v>1</v>
      </c>
      <c r="K70" s="87">
        <f t="shared" si="10"/>
        <v>1.013540422142573</v>
      </c>
      <c r="L70" s="87">
        <f t="shared" ref="L70" si="21">L30/L$24</f>
        <v>1.013540422142573</v>
      </c>
    </row>
    <row r="71" spans="1:12" x14ac:dyDescent="0.25">
      <c r="A71" s="72">
        <v>2021</v>
      </c>
      <c r="B71" s="87">
        <f t="shared" ref="B71:I71" si="22">B31/B$24</f>
        <v>0.99611650485436898</v>
      </c>
      <c r="C71" s="87">
        <f t="shared" si="22"/>
        <v>0.99144827586206796</v>
      </c>
      <c r="D71" s="87">
        <f t="shared" si="22"/>
        <v>0.99303971456980755</v>
      </c>
      <c r="E71" s="87">
        <f t="shared" si="22"/>
        <v>1</v>
      </c>
      <c r="F71" s="87">
        <f t="shared" si="22"/>
        <v>0.96487455197132554</v>
      </c>
      <c r="G71" s="87">
        <f t="shared" si="22"/>
        <v>0.65557793583852364</v>
      </c>
      <c r="H71" s="87">
        <f t="shared" si="22"/>
        <v>0.99067274189225718</v>
      </c>
      <c r="I71" s="87">
        <f t="shared" si="22"/>
        <v>0.99613831841319966</v>
      </c>
      <c r="J71" s="87">
        <f t="shared" si="10"/>
        <v>0.99451564007165505</v>
      </c>
      <c r="K71" s="87">
        <f t="shared" si="10"/>
        <v>1.0095579450418164</v>
      </c>
      <c r="L71" s="87">
        <f t="shared" ref="L71" si="23">L31/L$24</f>
        <v>1.0095579450418164</v>
      </c>
    </row>
    <row r="72" spans="1:12" x14ac:dyDescent="0.25">
      <c r="A72" s="72">
        <v>2022</v>
      </c>
      <c r="B72" s="87">
        <f t="shared" ref="B72:I72" si="24">B32/B$24</f>
        <v>0.99223300970873785</v>
      </c>
      <c r="C72" s="87">
        <f t="shared" si="24"/>
        <v>0.98289655172413848</v>
      </c>
      <c r="D72" s="87">
        <f t="shared" si="24"/>
        <v>0.99204538807978015</v>
      </c>
      <c r="E72" s="87">
        <f t="shared" si="24"/>
        <v>1</v>
      </c>
      <c r="F72" s="87">
        <f t="shared" si="24"/>
        <v>0.96021505376344118</v>
      </c>
      <c r="G72" s="87">
        <f t="shared" si="24"/>
        <v>0.64111118104949039</v>
      </c>
      <c r="H72" s="87">
        <f t="shared" si="24"/>
        <v>0.98134548378451048</v>
      </c>
      <c r="I72" s="87">
        <f t="shared" si="24"/>
        <v>0.99227663682639922</v>
      </c>
      <c r="J72" s="87">
        <f t="shared" si="10"/>
        <v>0.9890312801433101</v>
      </c>
      <c r="K72" s="87">
        <f t="shared" si="10"/>
        <v>1.0055754679410598</v>
      </c>
      <c r="L72" s="87">
        <f t="shared" ref="L72" si="25">L32/L$24</f>
        <v>1.0055754679410598</v>
      </c>
    </row>
    <row r="73" spans="1:12" x14ac:dyDescent="0.25">
      <c r="A73" s="72">
        <v>2023</v>
      </c>
      <c r="B73" s="87">
        <f t="shared" ref="B73:I73" si="26">B33/B$24</f>
        <v>0.98834951456310682</v>
      </c>
      <c r="C73" s="87">
        <f t="shared" si="26"/>
        <v>0.97434482758620644</v>
      </c>
      <c r="D73" s="87">
        <f t="shared" si="26"/>
        <v>0.99105106158975276</v>
      </c>
      <c r="E73" s="87">
        <f t="shared" si="26"/>
        <v>1</v>
      </c>
      <c r="F73" s="87">
        <f t="shared" si="26"/>
        <v>0.95555555555555527</v>
      </c>
      <c r="G73" s="87">
        <f t="shared" si="26"/>
        <v>0.6266444262604618</v>
      </c>
      <c r="H73" s="87">
        <f t="shared" si="26"/>
        <v>0.97201822567676377</v>
      </c>
      <c r="I73" s="87">
        <f t="shared" si="26"/>
        <v>0.98841495523959977</v>
      </c>
      <c r="J73" s="87">
        <f t="shared" si="10"/>
        <v>0.98354692021496515</v>
      </c>
      <c r="K73" s="87">
        <f t="shared" si="10"/>
        <v>1.001592990840303</v>
      </c>
      <c r="L73" s="87">
        <f t="shared" ref="L73" si="27">L33/L$24</f>
        <v>1.001592990840303</v>
      </c>
    </row>
    <row r="74" spans="1:12" x14ac:dyDescent="0.25">
      <c r="A74" s="72">
        <v>2024</v>
      </c>
      <c r="B74" s="87">
        <f t="shared" ref="B74:I74" si="28">B34/B$24</f>
        <v>0.98446601941747569</v>
      </c>
      <c r="C74" s="87">
        <f t="shared" si="28"/>
        <v>0.9657931034482744</v>
      </c>
      <c r="D74" s="87">
        <f t="shared" si="28"/>
        <v>0.99005673509972492</v>
      </c>
      <c r="E74" s="87">
        <f t="shared" si="28"/>
        <v>1</v>
      </c>
      <c r="F74" s="87">
        <f t="shared" si="28"/>
        <v>0.95089605734766924</v>
      </c>
      <c r="G74" s="87">
        <f t="shared" si="28"/>
        <v>0.61217767147142854</v>
      </c>
      <c r="H74" s="87">
        <f t="shared" si="28"/>
        <v>0.96269096756901718</v>
      </c>
      <c r="I74" s="87">
        <f t="shared" si="28"/>
        <v>0.98455327365279943</v>
      </c>
      <c r="J74" s="87">
        <f t="shared" si="10"/>
        <v>0.9780625602866202</v>
      </c>
      <c r="K74" s="87">
        <f t="shared" si="10"/>
        <v>0.99761051373954635</v>
      </c>
      <c r="L74" s="87">
        <f t="shared" ref="L74" si="29">L34/L$24</f>
        <v>0.99761051373954635</v>
      </c>
    </row>
    <row r="75" spans="1:12" x14ac:dyDescent="0.25">
      <c r="A75" s="72">
        <v>2025</v>
      </c>
      <c r="B75" s="87">
        <f t="shared" ref="B75:I75" si="30">B35/B$24</f>
        <v>0.98058252427184467</v>
      </c>
      <c r="C75" s="87">
        <f t="shared" si="30"/>
        <v>0.95724137931034481</v>
      </c>
      <c r="D75" s="87">
        <f t="shared" si="30"/>
        <v>0.98906240860969763</v>
      </c>
      <c r="E75" s="87">
        <f t="shared" si="30"/>
        <v>1</v>
      </c>
      <c r="F75" s="87">
        <f t="shared" si="30"/>
        <v>0.94623655913978499</v>
      </c>
      <c r="G75" s="87">
        <f t="shared" si="30"/>
        <v>0.59771091668239995</v>
      </c>
      <c r="H75" s="87">
        <f t="shared" si="30"/>
        <v>0.95336370946127047</v>
      </c>
      <c r="I75" s="87">
        <f t="shared" si="30"/>
        <v>0.98069159206599898</v>
      </c>
      <c r="J75" s="87">
        <f t="shared" si="10"/>
        <v>0.97257820035827525</v>
      </c>
      <c r="K75" s="87">
        <f t="shared" si="10"/>
        <v>0.99362803663878974</v>
      </c>
      <c r="L75" s="87">
        <f t="shared" ref="L75" si="31">L35/L$24</f>
        <v>0.99362803663878974</v>
      </c>
    </row>
    <row r="76" spans="1:12" x14ac:dyDescent="0.25">
      <c r="A76" s="72">
        <v>2026</v>
      </c>
      <c r="B76" s="87">
        <f t="shared" ref="B76:I76" si="32">B36/B$24</f>
        <v>0.97669902912621365</v>
      </c>
      <c r="C76" s="87">
        <f t="shared" si="32"/>
        <v>0.94868965517241277</v>
      </c>
      <c r="D76" s="87">
        <f t="shared" si="32"/>
        <v>0.98806808211967023</v>
      </c>
      <c r="E76" s="87">
        <f t="shared" si="32"/>
        <v>1</v>
      </c>
      <c r="F76" s="87">
        <f t="shared" si="32"/>
        <v>0.94157706093189897</v>
      </c>
      <c r="G76" s="87">
        <f t="shared" si="32"/>
        <v>0.5832441618933667</v>
      </c>
      <c r="H76" s="87">
        <f t="shared" si="32"/>
        <v>0.94403645135352765</v>
      </c>
      <c r="I76" s="87">
        <f t="shared" si="32"/>
        <v>0.97682991047919954</v>
      </c>
      <c r="J76" s="87">
        <f t="shared" si="10"/>
        <v>0.96709384042992885</v>
      </c>
      <c r="K76" s="87">
        <f t="shared" si="10"/>
        <v>0.98964555953803302</v>
      </c>
      <c r="L76" s="87">
        <f t="shared" ref="L76" si="33">L36/L$24</f>
        <v>0.98964555953803302</v>
      </c>
    </row>
    <row r="77" spans="1:12" x14ac:dyDescent="0.25">
      <c r="A77" s="72">
        <v>2027</v>
      </c>
      <c r="B77" s="87">
        <f t="shared" ref="B77:I77" si="34">B37/B$24</f>
        <v>0.97281553398058251</v>
      </c>
      <c r="C77" s="87">
        <f t="shared" si="34"/>
        <v>0.94013793103448329</v>
      </c>
      <c r="D77" s="87">
        <f t="shared" si="34"/>
        <v>0.98707375562964283</v>
      </c>
      <c r="E77" s="87">
        <f t="shared" si="34"/>
        <v>1</v>
      </c>
      <c r="F77" s="87">
        <f t="shared" si="34"/>
        <v>0.93691756272401461</v>
      </c>
      <c r="G77" s="87">
        <f t="shared" si="34"/>
        <v>0.56877740710433811</v>
      </c>
      <c r="H77" s="87">
        <f t="shared" si="34"/>
        <v>0.93470919324578094</v>
      </c>
      <c r="I77" s="87">
        <f t="shared" si="34"/>
        <v>0.9729682288923992</v>
      </c>
      <c r="J77" s="87">
        <f t="shared" si="10"/>
        <v>0.9616094805015839</v>
      </c>
      <c r="K77" s="87">
        <f t="shared" si="10"/>
        <v>0.98566308243727629</v>
      </c>
      <c r="L77" s="87">
        <f t="shared" ref="L77" si="35">L37/L$24</f>
        <v>0.98566308243727629</v>
      </c>
    </row>
    <row r="78" spans="1:12" x14ac:dyDescent="0.25">
      <c r="A78" s="72">
        <v>2028</v>
      </c>
      <c r="B78" s="87">
        <f t="shared" ref="B78:I78" si="36">B38/B$24</f>
        <v>0.96893203883495149</v>
      </c>
      <c r="C78" s="87">
        <f t="shared" si="36"/>
        <v>0.93158620689655125</v>
      </c>
      <c r="D78" s="87">
        <f t="shared" si="36"/>
        <v>0.98607942913961499</v>
      </c>
      <c r="E78" s="87">
        <f t="shared" si="36"/>
        <v>1</v>
      </c>
      <c r="F78" s="87">
        <f t="shared" si="36"/>
        <v>0.93225806451612869</v>
      </c>
      <c r="G78" s="87">
        <f t="shared" si="36"/>
        <v>0.55431065231530496</v>
      </c>
      <c r="H78" s="87">
        <f t="shared" si="36"/>
        <v>0.92538193513803424</v>
      </c>
      <c r="I78" s="87">
        <f t="shared" si="36"/>
        <v>0.96910654730559875</v>
      </c>
      <c r="J78" s="87">
        <f t="shared" si="10"/>
        <v>0.95612512057323895</v>
      </c>
      <c r="K78" s="87">
        <f t="shared" si="10"/>
        <v>0.98168060533651968</v>
      </c>
      <c r="L78" s="87">
        <f t="shared" ref="L78" si="37">L38/L$24</f>
        <v>0.98168060533651968</v>
      </c>
    </row>
    <row r="79" spans="1:12" x14ac:dyDescent="0.25">
      <c r="A79" s="72">
        <v>2029</v>
      </c>
      <c r="B79" s="87">
        <f t="shared" ref="B79:I79" si="38">B39/B$24</f>
        <v>0.96504854368932036</v>
      </c>
      <c r="C79" s="87">
        <f t="shared" si="38"/>
        <v>0.92303448275861921</v>
      </c>
      <c r="D79" s="87">
        <f t="shared" si="38"/>
        <v>0.9850851026495876</v>
      </c>
      <c r="E79" s="87">
        <f t="shared" si="38"/>
        <v>1</v>
      </c>
      <c r="F79" s="87">
        <f t="shared" si="38"/>
        <v>0.92759856630824278</v>
      </c>
      <c r="G79" s="87">
        <f t="shared" si="38"/>
        <v>0.53984389752627626</v>
      </c>
      <c r="H79" s="87">
        <f t="shared" si="38"/>
        <v>0.91605467703028753</v>
      </c>
      <c r="I79" s="87">
        <f t="shared" si="38"/>
        <v>0.96524486571879942</v>
      </c>
      <c r="J79" s="87">
        <f t="shared" si="10"/>
        <v>0.950640760644894</v>
      </c>
      <c r="K79" s="87">
        <f t="shared" si="10"/>
        <v>0.97769812823576296</v>
      </c>
      <c r="L79" s="87">
        <f t="shared" ref="L79" si="39">L39/L$24</f>
        <v>0.97769812823576296</v>
      </c>
    </row>
    <row r="80" spans="1:12" x14ac:dyDescent="0.25">
      <c r="A80" s="72">
        <v>2030</v>
      </c>
      <c r="B80" s="87">
        <f t="shared" ref="B80:I80" si="40">B40/B$24</f>
        <v>0.96116504854368934</v>
      </c>
      <c r="C80" s="87">
        <f t="shared" si="40"/>
        <v>0.91448275862068962</v>
      </c>
      <c r="D80" s="87">
        <f t="shared" si="40"/>
        <v>0.98409077615956031</v>
      </c>
      <c r="E80" s="87">
        <f t="shared" si="40"/>
        <v>1</v>
      </c>
      <c r="F80" s="87">
        <f t="shared" si="40"/>
        <v>0.92293906810035842</v>
      </c>
      <c r="G80" s="87">
        <f t="shared" si="40"/>
        <v>0.52537714273724312</v>
      </c>
      <c r="H80" s="87">
        <f t="shared" si="40"/>
        <v>0.90672741892254083</v>
      </c>
      <c r="I80" s="87">
        <f t="shared" si="40"/>
        <v>0.96138318413199897</v>
      </c>
      <c r="J80" s="87">
        <f t="shared" si="10"/>
        <v>0.94515640071654905</v>
      </c>
      <c r="K80" s="87">
        <f t="shared" si="10"/>
        <v>0.97371565113500635</v>
      </c>
      <c r="L80" s="87">
        <f t="shared" ref="L80" si="41">L40/L$24</f>
        <v>0.97371565113500635</v>
      </c>
    </row>
    <row r="81" spans="1:12" x14ac:dyDescent="0.25">
      <c r="A81" s="72">
        <v>2031</v>
      </c>
      <c r="B81" s="87">
        <f t="shared" ref="B81:I81" si="42">B41/B$24</f>
        <v>0.9572815533980582</v>
      </c>
      <c r="C81" s="87">
        <f t="shared" si="42"/>
        <v>0.90593103448275758</v>
      </c>
      <c r="D81" s="87">
        <f t="shared" si="42"/>
        <v>0.98309644966953291</v>
      </c>
      <c r="E81" s="87">
        <f t="shared" si="42"/>
        <v>1</v>
      </c>
      <c r="F81" s="87">
        <f t="shared" si="42"/>
        <v>0.9182795698924725</v>
      </c>
      <c r="G81" s="87">
        <f t="shared" si="42"/>
        <v>0.51091038794821453</v>
      </c>
      <c r="H81" s="87">
        <f t="shared" si="42"/>
        <v>0.89740016081479812</v>
      </c>
      <c r="I81" s="87">
        <f t="shared" si="42"/>
        <v>0.95752150254519863</v>
      </c>
      <c r="J81" s="87">
        <f t="shared" si="10"/>
        <v>0.9396720407882041</v>
      </c>
      <c r="K81" s="87">
        <f t="shared" si="10"/>
        <v>0.96973317403424963</v>
      </c>
      <c r="L81" s="87">
        <f t="shared" ref="L81" si="43">L41/L$24</f>
        <v>0.96973317403424963</v>
      </c>
    </row>
    <row r="82" spans="1:12" x14ac:dyDescent="0.25">
      <c r="A82" s="72">
        <v>2032</v>
      </c>
      <c r="B82" s="87">
        <f t="shared" ref="B82:I82" si="44">B42/B$24</f>
        <v>0.95339805825242718</v>
      </c>
      <c r="C82" s="87">
        <f t="shared" si="44"/>
        <v>0.8973793103448281</v>
      </c>
      <c r="D82" s="87">
        <f t="shared" si="44"/>
        <v>0.98210212317950507</v>
      </c>
      <c r="E82" s="87">
        <f t="shared" si="44"/>
        <v>1</v>
      </c>
      <c r="F82" s="87">
        <f t="shared" si="44"/>
        <v>0.91362007168458814</v>
      </c>
      <c r="G82" s="87">
        <f t="shared" si="44"/>
        <v>0.49644363315918127</v>
      </c>
      <c r="H82" s="87">
        <f t="shared" si="44"/>
        <v>0.88807290270705141</v>
      </c>
      <c r="I82" s="87">
        <f t="shared" si="44"/>
        <v>0.95365982095839918</v>
      </c>
      <c r="J82" s="87">
        <f t="shared" si="10"/>
        <v>0.93418768085985915</v>
      </c>
      <c r="K82" s="87">
        <f t="shared" si="10"/>
        <v>0.96575069693349302</v>
      </c>
      <c r="L82" s="87">
        <f t="shared" ref="L82" si="45">L42/L$24</f>
        <v>0.96575069693349302</v>
      </c>
    </row>
    <row r="83" spans="1:12" x14ac:dyDescent="0.25">
      <c r="A83" s="72">
        <v>2033</v>
      </c>
      <c r="B83" s="87">
        <f t="shared" ref="B83:I83" si="46">B43/B$24</f>
        <v>0.94951456310679616</v>
      </c>
      <c r="C83" s="87">
        <f t="shared" si="46"/>
        <v>0.88882758620689606</v>
      </c>
      <c r="D83" s="87">
        <f t="shared" si="46"/>
        <v>0.98110779668947767</v>
      </c>
      <c r="E83" s="87">
        <f t="shared" si="46"/>
        <v>1</v>
      </c>
      <c r="F83" s="87">
        <f t="shared" si="46"/>
        <v>0.90896057347670223</v>
      </c>
      <c r="G83" s="87">
        <f t="shared" si="46"/>
        <v>0.48197687837015268</v>
      </c>
      <c r="H83" s="87">
        <f t="shared" si="46"/>
        <v>0.87874564459930471</v>
      </c>
      <c r="I83" s="87">
        <f t="shared" si="46"/>
        <v>0.94979813937159874</v>
      </c>
      <c r="J83" s="87">
        <f t="shared" si="10"/>
        <v>0.9287033209315142</v>
      </c>
      <c r="K83" s="87">
        <f t="shared" si="10"/>
        <v>0.9617682198327363</v>
      </c>
      <c r="L83" s="87">
        <f t="shared" ref="L83" si="47">L43/L$24</f>
        <v>0.9617682198327363</v>
      </c>
    </row>
    <row r="84" spans="1:12" x14ac:dyDescent="0.25">
      <c r="A84" s="72">
        <v>2034</v>
      </c>
      <c r="B84" s="87">
        <f t="shared" ref="B84:I84" si="48">B44/B$24</f>
        <v>0.94563106796116503</v>
      </c>
      <c r="C84" s="87">
        <f t="shared" si="48"/>
        <v>0.88027586206896402</v>
      </c>
      <c r="D84" s="87">
        <f t="shared" si="48"/>
        <v>0.98011347019945039</v>
      </c>
      <c r="E84" s="87">
        <f t="shared" si="48"/>
        <v>1</v>
      </c>
      <c r="F84" s="87">
        <f t="shared" si="48"/>
        <v>0.9043010752688162</v>
      </c>
      <c r="G84" s="87">
        <f t="shared" si="48"/>
        <v>0.46751012358112404</v>
      </c>
      <c r="H84" s="87">
        <f t="shared" si="48"/>
        <v>0.869418386491558</v>
      </c>
      <c r="I84" s="87">
        <f t="shared" si="48"/>
        <v>0.9459364577847984</v>
      </c>
      <c r="J84" s="87">
        <f t="shared" ref="J84:L100" si="49">J44/J$24</f>
        <v>0.92321896100316925</v>
      </c>
      <c r="K84" s="87">
        <f t="shared" si="49"/>
        <v>0.95778574273197958</v>
      </c>
      <c r="L84" s="87">
        <f t="shared" si="49"/>
        <v>0.95778574273197958</v>
      </c>
    </row>
    <row r="85" spans="1:12" x14ac:dyDescent="0.25">
      <c r="A85" s="72">
        <v>2035</v>
      </c>
      <c r="B85" s="87">
        <f t="shared" ref="B85:I85" si="50">B45/B$24</f>
        <v>0.94174757281553401</v>
      </c>
      <c r="C85" s="87">
        <f t="shared" si="50"/>
        <v>0.87172413793103454</v>
      </c>
      <c r="D85" s="87">
        <f t="shared" si="50"/>
        <v>0.97911914370942255</v>
      </c>
      <c r="E85" s="87">
        <f t="shared" si="50"/>
        <v>1</v>
      </c>
      <c r="F85" s="87">
        <f t="shared" si="50"/>
        <v>0.89964157706093195</v>
      </c>
      <c r="G85" s="87">
        <f t="shared" si="50"/>
        <v>0.45304336879209084</v>
      </c>
      <c r="H85" s="87">
        <f t="shared" si="50"/>
        <v>0.8600911283838113</v>
      </c>
      <c r="I85" s="87">
        <f t="shared" si="50"/>
        <v>0.94207477619799895</v>
      </c>
      <c r="J85" s="87">
        <f t="shared" si="49"/>
        <v>0.9177346010748243</v>
      </c>
      <c r="K85" s="87">
        <f t="shared" si="49"/>
        <v>0.95380326563122297</v>
      </c>
      <c r="L85" s="87">
        <f t="shared" si="49"/>
        <v>0.95380326563122297</v>
      </c>
    </row>
    <row r="86" spans="1:12" x14ac:dyDescent="0.25">
      <c r="A86" s="72">
        <v>2036</v>
      </c>
      <c r="B86" s="87">
        <f t="shared" ref="B86:I86" si="51">B46/B$24</f>
        <v>0.93807982740021612</v>
      </c>
      <c r="C86" s="87">
        <f t="shared" si="51"/>
        <v>0.86427586206896356</v>
      </c>
      <c r="D86" s="87">
        <f t="shared" si="51"/>
        <v>0.97815406211616029</v>
      </c>
      <c r="E86" s="87">
        <f t="shared" si="51"/>
        <v>1</v>
      </c>
      <c r="F86" s="87">
        <f t="shared" si="51"/>
        <v>0.89528076463560324</v>
      </c>
      <c r="G86" s="87">
        <f t="shared" si="51"/>
        <v>0.44640271920437585</v>
      </c>
      <c r="H86" s="87">
        <f t="shared" si="51"/>
        <v>0.85592781202537316</v>
      </c>
      <c r="I86" s="87">
        <f t="shared" si="51"/>
        <v>0.93838862559241709</v>
      </c>
      <c r="J86" s="87">
        <f t="shared" si="49"/>
        <v>0.91393137660190282</v>
      </c>
      <c r="K86" s="87">
        <f t="shared" si="49"/>
        <v>0.95008628700384889</v>
      </c>
      <c r="L86" s="87">
        <f t="shared" si="49"/>
        <v>0.95008628700384889</v>
      </c>
    </row>
    <row r="87" spans="1:12" x14ac:dyDescent="0.25">
      <c r="A87" s="72">
        <v>2037</v>
      </c>
      <c r="B87" s="87">
        <f t="shared" ref="B87:I87" si="52">B47/B$24</f>
        <v>0.93441208198489834</v>
      </c>
      <c r="C87" s="87">
        <f t="shared" si="52"/>
        <v>0.85682758620689503</v>
      </c>
      <c r="D87" s="87">
        <f t="shared" si="52"/>
        <v>0.97718898052289838</v>
      </c>
      <c r="E87" s="87">
        <f t="shared" si="52"/>
        <v>1</v>
      </c>
      <c r="F87" s="87">
        <f t="shared" si="52"/>
        <v>0.89091995221027453</v>
      </c>
      <c r="G87" s="87">
        <f t="shared" si="52"/>
        <v>0.43976206961666314</v>
      </c>
      <c r="H87" s="87">
        <f t="shared" si="52"/>
        <v>0.85176449566693402</v>
      </c>
      <c r="I87" s="87">
        <f t="shared" si="52"/>
        <v>0.93470247498683523</v>
      </c>
      <c r="J87" s="87">
        <f t="shared" si="49"/>
        <v>0.91012815212897979</v>
      </c>
      <c r="K87" s="87">
        <f t="shared" si="49"/>
        <v>0.94636930837647582</v>
      </c>
      <c r="L87" s="87">
        <f t="shared" si="49"/>
        <v>0.94636930837647582</v>
      </c>
    </row>
    <row r="88" spans="1:12" x14ac:dyDescent="0.25">
      <c r="A88" s="61">
        <v>2038</v>
      </c>
      <c r="B88" s="87">
        <f t="shared" ref="B88:I88" si="53">B48/B$24</f>
        <v>0.93074433656957933</v>
      </c>
      <c r="C88" s="87">
        <f t="shared" si="53"/>
        <v>0.84937931034482661</v>
      </c>
      <c r="D88" s="87">
        <f t="shared" si="53"/>
        <v>0.97622389892963646</v>
      </c>
      <c r="E88" s="87">
        <f t="shared" si="53"/>
        <v>1</v>
      </c>
      <c r="F88" s="87">
        <f t="shared" si="53"/>
        <v>0.88655913978494594</v>
      </c>
      <c r="G88" s="87">
        <f t="shared" si="53"/>
        <v>0.43312142002895038</v>
      </c>
      <c r="H88" s="87">
        <f t="shared" si="53"/>
        <v>0.84760117930849577</v>
      </c>
      <c r="I88" s="87">
        <f t="shared" si="53"/>
        <v>0.93101632438125326</v>
      </c>
      <c r="J88" s="87">
        <f t="shared" si="49"/>
        <v>0.90632492765605688</v>
      </c>
      <c r="K88" s="87">
        <f t="shared" si="49"/>
        <v>0.94265232974910262</v>
      </c>
      <c r="L88" s="87">
        <f t="shared" si="49"/>
        <v>0.94265232974910262</v>
      </c>
    </row>
    <row r="89" spans="1:12" x14ac:dyDescent="0.25">
      <c r="A89" s="61">
        <v>2039</v>
      </c>
      <c r="B89" s="87">
        <f t="shared" ref="B89:I89" si="54">B49/B$24</f>
        <v>0.92707659115426144</v>
      </c>
      <c r="C89" s="87">
        <f t="shared" si="54"/>
        <v>0.84193103448275808</v>
      </c>
      <c r="D89" s="87">
        <f t="shared" si="54"/>
        <v>0.97525881733637454</v>
      </c>
      <c r="E89" s="87">
        <f t="shared" si="54"/>
        <v>1</v>
      </c>
      <c r="F89" s="87">
        <f t="shared" si="54"/>
        <v>0.88219832735961723</v>
      </c>
      <c r="G89" s="87">
        <f t="shared" si="54"/>
        <v>0.42648077044123767</v>
      </c>
      <c r="H89" s="87">
        <f t="shared" si="54"/>
        <v>0.84343786295005763</v>
      </c>
      <c r="I89" s="87">
        <f t="shared" si="54"/>
        <v>0.9273301737756714</v>
      </c>
      <c r="J89" s="87">
        <f t="shared" si="49"/>
        <v>0.90252170318313385</v>
      </c>
      <c r="K89" s="87">
        <f t="shared" si="49"/>
        <v>0.93893535112173043</v>
      </c>
      <c r="L89" s="87">
        <f t="shared" si="49"/>
        <v>0.93893535112173043</v>
      </c>
    </row>
    <row r="90" spans="1:12" x14ac:dyDescent="0.25">
      <c r="A90" s="61">
        <v>2040</v>
      </c>
      <c r="B90" s="87">
        <f t="shared" ref="B90:I90" si="55">B50/B$24</f>
        <v>0.92340884573894366</v>
      </c>
      <c r="C90" s="87">
        <f t="shared" si="55"/>
        <v>0.83448275862068966</v>
      </c>
      <c r="D90" s="87">
        <f t="shared" si="55"/>
        <v>0.97429373574311262</v>
      </c>
      <c r="E90" s="87">
        <f t="shared" si="55"/>
        <v>1</v>
      </c>
      <c r="F90" s="87">
        <f t="shared" si="55"/>
        <v>0.87783751493428863</v>
      </c>
      <c r="G90" s="87">
        <f t="shared" si="55"/>
        <v>0.41984012085352496</v>
      </c>
      <c r="H90" s="87">
        <f t="shared" si="55"/>
        <v>0.83927454659161949</v>
      </c>
      <c r="I90" s="87">
        <f t="shared" si="55"/>
        <v>0.92364402317008953</v>
      </c>
      <c r="J90" s="87">
        <f t="shared" si="49"/>
        <v>0.89871847871021082</v>
      </c>
      <c r="K90" s="87">
        <f t="shared" si="49"/>
        <v>0.93521837249435724</v>
      </c>
      <c r="L90" s="87">
        <f t="shared" si="49"/>
        <v>0.93521837249435724</v>
      </c>
    </row>
    <row r="91" spans="1:12" x14ac:dyDescent="0.25">
      <c r="A91" s="61">
        <v>2041</v>
      </c>
      <c r="B91" s="87">
        <f t="shared" ref="B91:I91" si="56">B51/B$24</f>
        <v>0.91974110032362455</v>
      </c>
      <c r="C91" s="87">
        <f t="shared" si="56"/>
        <v>0.82703448275861868</v>
      </c>
      <c r="D91" s="87">
        <f t="shared" si="56"/>
        <v>0.97332865414985037</v>
      </c>
      <c r="E91" s="87">
        <f t="shared" si="56"/>
        <v>1</v>
      </c>
      <c r="F91" s="87">
        <f t="shared" si="56"/>
        <v>0.87347670250896159</v>
      </c>
      <c r="G91" s="87">
        <f t="shared" si="56"/>
        <v>0.41319947126580997</v>
      </c>
      <c r="H91" s="87">
        <f t="shared" si="56"/>
        <v>0.83511123023318123</v>
      </c>
      <c r="I91" s="87">
        <f t="shared" si="56"/>
        <v>0.91995787256450767</v>
      </c>
      <c r="J91" s="87">
        <f t="shared" si="49"/>
        <v>0.89491525423728935</v>
      </c>
      <c r="K91" s="87">
        <f t="shared" si="49"/>
        <v>0.93150139386698416</v>
      </c>
      <c r="L91" s="87">
        <f t="shared" si="49"/>
        <v>0.93150139386698416</v>
      </c>
    </row>
    <row r="92" spans="1:12" x14ac:dyDescent="0.25">
      <c r="A92" s="61">
        <v>2042</v>
      </c>
      <c r="B92" s="87">
        <f t="shared" ref="B92:I92" si="57">B52/B$24</f>
        <v>0.91607335490830677</v>
      </c>
      <c r="C92" s="87">
        <f t="shared" si="57"/>
        <v>0.81958620689655026</v>
      </c>
      <c r="D92" s="87">
        <f t="shared" si="57"/>
        <v>0.97236357255658845</v>
      </c>
      <c r="E92" s="87">
        <f t="shared" si="57"/>
        <v>1</v>
      </c>
      <c r="F92" s="87">
        <f t="shared" si="57"/>
        <v>0.86911589008363288</v>
      </c>
      <c r="G92" s="87">
        <f t="shared" si="57"/>
        <v>0.40655882167809726</v>
      </c>
      <c r="H92" s="87">
        <f t="shared" si="57"/>
        <v>0.83094791387474309</v>
      </c>
      <c r="I92" s="87">
        <f t="shared" si="57"/>
        <v>0.9162717219589257</v>
      </c>
      <c r="J92" s="87">
        <f t="shared" si="49"/>
        <v>0.89111202976436632</v>
      </c>
      <c r="K92" s="87">
        <f t="shared" si="49"/>
        <v>0.92778441523961097</v>
      </c>
      <c r="L92" s="87">
        <f t="shared" si="49"/>
        <v>0.92778441523961097</v>
      </c>
    </row>
    <row r="93" spans="1:12" x14ac:dyDescent="0.25">
      <c r="A93" s="61">
        <v>2043</v>
      </c>
      <c r="B93" s="87">
        <f t="shared" ref="B93:I93" si="58">B53/B$24</f>
        <v>0.91240560949298888</v>
      </c>
      <c r="C93" s="87">
        <f t="shared" si="58"/>
        <v>0.81213793103448173</v>
      </c>
      <c r="D93" s="87">
        <f t="shared" si="58"/>
        <v>0.97139849096332653</v>
      </c>
      <c r="E93" s="87">
        <f t="shared" si="58"/>
        <v>1</v>
      </c>
      <c r="F93" s="87">
        <f t="shared" si="58"/>
        <v>0.86475507765830417</v>
      </c>
      <c r="G93" s="87">
        <f t="shared" si="58"/>
        <v>0.39991817209038449</v>
      </c>
      <c r="H93" s="87">
        <f t="shared" si="58"/>
        <v>0.82678459751630495</v>
      </c>
      <c r="I93" s="87">
        <f t="shared" si="58"/>
        <v>0.91258557135334384</v>
      </c>
      <c r="J93" s="87">
        <f t="shared" si="49"/>
        <v>0.88730880529144329</v>
      </c>
      <c r="K93" s="87">
        <f t="shared" si="49"/>
        <v>0.92406743661223878</v>
      </c>
      <c r="L93" s="87">
        <f t="shared" si="49"/>
        <v>0.92406743661223878</v>
      </c>
    </row>
    <row r="94" spans="1:12" x14ac:dyDescent="0.25">
      <c r="A94" s="61">
        <v>2044</v>
      </c>
      <c r="B94" s="87">
        <f t="shared" ref="B94:I94" si="59">B54/B$24</f>
        <v>0.90873786407766988</v>
      </c>
      <c r="C94" s="87">
        <f t="shared" si="59"/>
        <v>0.80468965517241331</v>
      </c>
      <c r="D94" s="87">
        <f t="shared" si="59"/>
        <v>0.97043340937006473</v>
      </c>
      <c r="E94" s="87">
        <f t="shared" si="59"/>
        <v>1</v>
      </c>
      <c r="F94" s="87">
        <f t="shared" si="59"/>
        <v>0.86039426523297557</v>
      </c>
      <c r="G94" s="87">
        <f t="shared" si="59"/>
        <v>0.39327752250267178</v>
      </c>
      <c r="H94" s="87">
        <f t="shared" si="59"/>
        <v>0.8226212811578667</v>
      </c>
      <c r="I94" s="87">
        <f t="shared" si="59"/>
        <v>0.90889942074776198</v>
      </c>
      <c r="J94" s="87">
        <f t="shared" si="49"/>
        <v>0.88350558081852038</v>
      </c>
      <c r="K94" s="87">
        <f t="shared" si="49"/>
        <v>0.9203504579848657</v>
      </c>
      <c r="L94" s="87">
        <f t="shared" si="49"/>
        <v>0.9203504579848657</v>
      </c>
    </row>
    <row r="95" spans="1:12" x14ac:dyDescent="0.25">
      <c r="A95" s="61">
        <v>2045</v>
      </c>
      <c r="B95" s="87">
        <f t="shared" ref="B95:I95" si="60">B55/B$24</f>
        <v>0.9050701186623521</v>
      </c>
      <c r="C95" s="87">
        <f t="shared" si="60"/>
        <v>0.79724137931034478</v>
      </c>
      <c r="D95" s="87">
        <f t="shared" si="60"/>
        <v>0.96946832777680281</v>
      </c>
      <c r="E95" s="87">
        <f t="shared" si="60"/>
        <v>1</v>
      </c>
      <c r="F95" s="87">
        <f t="shared" si="60"/>
        <v>0.85603345280764687</v>
      </c>
      <c r="G95" s="87">
        <f t="shared" si="60"/>
        <v>0.38663687291495907</v>
      </c>
      <c r="H95" s="87">
        <f t="shared" si="60"/>
        <v>0.81845796479942756</v>
      </c>
      <c r="I95" s="87">
        <f t="shared" si="60"/>
        <v>0.90521327014218012</v>
      </c>
      <c r="J95" s="87">
        <f t="shared" si="49"/>
        <v>0.87970235634559735</v>
      </c>
      <c r="K95" s="87">
        <f t="shared" si="49"/>
        <v>0.91663347935749251</v>
      </c>
      <c r="L95" s="87">
        <f t="shared" si="49"/>
        <v>0.91663347935749251</v>
      </c>
    </row>
    <row r="96" spans="1:12" x14ac:dyDescent="0.25">
      <c r="A96" s="61">
        <v>2046</v>
      </c>
      <c r="B96" s="87">
        <f t="shared" ref="B96:I96" si="61">B56/B$24</f>
        <v>0.90140237324703421</v>
      </c>
      <c r="C96" s="87">
        <f t="shared" si="61"/>
        <v>0.7897931034482738</v>
      </c>
      <c r="D96" s="87">
        <f t="shared" si="61"/>
        <v>0.96850324618354044</v>
      </c>
      <c r="E96" s="87">
        <f t="shared" si="61"/>
        <v>1</v>
      </c>
      <c r="F96" s="87">
        <f t="shared" si="61"/>
        <v>0.85167264038231827</v>
      </c>
      <c r="G96" s="87">
        <f t="shared" si="61"/>
        <v>0.37999622332724409</v>
      </c>
      <c r="H96" s="87">
        <f t="shared" si="61"/>
        <v>0.81429464844098942</v>
      </c>
      <c r="I96" s="87">
        <f t="shared" si="61"/>
        <v>0.90152711953659825</v>
      </c>
      <c r="J96" s="87">
        <f t="shared" si="49"/>
        <v>0.87589913187267587</v>
      </c>
      <c r="K96" s="87">
        <f t="shared" si="49"/>
        <v>0.91291650073011943</v>
      </c>
      <c r="L96" s="87">
        <f t="shared" si="49"/>
        <v>0.91291650073011943</v>
      </c>
    </row>
    <row r="97" spans="1:12" x14ac:dyDescent="0.25">
      <c r="A97" s="61">
        <v>2047</v>
      </c>
      <c r="B97" s="87">
        <f t="shared" ref="B97:I97" si="62">B57/B$24</f>
        <v>0.8977346278317152</v>
      </c>
      <c r="C97" s="87">
        <f t="shared" si="62"/>
        <v>0.78234482758620538</v>
      </c>
      <c r="D97" s="87">
        <f t="shared" si="62"/>
        <v>0.96753816459027864</v>
      </c>
      <c r="E97" s="87">
        <f t="shared" si="62"/>
        <v>1</v>
      </c>
      <c r="F97" s="87">
        <f t="shared" si="62"/>
        <v>0.84731182795698956</v>
      </c>
      <c r="G97" s="87">
        <f t="shared" si="62"/>
        <v>0.37335557373953138</v>
      </c>
      <c r="H97" s="87">
        <f t="shared" si="62"/>
        <v>0.81013133208255117</v>
      </c>
      <c r="I97" s="87">
        <f t="shared" si="62"/>
        <v>0.89784096893101628</v>
      </c>
      <c r="J97" s="87">
        <f t="shared" si="49"/>
        <v>0.87209590739975285</v>
      </c>
      <c r="K97" s="87">
        <f t="shared" si="49"/>
        <v>0.90919952210274713</v>
      </c>
      <c r="L97" s="87">
        <f t="shared" si="49"/>
        <v>0.90919952210274713</v>
      </c>
    </row>
    <row r="98" spans="1:12" x14ac:dyDescent="0.25">
      <c r="A98" s="61">
        <v>2048</v>
      </c>
      <c r="B98" s="87">
        <f t="shared" ref="B98:I98" si="63">B58/B$24</f>
        <v>0.89406688241639742</v>
      </c>
      <c r="C98" s="87">
        <f t="shared" si="63"/>
        <v>0.77489655172413696</v>
      </c>
      <c r="D98" s="87">
        <f t="shared" si="63"/>
        <v>0.96657308299701672</v>
      </c>
      <c r="E98" s="87">
        <f t="shared" si="63"/>
        <v>1</v>
      </c>
      <c r="F98" s="87">
        <f t="shared" si="63"/>
        <v>0.84295101553166096</v>
      </c>
      <c r="G98" s="87">
        <f t="shared" si="63"/>
        <v>0.36671492415181867</v>
      </c>
      <c r="H98" s="87">
        <f t="shared" si="63"/>
        <v>0.80596801572411303</v>
      </c>
      <c r="I98" s="87">
        <f t="shared" si="63"/>
        <v>0.89415481832543442</v>
      </c>
      <c r="J98" s="87">
        <f t="shared" si="49"/>
        <v>0.86829268292682982</v>
      </c>
      <c r="K98" s="87">
        <f t="shared" si="49"/>
        <v>0.90548254347537405</v>
      </c>
      <c r="L98" s="87">
        <f t="shared" si="49"/>
        <v>0.90548254347537405</v>
      </c>
    </row>
    <row r="99" spans="1:12" x14ac:dyDescent="0.25">
      <c r="A99" s="61">
        <v>2049</v>
      </c>
      <c r="B99" s="87">
        <f t="shared" ref="B99:I99" si="64">B59/B$24</f>
        <v>0.89039913700107953</v>
      </c>
      <c r="C99" s="87">
        <f t="shared" si="64"/>
        <v>0.76744827586206843</v>
      </c>
      <c r="D99" s="87">
        <f t="shared" si="64"/>
        <v>0.9656080014037548</v>
      </c>
      <c r="E99" s="87">
        <f t="shared" si="64"/>
        <v>1</v>
      </c>
      <c r="F99" s="87">
        <f t="shared" si="64"/>
        <v>0.83859020310633225</v>
      </c>
      <c r="G99" s="87">
        <f t="shared" si="64"/>
        <v>0.3600742745641059</v>
      </c>
      <c r="H99" s="87">
        <f t="shared" si="64"/>
        <v>0.80180469936567489</v>
      </c>
      <c r="I99" s="87">
        <f t="shared" si="64"/>
        <v>0.89046866771985256</v>
      </c>
      <c r="J99" s="87">
        <f t="shared" si="49"/>
        <v>0.8644894584539069</v>
      </c>
      <c r="K99" s="87">
        <f t="shared" si="49"/>
        <v>0.90176556484800086</v>
      </c>
      <c r="L99" s="87">
        <f t="shared" si="49"/>
        <v>0.90176556484800086</v>
      </c>
    </row>
    <row r="100" spans="1:12" x14ac:dyDescent="0.25">
      <c r="A100" s="61">
        <v>2050</v>
      </c>
      <c r="B100" s="87">
        <f t="shared" ref="B100:I100" si="65">B60/B$24</f>
        <v>0.88673139158576053</v>
      </c>
      <c r="C100" s="87">
        <f t="shared" si="65"/>
        <v>0.76</v>
      </c>
      <c r="D100" s="87">
        <f t="shared" si="65"/>
        <v>0.96464291981049288</v>
      </c>
      <c r="E100" s="87">
        <f t="shared" si="65"/>
        <v>1</v>
      </c>
      <c r="F100" s="87">
        <f t="shared" si="65"/>
        <v>0.83422939068100355</v>
      </c>
      <c r="G100" s="87">
        <f t="shared" si="65"/>
        <v>0.35343362497639319</v>
      </c>
      <c r="H100" s="87">
        <f t="shared" si="65"/>
        <v>0.79764138300723664</v>
      </c>
      <c r="I100" s="87">
        <f t="shared" si="65"/>
        <v>0.8867825171142707</v>
      </c>
      <c r="J100" s="87">
        <f t="shared" si="49"/>
        <v>0.86068623398098387</v>
      </c>
      <c r="K100" s="87">
        <f t="shared" si="49"/>
        <v>0.89804858622062866</v>
      </c>
      <c r="L100" s="87">
        <f t="shared" si="49"/>
        <v>0.89804858622062866</v>
      </c>
    </row>
    <row r="101" spans="1:12" x14ac:dyDescent="0.25">
      <c r="L101" s="92"/>
    </row>
    <row r="102" spans="1:12" x14ac:dyDescent="0.25">
      <c r="L102" s="92"/>
    </row>
    <row r="103" spans="1:12" x14ac:dyDescent="0.25">
      <c r="L103" s="92"/>
    </row>
    <row r="104" spans="1:12" x14ac:dyDescent="0.25">
      <c r="L104" s="92"/>
    </row>
    <row r="105" spans="1:12" x14ac:dyDescent="0.25">
      <c r="L105" s="92"/>
    </row>
    <row r="106" spans="1:12" x14ac:dyDescent="0.25">
      <c r="L106" s="92"/>
    </row>
    <row r="107" spans="1:12" x14ac:dyDescent="0.25">
      <c r="L107" s="92"/>
    </row>
    <row r="108" spans="1:12" x14ac:dyDescent="0.25">
      <c r="L108" s="92"/>
    </row>
    <row r="109" spans="1:12" x14ac:dyDescent="0.25">
      <c r="L109" s="9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12"/>
  <sheetViews>
    <sheetView workbookViewId="0"/>
  </sheetViews>
  <sheetFormatPr defaultColWidth="11.42578125" defaultRowHeight="15" x14ac:dyDescent="0.25"/>
  <cols>
    <col min="1" max="1" width="22.140625" customWidth="1"/>
    <col min="2" max="2" width="20.5703125" customWidth="1"/>
  </cols>
  <sheetData>
    <row r="1" spans="1:2" x14ac:dyDescent="0.25">
      <c r="B1" s="88" t="s">
        <v>131</v>
      </c>
    </row>
    <row r="2" spans="1:2" x14ac:dyDescent="0.25">
      <c r="A2" s="86" t="s">
        <v>96</v>
      </c>
      <c r="B2" s="76">
        <f>AVERAGEIF('Properties by Plant Type'!$C$2:$C$56,A2,'Properties by Plant Type'!$Y$2:$Y$56)</f>
        <v>38958.5</v>
      </c>
    </row>
    <row r="3" spans="1:2" x14ac:dyDescent="0.25">
      <c r="A3" t="s">
        <v>133</v>
      </c>
      <c r="B3" s="76">
        <f>AVERAGEIF('Properties by Plant Type'!$C$2:$C$56,A3,'Properties by Plant Type'!$Y$2:$Y$56)</f>
        <v>19525.333333333332</v>
      </c>
    </row>
    <row r="4" spans="1:2" x14ac:dyDescent="0.25">
      <c r="A4" t="s">
        <v>85</v>
      </c>
      <c r="B4" s="76">
        <f>AVERAGEIF('Properties by Plant Type'!$C$2:$C$56,A4,'Properties by Plant Type'!$Y$2:$Y$56)</f>
        <v>94340</v>
      </c>
    </row>
    <row r="5" spans="1:2" x14ac:dyDescent="0.25">
      <c r="A5" t="s">
        <v>97</v>
      </c>
      <c r="B5" s="76">
        <f>AVERAGEIF('Properties by Plant Type'!$C$2:$C$56,A5,'Properties by Plant Type'!$Y$2:$Y$56)</f>
        <v>61450</v>
      </c>
    </row>
    <row r="6" spans="1:2" x14ac:dyDescent="0.25">
      <c r="A6" t="s">
        <v>93</v>
      </c>
      <c r="B6" s="76">
        <f>AVERAGEIF('Properties by Plant Type'!$C$2:$C$56,A6,'Properties by Plant Type'!$Y$2:$Y$56)</f>
        <v>29840</v>
      </c>
    </row>
    <row r="7" spans="1:2" x14ac:dyDescent="0.25">
      <c r="A7" t="s">
        <v>98</v>
      </c>
      <c r="B7" s="76">
        <f>AVERAGEIF('Properties by Plant Type'!$C$2:$C$56,A7,'Properties by Plant Type'!$Y$2:$Y$56)</f>
        <v>21000</v>
      </c>
    </row>
    <row r="8" spans="1:2" x14ac:dyDescent="0.25">
      <c r="A8" t="s">
        <v>79</v>
      </c>
      <c r="B8" s="76">
        <f>AVERAGEIF('Properties by Plant Type'!$C$2:$C$56,A8,'Properties by Plant Type'!$Y$2:$Y$56)</f>
        <v>288000</v>
      </c>
    </row>
    <row r="9" spans="1:2" x14ac:dyDescent="0.25">
      <c r="A9" t="s">
        <v>99</v>
      </c>
      <c r="B9" s="76">
        <f>AVERAGEIF('Properties by Plant Type'!$C$2:$C$56,A9,'Properties by Plant Type'!$Y$2:$Y$56)</f>
        <v>44749</v>
      </c>
    </row>
    <row r="10" spans="1:2" x14ac:dyDescent="0.25">
      <c r="A10" t="s">
        <v>142</v>
      </c>
      <c r="B10" s="76">
        <f>AVERAGEIF('Properties by Plant Type'!$C$2:$C$56,A10,'Properties by Plant Type'!$Y$2:$Y$56)</f>
        <v>38735.125</v>
      </c>
    </row>
    <row r="11" spans="1:2" x14ac:dyDescent="0.25">
      <c r="A11" t="s">
        <v>90</v>
      </c>
      <c r="B11" s="76">
        <f>AVERAGEIF('Properties by Plant Type'!$C$2:$C$56,A11,'Properties by Plant Type'!$Y$2:$Y$56)</f>
        <v>100744</v>
      </c>
    </row>
    <row r="12" spans="1:2" x14ac:dyDescent="0.25">
      <c r="A12" t="s">
        <v>149</v>
      </c>
      <c r="B12" s="76">
        <f>AVERAGEIF('Properties by Plant Type'!$C$2:$C$56,A12,'Properties by Plant Type'!$Y$2:$Y$56)</f>
        <v>14841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12"/>
  <sheetViews>
    <sheetView workbookViewId="0"/>
  </sheetViews>
  <sheetFormatPr defaultColWidth="11.42578125" defaultRowHeight="15" x14ac:dyDescent="0.25"/>
  <cols>
    <col min="1" max="1" width="24.5703125" customWidth="1"/>
    <col min="2" max="2" width="25" customWidth="1"/>
  </cols>
  <sheetData>
    <row r="1" spans="1:2" x14ac:dyDescent="0.25">
      <c r="B1" s="88" t="s">
        <v>132</v>
      </c>
    </row>
    <row r="2" spans="1:2" x14ac:dyDescent="0.25">
      <c r="A2" s="86" t="s">
        <v>96</v>
      </c>
      <c r="B2" s="87">
        <f>IFERROR(AVERAGEIF('Properties by Plant Type'!$C$2:$C$56,A2,'Properties by Plant Type'!$Z$2:$Z$56),0)</f>
        <v>2.8149999999999999</v>
      </c>
    </row>
    <row r="3" spans="1:2" x14ac:dyDescent="0.25">
      <c r="A3" t="s">
        <v>133</v>
      </c>
      <c r="B3" s="87">
        <f>IFERROR(AVERAGEIF('Properties by Plant Type'!$C$2:$C$56,A3,'Properties by Plant Type'!$Z$2:$Z$56),0)</f>
        <v>2.7888888888888888</v>
      </c>
    </row>
    <row r="4" spans="1:2" x14ac:dyDescent="0.25">
      <c r="A4" t="s">
        <v>85</v>
      </c>
      <c r="B4" s="87">
        <f>IFERROR(AVERAGEIF('Properties by Plant Type'!$C$2:$C$56,A4,'Properties by Plant Type'!$Z$2:$Z$56),0)</f>
        <v>2.17</v>
      </c>
    </row>
    <row r="5" spans="1:2" x14ac:dyDescent="0.25">
      <c r="A5" t="s">
        <v>97</v>
      </c>
      <c r="B5" s="87">
        <f>IFERROR(AVERAGEIF('Properties by Plant Type'!$C$2:$C$56,A5,'Properties by Plant Type'!$Z$2:$Z$56),0)</f>
        <v>0</v>
      </c>
    </row>
    <row r="6" spans="1:2" x14ac:dyDescent="0.25">
      <c r="A6" t="s">
        <v>93</v>
      </c>
      <c r="B6" s="87">
        <f>IFERROR(AVERAGEIF('Properties by Plant Type'!$C$2:$C$56,A6,'Properties by Plant Type'!$Z$2:$Z$56),0)</f>
        <v>0</v>
      </c>
    </row>
    <row r="7" spans="1:2" x14ac:dyDescent="0.25">
      <c r="A7" t="s">
        <v>98</v>
      </c>
      <c r="B7" s="87">
        <f>IFERROR(AVERAGEIF('Properties by Plant Type'!$C$2:$C$56,A7,'Properties by Plant Type'!$Z$2:$Z$56),0)</f>
        <v>0</v>
      </c>
    </row>
    <row r="8" spans="1:2" x14ac:dyDescent="0.25">
      <c r="A8" t="s">
        <v>79</v>
      </c>
      <c r="B8" s="87">
        <f>IFERROR(AVERAGEIF('Properties by Plant Type'!$C$2:$C$56,A8,'Properties by Plant Type'!$Z$2:$Z$56),0)</f>
        <v>0</v>
      </c>
    </row>
    <row r="9" spans="1:2" x14ac:dyDescent="0.25">
      <c r="A9" t="s">
        <v>99</v>
      </c>
      <c r="B9" s="87">
        <f>IFERROR(AVERAGEIF('Properties by Plant Type'!$C$2:$C$56,A9,'Properties by Plant Type'!$Z$2:$Z$56),0)</f>
        <v>3.98</v>
      </c>
    </row>
    <row r="10" spans="1:2" x14ac:dyDescent="0.25">
      <c r="A10" t="s">
        <v>142</v>
      </c>
      <c r="B10" s="87">
        <f>IFERROR(AVERAGEIF('Properties by Plant Type'!$C$2:$C$56,A10,'Properties by Plant Type'!$Z$2:$Z$56),0)</f>
        <v>3.9399999999999995</v>
      </c>
    </row>
    <row r="11" spans="1:2" x14ac:dyDescent="0.25">
      <c r="A11" t="s">
        <v>90</v>
      </c>
      <c r="B11" s="87">
        <f>IFERROR(AVERAGEIF('Properties by Plant Type'!$C$2:$C$56,A11,'Properties by Plant Type'!$Z$2:$Z$56),0)</f>
        <v>5.000000000000001E-2</v>
      </c>
    </row>
    <row r="12" spans="1:2" x14ac:dyDescent="0.25">
      <c r="A12" t="s">
        <v>149</v>
      </c>
      <c r="B12" s="87">
        <f>IFERROR(AVERAGEIF('Properties by Plant Type'!$C$2:$C$56,A12,'Properties by Plant Type'!$Z$2:$Z$56),0)</f>
        <v>3.6650000000000005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L18"/>
  <sheetViews>
    <sheetView workbookViewId="0"/>
  </sheetViews>
  <sheetFormatPr defaultColWidth="11.42578125" defaultRowHeight="15" x14ac:dyDescent="0.25"/>
  <cols>
    <col min="2" max="2" width="14.5703125" customWidth="1"/>
    <col min="3" max="3" width="29.42578125" customWidth="1"/>
    <col min="4" max="5" width="19" customWidth="1"/>
    <col min="6" max="6" width="16.7109375" customWidth="1"/>
    <col min="7" max="7" width="17.42578125" customWidth="1"/>
    <col min="8" max="8" width="22.140625" customWidth="1"/>
    <col min="9" max="9" width="17.28515625" customWidth="1"/>
    <col min="10" max="10" width="20.140625" customWidth="1"/>
    <col min="11" max="11" width="19" customWidth="1"/>
    <col min="12" max="12" width="25.85546875" customWidth="1"/>
  </cols>
  <sheetData>
    <row r="1" spans="1:12" s="88" customFormat="1" x14ac:dyDescent="0.25">
      <c r="A1" s="89" t="s">
        <v>113</v>
      </c>
      <c r="B1" s="90" t="s">
        <v>118</v>
      </c>
      <c r="C1" s="89" t="s">
        <v>183</v>
      </c>
      <c r="D1" s="89" t="s">
        <v>119</v>
      </c>
      <c r="E1" s="89" t="s">
        <v>120</v>
      </c>
      <c r="F1" s="95" t="s">
        <v>121</v>
      </c>
      <c r="G1" s="95" t="s">
        <v>122</v>
      </c>
      <c r="H1" s="89" t="s">
        <v>123</v>
      </c>
      <c r="I1" s="89" t="s">
        <v>124</v>
      </c>
      <c r="J1" s="89" t="s">
        <v>125</v>
      </c>
      <c r="K1" s="89" t="s">
        <v>182</v>
      </c>
      <c r="L1" s="89" t="s">
        <v>184</v>
      </c>
    </row>
    <row r="2" spans="1:12" x14ac:dyDescent="0.25">
      <c r="A2">
        <v>2014</v>
      </c>
      <c r="B2" s="76">
        <f>('Capital Cost'!$B$2*'Cost Improvement'!B64)*(1000)</f>
        <v>1695000</v>
      </c>
      <c r="C2" s="76">
        <f>('Capital Cost'!$B$3*'Cost Improvement'!C64)*(1000)</f>
        <v>833780.14915121184</v>
      </c>
      <c r="D2" s="76">
        <f>('Capital Cost'!$B$4*'Cost Improvement'!D64)*(1000)</f>
        <v>3983000</v>
      </c>
      <c r="E2" s="76">
        <f>('Capital Cost'!$B$5*'Cost Improvement'!E64)*(1000)</f>
        <v>1379500</v>
      </c>
      <c r="F2" s="94">
        <f>('Capital Cost'!$B$6*'Cost Improvement'!F64)*(1000)</f>
        <v>1522144.3298969071</v>
      </c>
      <c r="G2" s="94">
        <f>('Capital Cost'!$B$7*'Cost Improvement'!G64)*(1000)/About!C31</f>
        <v>2060356.1387066541</v>
      </c>
      <c r="H2" s="76">
        <f>('Capital Cost'!$B$8*'Cost Improvement'!H64)*(1000)</f>
        <v>5375010.3092783503</v>
      </c>
      <c r="I2" s="76">
        <f>('Capital Cost'!$B$9*'Cost Improvement'!I64)*(1000)</f>
        <v>1846762.8865979379</v>
      </c>
      <c r="J2" s="76">
        <f>('Capital Cost'!$B$11*'Cost Improvement'!J64)*(1000)</f>
        <v>2041000</v>
      </c>
      <c r="K2" s="76">
        <f>('Capital Cost'!$B$10*'Cost Improvement'!K64)*(1000)</f>
        <v>2233666.6666666665</v>
      </c>
      <c r="L2" s="76">
        <f>('Capital Cost'!$B$12*'Cost Improvement'!L64)*(1000)</f>
        <v>706428.57142857148</v>
      </c>
    </row>
    <row r="3" spans="1:12" x14ac:dyDescent="0.25">
      <c r="A3">
        <v>2015</v>
      </c>
      <c r="B3" s="76">
        <f>('Capital Cost'!$B$2*'Cost Improvement'!B65)*(1000)</f>
        <v>1695000</v>
      </c>
      <c r="C3" s="76">
        <f>('Capital Cost'!$B$3*'Cost Improvement'!C65)*(1000)</f>
        <v>833780.14915121184</v>
      </c>
      <c r="D3" s="76">
        <f>('Capital Cost'!$B$4*'Cost Improvement'!D65)*(1000)</f>
        <v>3979039.5975902211</v>
      </c>
      <c r="E3" s="76">
        <f>('Capital Cost'!$B$5*'Cost Improvement'!E65)*(1000)</f>
        <v>1379500</v>
      </c>
      <c r="F3" s="76">
        <v>0</v>
      </c>
      <c r="G3" s="76">
        <v>0</v>
      </c>
      <c r="H3" s="76">
        <f>('Capital Cost'!$B$8*'Cost Improvement'!H65)*(1000)</f>
        <v>5375010.3092783503</v>
      </c>
      <c r="I3" s="76">
        <f>('Capital Cost'!$B$9*'Cost Improvement'!I65)*(1000)</f>
        <v>1846762.8865979379</v>
      </c>
      <c r="J3" s="76">
        <f>('Capital Cost'!$B$11*'Cost Improvement'!J65)*(1000)</f>
        <v>2041000</v>
      </c>
      <c r="K3" s="76">
        <f>('Capital Cost'!$B$10*'Cost Improvement'!K65)*(1000)</f>
        <v>2238707.4649320757</v>
      </c>
      <c r="L3" s="76">
        <f>('Capital Cost'!$B$12*'Cost Improvement'!L65)*(1000)</f>
        <v>708022.79494035745</v>
      </c>
    </row>
    <row r="4" spans="1:12" x14ac:dyDescent="0.25">
      <c r="A4">
        <v>2016</v>
      </c>
      <c r="B4" s="76">
        <f>('Capital Cost'!$B$2*'Cost Improvement'!B66)*(1000)</f>
        <v>1695000</v>
      </c>
      <c r="C4" s="76">
        <f>('Capital Cost'!$B$3*'Cost Improvement'!C66)*(1000)</f>
        <v>833780.14915121184</v>
      </c>
      <c r="D4" s="76">
        <f>('Capital Cost'!$B$4*'Cost Improvement'!D66)*(1000)</f>
        <v>3975079.1951804403</v>
      </c>
      <c r="E4" s="76">
        <f>('Capital Cost'!$B$5*'Cost Improvement'!E66)*(1000)</f>
        <v>1379500</v>
      </c>
      <c r="F4" s="76">
        <v>0</v>
      </c>
      <c r="G4" s="76">
        <v>0</v>
      </c>
      <c r="H4" s="76">
        <f>('Capital Cost'!$B$8*'Cost Improvement'!H66)*(1000)</f>
        <v>5375010.3092783503</v>
      </c>
      <c r="I4" s="76">
        <f>('Capital Cost'!$B$9*'Cost Improvement'!I66)*(1000)</f>
        <v>1846762.8865979379</v>
      </c>
      <c r="J4" s="76">
        <f>('Capital Cost'!$B$11*'Cost Improvement'!J66)*(1000)</f>
        <v>2041000</v>
      </c>
      <c r="K4" s="76">
        <f>('Capital Cost'!$B$10*'Cost Improvement'!K66)*(1000)</f>
        <v>2243748.2631974872</v>
      </c>
      <c r="L4" s="76">
        <f>('Capital Cost'!$B$12*'Cost Improvement'!L66)*(1000)</f>
        <v>709617.01845214423</v>
      </c>
    </row>
    <row r="5" spans="1:12" x14ac:dyDescent="0.25">
      <c r="A5">
        <v>2017</v>
      </c>
      <c r="B5" s="76">
        <f>('Capital Cost'!$B$2*'Cost Improvement'!B67)*(1000)</f>
        <v>1695000</v>
      </c>
      <c r="C5" s="76">
        <f>('Capital Cost'!$B$3*'Cost Improvement'!C67)*(1000)</f>
        <v>833780.14915121184</v>
      </c>
      <c r="D5" s="76">
        <f>('Capital Cost'!$B$4*'Cost Improvement'!D67)*(1000)</f>
        <v>3971118.7927706614</v>
      </c>
      <c r="E5" s="76">
        <f>('Capital Cost'!$B$5*'Cost Improvement'!E67)*(1000)</f>
        <v>1379500</v>
      </c>
      <c r="F5" s="76">
        <v>0</v>
      </c>
      <c r="G5" s="76">
        <v>0</v>
      </c>
      <c r="H5" s="76">
        <f>('Capital Cost'!$B$8*'Cost Improvement'!H67)*(1000)</f>
        <v>5375010.3092783503</v>
      </c>
      <c r="I5" s="76">
        <f>('Capital Cost'!$B$9*'Cost Improvement'!I67)*(1000)</f>
        <v>1846762.8865979379</v>
      </c>
      <c r="J5" s="76">
        <f>('Capital Cost'!$B$11*'Cost Improvement'!J67)*(1000)</f>
        <v>2041000</v>
      </c>
      <c r="K5" s="76">
        <f>('Capital Cost'!$B$10*'Cost Improvement'!K67)*(1000)</f>
        <v>2248789.0614628969</v>
      </c>
      <c r="L5" s="76">
        <f>('Capital Cost'!$B$12*'Cost Improvement'!L67)*(1000)</f>
        <v>711211.24196393031</v>
      </c>
    </row>
    <row r="6" spans="1:12" x14ac:dyDescent="0.25">
      <c r="A6">
        <v>2018</v>
      </c>
      <c r="B6" s="76">
        <f>('Capital Cost'!$B$2*'Cost Improvement'!B68)*(1000)</f>
        <v>1695000</v>
      </c>
      <c r="C6" s="76">
        <f>('Capital Cost'!$B$3*'Cost Improvement'!C68)*(1000)</f>
        <v>833780.14915121184</v>
      </c>
      <c r="D6" s="76">
        <f>('Capital Cost'!$B$4*'Cost Improvement'!D68)*(1000)</f>
        <v>3967158.390360882</v>
      </c>
      <c r="E6" s="76">
        <f>('Capital Cost'!$B$5*'Cost Improvement'!E68)*(1000)</f>
        <v>1379500</v>
      </c>
      <c r="F6" s="76">
        <v>0</v>
      </c>
      <c r="G6" s="76">
        <v>0</v>
      </c>
      <c r="H6" s="76">
        <f>('Capital Cost'!$B$8*'Cost Improvement'!H68)*(1000)</f>
        <v>5375010.3092783503</v>
      </c>
      <c r="I6" s="76">
        <f>('Capital Cost'!$B$9*'Cost Improvement'!I68)*(1000)</f>
        <v>1846762.8865979379</v>
      </c>
      <c r="J6" s="76">
        <f>('Capital Cost'!$B$11*'Cost Improvement'!J68)*(1000)</f>
        <v>2041000</v>
      </c>
      <c r="K6" s="76">
        <f>('Capital Cost'!$B$10*'Cost Improvement'!K68)*(1000)</f>
        <v>2253829.8597283065</v>
      </c>
      <c r="L6" s="76">
        <f>('Capital Cost'!$B$12*'Cost Improvement'!L68)*(1000)</f>
        <v>712805.4654757164</v>
      </c>
    </row>
    <row r="7" spans="1:12" x14ac:dyDescent="0.25">
      <c r="A7">
        <v>2019</v>
      </c>
      <c r="B7" s="76">
        <f>('Capital Cost'!$B$2*'Cost Improvement'!B69)*(1000)</f>
        <v>1695000</v>
      </c>
      <c r="C7" s="76">
        <f>('Capital Cost'!$B$3*'Cost Improvement'!C69)*(1000)</f>
        <v>833780.14915121184</v>
      </c>
      <c r="D7" s="76">
        <f>('Capital Cost'!$B$4*'Cost Improvement'!D69)*(1000)</f>
        <v>3963197.9879511031</v>
      </c>
      <c r="E7" s="76">
        <f>('Capital Cost'!$B$5*'Cost Improvement'!E69)*(1000)</f>
        <v>1379500</v>
      </c>
      <c r="F7" s="76">
        <v>0</v>
      </c>
      <c r="G7" s="76">
        <v>0</v>
      </c>
      <c r="H7" s="76">
        <f>('Capital Cost'!$B$8*'Cost Improvement'!H69)*(1000)</f>
        <v>5375010.3092783503</v>
      </c>
      <c r="I7" s="76">
        <f>('Capital Cost'!$B$9*'Cost Improvement'!I69)*(1000)</f>
        <v>1846762.8865979379</v>
      </c>
      <c r="J7" s="76">
        <f>('Capital Cost'!$B$11*'Cost Improvement'!J69)*(1000)</f>
        <v>2041000</v>
      </c>
      <c r="K7" s="76">
        <f>('Capital Cost'!$B$10*'Cost Improvement'!K69)*(1000)</f>
        <v>2258870.6579937157</v>
      </c>
      <c r="L7" s="76">
        <f>('Capital Cost'!$B$12*'Cost Improvement'!L69)*(1000)</f>
        <v>714399.68898750236</v>
      </c>
    </row>
    <row r="8" spans="1:12" x14ac:dyDescent="0.25">
      <c r="A8">
        <v>2020</v>
      </c>
      <c r="B8" s="76">
        <f>('Capital Cost'!$B$2*'Cost Improvement'!B70)*(1000)</f>
        <v>1695000</v>
      </c>
      <c r="C8" s="76">
        <f>('Capital Cost'!$B$3*'Cost Improvement'!C70)*(1000)</f>
        <v>833780.14915121184</v>
      </c>
      <c r="D8" s="76">
        <f>('Capital Cost'!$B$4*'Cost Improvement'!D70)*(1000)</f>
        <v>3959237.5855413224</v>
      </c>
      <c r="E8" s="76">
        <f>('Capital Cost'!$B$5*'Cost Improvement'!E70)*(1000)</f>
        <v>1379500</v>
      </c>
      <c r="F8" s="76">
        <v>0</v>
      </c>
      <c r="G8" s="76">
        <v>0</v>
      </c>
      <c r="H8" s="76">
        <f>('Capital Cost'!$B$8*'Cost Improvement'!H70)*(1000)</f>
        <v>5375010.3092783503</v>
      </c>
      <c r="I8" s="76">
        <f>('Capital Cost'!$B$9*'Cost Improvement'!I70)*(1000)</f>
        <v>1846762.8865979379</v>
      </c>
      <c r="J8" s="76">
        <f>('Capital Cost'!$B$11*'Cost Improvement'!J70)*(1000)</f>
        <v>2041000</v>
      </c>
      <c r="K8" s="76">
        <f>('Capital Cost'!$B$10*'Cost Improvement'!K70)*(1000)</f>
        <v>2263911.4562591272</v>
      </c>
      <c r="L8" s="76">
        <f>('Capital Cost'!$B$12*'Cost Improvement'!L70)*(1000)</f>
        <v>715993.91249928903</v>
      </c>
    </row>
    <row r="9" spans="1:12" x14ac:dyDescent="0.25">
      <c r="A9">
        <v>2021</v>
      </c>
      <c r="B9" s="76">
        <f>('Capital Cost'!$B$2*'Cost Improvement'!B71)*(1000)</f>
        <v>1688417.4757281556</v>
      </c>
      <c r="C9" s="76">
        <f>('Capital Cost'!$B$3*'Cost Improvement'!C71)*(1000)</f>
        <v>826649.89132398681</v>
      </c>
      <c r="D9" s="76">
        <f>('Capital Cost'!$B$4*'Cost Improvement'!D71)*(1000)</f>
        <v>3955277.1831315435</v>
      </c>
      <c r="E9" s="76">
        <f>('Capital Cost'!$B$5*'Cost Improvement'!E71)*(1000)</f>
        <v>1379500</v>
      </c>
      <c r="F9" s="76">
        <v>0</v>
      </c>
      <c r="G9" s="76">
        <v>0</v>
      </c>
      <c r="H9" s="76">
        <f>('Capital Cost'!$B$8*'Cost Improvement'!H71)*(1000)</f>
        <v>5324876.2007919326</v>
      </c>
      <c r="I9" s="76">
        <f>('Capital Cost'!$B$9*'Cost Improvement'!I71)*(1000)</f>
        <v>1839631.2763635765</v>
      </c>
      <c r="J9" s="76">
        <f>('Capital Cost'!$B$11*'Cost Improvement'!J71)*(1000)</f>
        <v>2029806.4213862477</v>
      </c>
      <c r="K9" s="76">
        <f>('Capital Cost'!$B$10*'Cost Improvement'!K71)*(1000)</f>
        <v>2255015.9299084041</v>
      </c>
      <c r="L9" s="76">
        <f>('Capital Cost'!$B$12*'Cost Improvement'!L71)*(1000)</f>
        <v>713180.57689025451</v>
      </c>
    </row>
    <row r="10" spans="1:12" x14ac:dyDescent="0.25">
      <c r="A10">
        <v>2022</v>
      </c>
      <c r="B10" s="76">
        <f>('Capital Cost'!$B$2*'Cost Improvement'!B72)*(1000)</f>
        <v>1681834.9514563107</v>
      </c>
      <c r="C10" s="76">
        <f>('Capital Cost'!$B$3*'Cost Improvement'!C72)*(1000)</f>
        <v>819519.633496764</v>
      </c>
      <c r="D10" s="76">
        <f>('Capital Cost'!$B$4*'Cost Improvement'!D72)*(1000)</f>
        <v>3951316.7807217641</v>
      </c>
      <c r="E10" s="76">
        <f>('Capital Cost'!$B$5*'Cost Improvement'!E72)*(1000)</f>
        <v>1379500</v>
      </c>
      <c r="F10" s="76">
        <v>0</v>
      </c>
      <c r="G10" s="76">
        <v>0</v>
      </c>
      <c r="H10" s="76">
        <f>('Capital Cost'!$B$8*'Cost Improvement'!H72)*(1000)</f>
        <v>5274742.0923054945</v>
      </c>
      <c r="I10" s="76">
        <f>('Capital Cost'!$B$9*'Cost Improvement'!I72)*(1000)</f>
        <v>1832499.6661292147</v>
      </c>
      <c r="J10" s="76">
        <f>('Capital Cost'!$B$11*'Cost Improvement'!J72)*(1000)</f>
        <v>2018612.8427724959</v>
      </c>
      <c r="K10" s="76">
        <f>('Capital Cost'!$B$10*'Cost Improvement'!K72)*(1000)</f>
        <v>2246120.4035576801</v>
      </c>
      <c r="L10" s="76">
        <f>('Capital Cost'!$B$12*'Cost Improvement'!L72)*(1000)</f>
        <v>710367.24128122011</v>
      </c>
    </row>
    <row r="11" spans="1:12" x14ac:dyDescent="0.25">
      <c r="A11">
        <v>2023</v>
      </c>
      <c r="B11" s="76">
        <f>('Capital Cost'!$B$2*'Cost Improvement'!B73)*(1000)</f>
        <v>1675252.427184466</v>
      </c>
      <c r="C11" s="76">
        <f>('Capital Cost'!$B$3*'Cost Improvement'!C73)*(1000)</f>
        <v>812389.37566953909</v>
      </c>
      <c r="D11" s="76">
        <f>('Capital Cost'!$B$4*'Cost Improvement'!D73)*(1000)</f>
        <v>3947356.3783119852</v>
      </c>
      <c r="E11" s="76">
        <f>('Capital Cost'!$B$5*'Cost Improvement'!E73)*(1000)</f>
        <v>1379500</v>
      </c>
      <c r="F11" s="76">
        <v>0</v>
      </c>
      <c r="G11" s="76">
        <v>0</v>
      </c>
      <c r="H11" s="76">
        <f>('Capital Cost'!$B$8*'Cost Improvement'!H73)*(1000)</f>
        <v>5224607.9838190554</v>
      </c>
      <c r="I11" s="76">
        <f>('Capital Cost'!$B$9*'Cost Improvement'!I73)*(1000)</f>
        <v>1825368.0558948549</v>
      </c>
      <c r="J11" s="76">
        <f>('Capital Cost'!$B$11*'Cost Improvement'!J73)*(1000)</f>
        <v>2007419.2641587437</v>
      </c>
      <c r="K11" s="76">
        <f>('Capital Cost'!$B$10*'Cost Improvement'!K73)*(1000)</f>
        <v>2237224.8772069565</v>
      </c>
      <c r="L11" s="76">
        <f>('Capital Cost'!$B$12*'Cost Improvement'!L73)*(1000)</f>
        <v>707553.90567218547</v>
      </c>
    </row>
    <row r="12" spans="1:12" x14ac:dyDescent="0.25">
      <c r="A12">
        <v>2024</v>
      </c>
      <c r="B12" s="76">
        <f>('Capital Cost'!$B$2*'Cost Improvement'!B74)*(1000)</f>
        <v>1668669.9029126212</v>
      </c>
      <c r="C12" s="76">
        <f>('Capital Cost'!$B$3*'Cost Improvement'!C74)*(1000)</f>
        <v>805259.11784231407</v>
      </c>
      <c r="D12" s="76">
        <f>('Capital Cost'!$B$4*'Cost Improvement'!D74)*(1000)</f>
        <v>3943395.9759022044</v>
      </c>
      <c r="E12" s="76">
        <f>('Capital Cost'!$B$5*'Cost Improvement'!E74)*(1000)</f>
        <v>1379500</v>
      </c>
      <c r="F12" s="76">
        <v>0</v>
      </c>
      <c r="G12" s="76">
        <v>0</v>
      </c>
      <c r="H12" s="76">
        <f>('Capital Cost'!$B$8*'Cost Improvement'!H74)*(1000)</f>
        <v>5174473.8753326172</v>
      </c>
      <c r="I12" s="76">
        <f>('Capital Cost'!$B$9*'Cost Improvement'!I74)*(1000)</f>
        <v>1818236.4456604936</v>
      </c>
      <c r="J12" s="76">
        <f>('Capital Cost'!$B$11*'Cost Improvement'!J74)*(1000)</f>
        <v>1996225.6855449919</v>
      </c>
      <c r="K12" s="76">
        <f>('Capital Cost'!$B$10*'Cost Improvement'!K74)*(1000)</f>
        <v>2228329.3508562334</v>
      </c>
      <c r="L12" s="76">
        <f>('Capital Cost'!$B$12*'Cost Improvement'!L74)*(1000)</f>
        <v>704740.57006315095</v>
      </c>
    </row>
    <row r="13" spans="1:12" x14ac:dyDescent="0.25">
      <c r="A13">
        <v>2025</v>
      </c>
      <c r="B13" s="76">
        <f>('Capital Cost'!$B$2*'Cost Improvement'!B75)*(1000)</f>
        <v>1662087.3786407767</v>
      </c>
      <c r="C13" s="76">
        <f>('Capital Cost'!$B$3*'Cost Improvement'!C75)*(1000)</f>
        <v>798128.86001509102</v>
      </c>
      <c r="D13" s="76">
        <f>('Capital Cost'!$B$4*'Cost Improvement'!D75)*(1000)</f>
        <v>3939435.5734924255</v>
      </c>
      <c r="E13" s="76">
        <f>('Capital Cost'!$B$5*'Cost Improvement'!E75)*(1000)</f>
        <v>1379500</v>
      </c>
      <c r="F13" s="76">
        <v>0</v>
      </c>
      <c r="G13" s="76">
        <v>0</v>
      </c>
      <c r="H13" s="76">
        <f>('Capital Cost'!$B$8*'Cost Improvement'!H75)*(1000)</f>
        <v>5124339.7668461781</v>
      </c>
      <c r="I13" s="76">
        <f>('Capital Cost'!$B$9*'Cost Improvement'!I75)*(1000)</f>
        <v>1811104.8354261317</v>
      </c>
      <c r="J13" s="76">
        <f>('Capital Cost'!$B$11*'Cost Improvement'!J75)*(1000)</f>
        <v>1985032.1069312396</v>
      </c>
      <c r="K13" s="76">
        <f>('Capital Cost'!$B$10*'Cost Improvement'!K75)*(1000)</f>
        <v>2219433.8245055103</v>
      </c>
      <c r="L13" s="76">
        <f>('Capital Cost'!$B$12*'Cost Improvement'!L75)*(1000)</f>
        <v>701927.23445411655</v>
      </c>
    </row>
    <row r="14" spans="1:12" x14ac:dyDescent="0.25">
      <c r="A14">
        <v>2026</v>
      </c>
      <c r="B14" s="76">
        <f>('Capital Cost'!$B$2*'Cost Improvement'!B76)*(1000)</f>
        <v>1655504.8543689323</v>
      </c>
      <c r="C14" s="76">
        <f>('Capital Cost'!$B$3*'Cost Improvement'!C76)*(1000)</f>
        <v>790998.602187866</v>
      </c>
      <c r="D14" s="76">
        <f>('Capital Cost'!$B$4*'Cost Improvement'!D76)*(1000)</f>
        <v>3935475.1710826466</v>
      </c>
      <c r="E14" s="76">
        <f>('Capital Cost'!$B$5*'Cost Improvement'!E76)*(1000)</f>
        <v>1379500</v>
      </c>
      <c r="F14" s="76">
        <v>0</v>
      </c>
      <c r="G14" s="76">
        <v>0</v>
      </c>
      <c r="H14" s="76">
        <f>('Capital Cost'!$B$8*'Cost Improvement'!H76)*(1000)</f>
        <v>5074205.6583597604</v>
      </c>
      <c r="I14" s="76">
        <f>('Capital Cost'!$B$9*'Cost Improvement'!I76)*(1000)</f>
        <v>1803973.225191772</v>
      </c>
      <c r="J14" s="76">
        <f>('Capital Cost'!$B$11*'Cost Improvement'!J76)*(1000)</f>
        <v>1973838.5283174848</v>
      </c>
      <c r="K14" s="76">
        <f>('Capital Cost'!$B$10*'Cost Improvement'!K76)*(1000)</f>
        <v>2210538.2981547862</v>
      </c>
      <c r="L14" s="76">
        <f>('Capital Cost'!$B$12*'Cost Improvement'!L76)*(1000)</f>
        <v>699113.89884508192</v>
      </c>
    </row>
    <row r="15" spans="1:12" x14ac:dyDescent="0.25">
      <c r="A15">
        <v>2027</v>
      </c>
      <c r="B15" s="76">
        <f>('Capital Cost'!$B$2*'Cost Improvement'!B77)*(1000)</f>
        <v>1648922.3300970872</v>
      </c>
      <c r="C15" s="76">
        <f>('Capital Cost'!$B$3*'Cost Improvement'!C77)*(1000)</f>
        <v>783868.34436064318</v>
      </c>
      <c r="D15" s="76">
        <f>('Capital Cost'!$B$4*'Cost Improvement'!D77)*(1000)</f>
        <v>3931514.7686728672</v>
      </c>
      <c r="E15" s="76">
        <f>('Capital Cost'!$B$5*'Cost Improvement'!E77)*(1000)</f>
        <v>1379500</v>
      </c>
      <c r="F15" s="76">
        <v>0</v>
      </c>
      <c r="G15" s="76">
        <v>0</v>
      </c>
      <c r="H15" s="76">
        <f>('Capital Cost'!$B$8*'Cost Improvement'!H77)*(1000)</f>
        <v>5024071.5498733222</v>
      </c>
      <c r="I15" s="76">
        <f>('Capital Cost'!$B$9*'Cost Improvement'!I77)*(1000)</f>
        <v>1796841.6149574104</v>
      </c>
      <c r="J15" s="76">
        <f>('Capital Cost'!$B$11*'Cost Improvement'!J77)*(1000)</f>
        <v>1962644.9497037327</v>
      </c>
      <c r="K15" s="76">
        <f>('Capital Cost'!$B$10*'Cost Improvement'!K77)*(1000)</f>
        <v>2201642.7718040626</v>
      </c>
      <c r="L15" s="76">
        <f>('Capital Cost'!$B$12*'Cost Improvement'!L77)*(1000)</f>
        <v>696300.56323604728</v>
      </c>
    </row>
    <row r="16" spans="1:12" x14ac:dyDescent="0.25">
      <c r="A16">
        <v>2028</v>
      </c>
      <c r="B16" s="76">
        <f>('Capital Cost'!$B$2*'Cost Improvement'!B78)*(1000)</f>
        <v>1642339.8058252428</v>
      </c>
      <c r="C16" s="76">
        <f>('Capital Cost'!$B$3*'Cost Improvement'!C78)*(1000)</f>
        <v>776738.08653341816</v>
      </c>
      <c r="D16" s="76">
        <f>('Capital Cost'!$B$4*'Cost Improvement'!D78)*(1000)</f>
        <v>3927554.3662630864</v>
      </c>
      <c r="E16" s="76">
        <f>('Capital Cost'!$B$5*'Cost Improvement'!E78)*(1000)</f>
        <v>1379500</v>
      </c>
      <c r="F16" s="76">
        <v>0</v>
      </c>
      <c r="G16" s="76">
        <v>0</v>
      </c>
      <c r="H16" s="76">
        <f>('Capital Cost'!$B$8*'Cost Improvement'!H78)*(1000)</f>
        <v>4973937.4413868841</v>
      </c>
      <c r="I16" s="76">
        <f>('Capital Cost'!$B$9*'Cost Improvement'!I78)*(1000)</f>
        <v>1789710.0047230488</v>
      </c>
      <c r="J16" s="76">
        <f>('Capital Cost'!$B$11*'Cost Improvement'!J78)*(1000)</f>
        <v>1951451.3710899807</v>
      </c>
      <c r="K16" s="76">
        <f>('Capital Cost'!$B$10*'Cost Improvement'!K78)*(1000)</f>
        <v>2192747.2454533395</v>
      </c>
      <c r="L16" s="76">
        <f>('Capital Cost'!$B$12*'Cost Improvement'!L78)*(1000)</f>
        <v>693487.22762701288</v>
      </c>
    </row>
    <row r="17" spans="1:12" x14ac:dyDescent="0.25">
      <c r="A17">
        <v>2029</v>
      </c>
      <c r="B17" s="76">
        <f>('Capital Cost'!$B$2*'Cost Improvement'!B79)*(1000)</f>
        <v>1635757.2815533981</v>
      </c>
      <c r="C17" s="76">
        <f>('Capital Cost'!$B$3*'Cost Improvement'!C79)*(1000)</f>
        <v>769607.82870619325</v>
      </c>
      <c r="D17" s="76">
        <f>('Capital Cost'!$B$4*'Cost Improvement'!D79)*(1000)</f>
        <v>3923593.9638533071</v>
      </c>
      <c r="E17" s="76">
        <f>('Capital Cost'!$B$5*'Cost Improvement'!E79)*(1000)</f>
        <v>1379500</v>
      </c>
      <c r="F17" s="76">
        <v>0</v>
      </c>
      <c r="G17" s="76">
        <v>0</v>
      </c>
      <c r="H17" s="76">
        <f>('Capital Cost'!$B$8*'Cost Improvement'!H79)*(1000)</f>
        <v>4923803.332900445</v>
      </c>
      <c r="I17" s="76">
        <f>('Capital Cost'!$B$9*'Cost Improvement'!I79)*(1000)</f>
        <v>1782578.3944886888</v>
      </c>
      <c r="J17" s="76">
        <f>('Capital Cost'!$B$11*'Cost Improvement'!J79)*(1000)</f>
        <v>1940257.7924762287</v>
      </c>
      <c r="K17" s="76">
        <f>('Capital Cost'!$B$10*'Cost Improvement'!K79)*(1000)</f>
        <v>2183851.719102616</v>
      </c>
      <c r="L17" s="76">
        <f>('Capital Cost'!$B$12*'Cost Improvement'!L79)*(1000)</f>
        <v>690673.89201797824</v>
      </c>
    </row>
    <row r="18" spans="1:12" x14ac:dyDescent="0.25">
      <c r="A18">
        <v>2030</v>
      </c>
      <c r="B18" s="76">
        <f>('Capital Cost'!$B$2*'Cost Improvement'!B80)*(1000)</f>
        <v>1629174.7572815535</v>
      </c>
      <c r="C18" s="76">
        <f>('Capital Cost'!$B$3*'Cost Improvement'!C80)*(1000)</f>
        <v>762477.5708789702</v>
      </c>
      <c r="D18" s="76">
        <f>('Capital Cost'!$B$4*'Cost Improvement'!D80)*(1000)</f>
        <v>3919633.5614435286</v>
      </c>
      <c r="E18" s="76">
        <f>('Capital Cost'!$B$5*'Cost Improvement'!E80)*(1000)</f>
        <v>1379500</v>
      </c>
      <c r="F18" s="76">
        <v>0</v>
      </c>
      <c r="G18" s="76">
        <v>0</v>
      </c>
      <c r="H18" s="76">
        <f>('Capital Cost'!$B$8*'Cost Improvement'!H80)*(1000)</f>
        <v>4873669.2244140068</v>
      </c>
      <c r="I18" s="76">
        <f>('Capital Cost'!$B$9*'Cost Improvement'!I80)*(1000)</f>
        <v>1775446.7842543272</v>
      </c>
      <c r="J18" s="76">
        <f>('Capital Cost'!$B$11*'Cost Improvement'!J80)*(1000)</f>
        <v>1929064.2138624766</v>
      </c>
      <c r="K18" s="76">
        <f>('Capital Cost'!$B$10*'Cost Improvement'!K80)*(1000)</f>
        <v>2174956.1927518924</v>
      </c>
      <c r="L18" s="76">
        <f>('Capital Cost'!$B$12*'Cost Improvement'!L80)*(1000)</f>
        <v>687860.55640894384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MX Gov Cap Costs</vt:lpstr>
      <vt:lpstr>Properties by Plant Type</vt:lpstr>
      <vt:lpstr>Capital Cost</vt:lpstr>
      <vt:lpstr>MX Gov Cap Projections</vt:lpstr>
      <vt:lpstr>Cost Improvement</vt:lpstr>
      <vt:lpstr>CCaMC-AFOaMCpUC</vt:lpstr>
      <vt:lpstr>CCaMC-VOaMCpUC</vt:lpstr>
      <vt:lpstr>CCaMC-BCCpUC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LAT3540</dc:creator>
  <cp:lastModifiedBy>Jeffrey Rissman</cp:lastModifiedBy>
  <dcterms:created xsi:type="dcterms:W3CDTF">2015-11-24T17:45:19Z</dcterms:created>
  <dcterms:modified xsi:type="dcterms:W3CDTF">2016-04-01T23:56:45Z</dcterms:modified>
</cp:coreProperties>
</file>