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 defaultThemeVersion="124226"/>
  <bookViews>
    <workbookView xWindow="360" yWindow="140" windowWidth="19420" windowHeight="9000"/>
  </bookViews>
  <sheets>
    <sheet name="About" sheetId="1" r:id="rId1"/>
    <sheet name="MX Ag Data" sheetId="23" r:id="rId2"/>
    <sheet name="2014 Fuel Use" sheetId="26" r:id="rId3"/>
    <sheet name="Fuel Use Growth Rates" sheetId="29" r:id="rId4"/>
    <sheet name="Calculations" sheetId="28" r:id="rId5"/>
    <sheet name="BIFU-electricity" sheetId="15" r:id="rId6"/>
    <sheet name="BIFU-coal" sheetId="16" r:id="rId7"/>
    <sheet name="BIFU-natural-gas" sheetId="17" r:id="rId8"/>
    <sheet name="BIFU-biomass" sheetId="18" r:id="rId9"/>
    <sheet name="BIFU-petroleum-diesel" sheetId="19" r:id="rId10"/>
    <sheet name="BIFU-heat" sheetId="20" r:id="rId1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7" l="1"/>
  <c r="D3" i="17" s="1"/>
  <c r="E3" i="17" s="1"/>
  <c r="F3" i="17" s="1"/>
  <c r="G3" i="17" s="1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C5" i="17"/>
  <c r="D5" i="17" s="1"/>
  <c r="E5" i="17" s="1"/>
  <c r="F5" i="17" s="1"/>
  <c r="G5" i="17" s="1"/>
  <c r="H5" i="17" s="1"/>
  <c r="I5" i="17" s="1"/>
  <c r="J5" i="17" s="1"/>
  <c r="K5" i="17" s="1"/>
  <c r="L5" i="17" s="1"/>
  <c r="M5" i="17" s="1"/>
  <c r="N5" i="17" s="1"/>
  <c r="O5" i="17" s="1"/>
  <c r="P5" i="17" s="1"/>
  <c r="Q5" i="17" s="1"/>
  <c r="R5" i="17" s="1"/>
  <c r="S5" i="17" s="1"/>
  <c r="C7" i="17"/>
  <c r="D7" i="17" s="1"/>
  <c r="E7" i="17" s="1"/>
  <c r="F7" i="17" s="1"/>
  <c r="G7" i="17" s="1"/>
  <c r="H7" i="17" s="1"/>
  <c r="I7" i="17" s="1"/>
  <c r="J7" i="17" s="1"/>
  <c r="K7" i="17" s="1"/>
  <c r="L7" i="17" s="1"/>
  <c r="M7" i="17" s="1"/>
  <c r="N7" i="17" s="1"/>
  <c r="O7" i="17" s="1"/>
  <c r="P7" i="17" s="1"/>
  <c r="Q7" i="17" s="1"/>
  <c r="R7" i="17" s="1"/>
  <c r="S7" i="17" s="1"/>
  <c r="C9" i="17"/>
  <c r="D9" i="17" s="1"/>
  <c r="E9" i="17" s="1"/>
  <c r="F9" i="17" s="1"/>
  <c r="G9" i="17" s="1"/>
  <c r="H9" i="17" s="1"/>
  <c r="I9" i="17" s="1"/>
  <c r="J9" i="17" s="1"/>
  <c r="K9" i="17" s="1"/>
  <c r="L9" i="17" s="1"/>
  <c r="M9" i="17" s="1"/>
  <c r="N9" i="17" s="1"/>
  <c r="O9" i="17" s="1"/>
  <c r="P9" i="17" s="1"/>
  <c r="Q9" i="17" s="1"/>
  <c r="R9" i="17" s="1"/>
  <c r="S9" i="17" s="1"/>
  <c r="B25" i="28"/>
  <c r="C7" i="16" s="1"/>
  <c r="D7" i="16" s="1"/>
  <c r="E7" i="16" s="1"/>
  <c r="F7" i="16" s="1"/>
  <c r="G7" i="16" s="1"/>
  <c r="H7" i="16" s="1"/>
  <c r="I7" i="16" s="1"/>
  <c r="J7" i="16" s="1"/>
  <c r="K7" i="16" s="1"/>
  <c r="L7" i="16" s="1"/>
  <c r="M7" i="16" s="1"/>
  <c r="N7" i="16" s="1"/>
  <c r="O7" i="16" s="1"/>
  <c r="P7" i="16" s="1"/>
  <c r="Q7" i="16" s="1"/>
  <c r="R7" i="16" s="1"/>
  <c r="S7" i="16" s="1"/>
  <c r="D25" i="28"/>
  <c r="C3" i="19" s="1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D9" i="29"/>
  <c r="D8" i="29"/>
  <c r="E25" i="28"/>
  <c r="C4" i="17" s="1"/>
  <c r="D4" i="17" s="1"/>
  <c r="E4" i="17" s="1"/>
  <c r="F4" i="17" s="1"/>
  <c r="G4" i="17" s="1"/>
  <c r="H4" i="17" s="1"/>
  <c r="I4" i="17" s="1"/>
  <c r="J4" i="17" s="1"/>
  <c r="K4" i="17" s="1"/>
  <c r="L4" i="17" s="1"/>
  <c r="M4" i="17" s="1"/>
  <c r="N4" i="17" s="1"/>
  <c r="O4" i="17" s="1"/>
  <c r="P4" i="17" s="1"/>
  <c r="Q4" i="17" s="1"/>
  <c r="R4" i="17" s="1"/>
  <c r="S4" i="17" s="1"/>
  <c r="C3" i="16" l="1"/>
  <c r="D3" i="16" s="1"/>
  <c r="E3" i="16" s="1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Q3" i="16" s="1"/>
  <c r="R3" i="16" s="1"/>
  <c r="S3" i="16" s="1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C2" i="16"/>
  <c r="D2" i="16" s="1"/>
  <c r="E2" i="16" s="1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C6" i="16"/>
  <c r="D6" i="16" s="1"/>
  <c r="E6" i="16" s="1"/>
  <c r="F6" i="16" s="1"/>
  <c r="G6" i="16" s="1"/>
  <c r="H6" i="16" s="1"/>
  <c r="I6" i="16" s="1"/>
  <c r="J6" i="16" s="1"/>
  <c r="K6" i="16" s="1"/>
  <c r="L6" i="16" s="1"/>
  <c r="M6" i="16" s="1"/>
  <c r="N6" i="16" s="1"/>
  <c r="O6" i="16" s="1"/>
  <c r="P6" i="16" s="1"/>
  <c r="Q6" i="16" s="1"/>
  <c r="R6" i="16" s="1"/>
  <c r="S6" i="16" s="1"/>
  <c r="C2" i="17"/>
  <c r="D2" i="17" s="1"/>
  <c r="E2" i="17" s="1"/>
  <c r="F2" i="17" s="1"/>
  <c r="G2" i="17" s="1"/>
  <c r="H2" i="17" s="1"/>
  <c r="I2" i="17" s="1"/>
  <c r="J2" i="17" s="1"/>
  <c r="K2" i="17" s="1"/>
  <c r="L2" i="17" s="1"/>
  <c r="M2" i="17" s="1"/>
  <c r="N2" i="17" s="1"/>
  <c r="O2" i="17" s="1"/>
  <c r="P2" i="17" s="1"/>
  <c r="Q2" i="17" s="1"/>
  <c r="R2" i="17" s="1"/>
  <c r="S2" i="17" s="1"/>
  <c r="C6" i="17"/>
  <c r="D6" i="17" s="1"/>
  <c r="E6" i="17" s="1"/>
  <c r="F6" i="17" s="1"/>
  <c r="G6" i="17" s="1"/>
  <c r="H6" i="17" s="1"/>
  <c r="I6" i="17" s="1"/>
  <c r="J6" i="17" s="1"/>
  <c r="K6" i="17" s="1"/>
  <c r="L6" i="17" s="1"/>
  <c r="M6" i="17" s="1"/>
  <c r="N6" i="17" s="1"/>
  <c r="O6" i="17" s="1"/>
  <c r="P6" i="17" s="1"/>
  <c r="Q6" i="17" s="1"/>
  <c r="R6" i="17" s="1"/>
  <c r="S6" i="17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C9" i="16"/>
  <c r="D9" i="16" s="1"/>
  <c r="E9" i="16" s="1"/>
  <c r="F9" i="16" s="1"/>
  <c r="G9" i="16" s="1"/>
  <c r="H9" i="16" s="1"/>
  <c r="I9" i="16" s="1"/>
  <c r="J9" i="16" s="1"/>
  <c r="K9" i="16" s="1"/>
  <c r="L9" i="16" s="1"/>
  <c r="M9" i="16" s="1"/>
  <c r="N9" i="16" s="1"/>
  <c r="O9" i="16" s="1"/>
  <c r="P9" i="16" s="1"/>
  <c r="Q9" i="16" s="1"/>
  <c r="R9" i="16" s="1"/>
  <c r="S9" i="16" s="1"/>
  <c r="C5" i="16"/>
  <c r="D5" i="16" s="1"/>
  <c r="E5" i="16" s="1"/>
  <c r="F5" i="16" s="1"/>
  <c r="G5" i="16" s="1"/>
  <c r="H5" i="16" s="1"/>
  <c r="I5" i="16" s="1"/>
  <c r="J5" i="16" s="1"/>
  <c r="K5" i="16" s="1"/>
  <c r="L5" i="16" s="1"/>
  <c r="M5" i="16" s="1"/>
  <c r="N5" i="16" s="1"/>
  <c r="O5" i="16" s="1"/>
  <c r="P5" i="16" s="1"/>
  <c r="Q5" i="16" s="1"/>
  <c r="R5" i="16" s="1"/>
  <c r="S5" i="16" s="1"/>
  <c r="C9" i="19"/>
  <c r="D9" i="19" s="1"/>
  <c r="E9" i="19" s="1"/>
  <c r="F9" i="19" s="1"/>
  <c r="G9" i="19" s="1"/>
  <c r="H9" i="19" s="1"/>
  <c r="I9" i="19" s="1"/>
  <c r="J9" i="19" s="1"/>
  <c r="K9" i="19" s="1"/>
  <c r="L9" i="19" s="1"/>
  <c r="M9" i="19" s="1"/>
  <c r="N9" i="19" s="1"/>
  <c r="O9" i="19" s="1"/>
  <c r="P9" i="19" s="1"/>
  <c r="Q9" i="19" s="1"/>
  <c r="R9" i="19" s="1"/>
  <c r="S9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C25" i="28"/>
  <c r="C8" i="16"/>
  <c r="D8" i="16" s="1"/>
  <c r="E8" i="16" s="1"/>
  <c r="F8" i="16" s="1"/>
  <c r="G8" i="16" s="1"/>
  <c r="H8" i="16" s="1"/>
  <c r="I8" i="16" s="1"/>
  <c r="J8" i="16" s="1"/>
  <c r="K8" i="16" s="1"/>
  <c r="L8" i="16" s="1"/>
  <c r="M8" i="16" s="1"/>
  <c r="N8" i="16" s="1"/>
  <c r="O8" i="16" s="1"/>
  <c r="P8" i="16" s="1"/>
  <c r="Q8" i="16" s="1"/>
  <c r="R8" i="16" s="1"/>
  <c r="S8" i="16" s="1"/>
  <c r="C4" i="16"/>
  <c r="D4" i="16" s="1"/>
  <c r="E4" i="16" s="1"/>
  <c r="F4" i="16" s="1"/>
  <c r="G4" i="16" s="1"/>
  <c r="H4" i="16" s="1"/>
  <c r="I4" i="16" s="1"/>
  <c r="J4" i="16" s="1"/>
  <c r="K4" i="16" s="1"/>
  <c r="L4" i="16" s="1"/>
  <c r="M4" i="16" s="1"/>
  <c r="N4" i="16" s="1"/>
  <c r="O4" i="16" s="1"/>
  <c r="P4" i="16" s="1"/>
  <c r="Q4" i="16" s="1"/>
  <c r="R4" i="16" s="1"/>
  <c r="S4" i="16" s="1"/>
  <c r="C8" i="17"/>
  <c r="D8" i="17" s="1"/>
  <c r="E8" i="17" s="1"/>
  <c r="F8" i="17" s="1"/>
  <c r="G8" i="17" s="1"/>
  <c r="H8" i="17" s="1"/>
  <c r="I8" i="17" s="1"/>
  <c r="J8" i="17" s="1"/>
  <c r="K8" i="17" s="1"/>
  <c r="L8" i="17" s="1"/>
  <c r="M8" i="17" s="1"/>
  <c r="N8" i="17" s="1"/>
  <c r="O8" i="17" s="1"/>
  <c r="P8" i="17" s="1"/>
  <c r="Q8" i="17" s="1"/>
  <c r="R8" i="17" s="1"/>
  <c r="S8" i="17" s="1"/>
  <c r="C8" i="19"/>
  <c r="D8" i="19" s="1"/>
  <c r="E8" i="19" s="1"/>
  <c r="F8" i="19" s="1"/>
  <c r="G8" i="19" s="1"/>
  <c r="H8" i="19" s="1"/>
  <c r="I8" i="19" s="1"/>
  <c r="J8" i="19" s="1"/>
  <c r="K8" i="19" s="1"/>
  <c r="L8" i="19" s="1"/>
  <c r="M8" i="19" s="1"/>
  <c r="N8" i="19" s="1"/>
  <c r="O8" i="19" s="1"/>
  <c r="P8" i="19" s="1"/>
  <c r="Q8" i="19" s="1"/>
  <c r="R8" i="19" s="1"/>
  <c r="S8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B9" i="19"/>
  <c r="B8" i="19"/>
  <c r="B7" i="19"/>
  <c r="B6" i="19"/>
  <c r="B5" i="19"/>
  <c r="B4" i="19"/>
  <c r="B3" i="19"/>
  <c r="B2" i="19"/>
  <c r="B9" i="18"/>
  <c r="B8" i="18"/>
  <c r="B7" i="18"/>
  <c r="B6" i="18"/>
  <c r="B5" i="18"/>
  <c r="B4" i="18"/>
  <c r="B3" i="18"/>
  <c r="B2" i="18"/>
  <c r="B9" i="17"/>
  <c r="B8" i="17"/>
  <c r="B7" i="17"/>
  <c r="B6" i="17"/>
  <c r="B5" i="17"/>
  <c r="B4" i="17"/>
  <c r="B3" i="17"/>
  <c r="B2" i="17"/>
  <c r="B9" i="16"/>
  <c r="B8" i="16"/>
  <c r="B7" i="16"/>
  <c r="B6" i="16"/>
  <c r="B5" i="16"/>
  <c r="B4" i="16"/>
  <c r="B3" i="16"/>
  <c r="B2" i="16"/>
  <c r="B9" i="15"/>
  <c r="B8" i="15"/>
  <c r="B7" i="15"/>
  <c r="B6" i="15"/>
  <c r="B5" i="15"/>
  <c r="B4" i="15"/>
  <c r="B3" i="15"/>
  <c r="B2" i="15"/>
  <c r="B4" i="29"/>
  <c r="F9" i="28"/>
  <c r="F22" i="28" s="1"/>
  <c r="E9" i="28"/>
  <c r="E22" i="28" s="1"/>
  <c r="C9" i="28"/>
  <c r="C22" i="28" s="1"/>
  <c r="D9" i="28"/>
  <c r="D22" i="28" s="1"/>
  <c r="B9" i="28"/>
  <c r="B22" i="28" s="1"/>
  <c r="E8" i="28"/>
  <c r="E21" i="28" s="1"/>
  <c r="F8" i="28"/>
  <c r="D8" i="28"/>
  <c r="D21" i="28" s="1"/>
  <c r="F13" i="23"/>
  <c r="E13" i="23"/>
  <c r="D13" i="23"/>
  <c r="F6" i="28"/>
  <c r="F19" i="28" s="1"/>
  <c r="E6" i="28"/>
  <c r="E19" i="28" s="1"/>
  <c r="D6" i="28"/>
  <c r="D19" i="28" s="1"/>
  <c r="F5" i="28"/>
  <c r="F18" i="28" s="1"/>
  <c r="E5" i="28"/>
  <c r="E18" i="28" s="1"/>
  <c r="D5" i="28"/>
  <c r="D18" i="28" s="1"/>
  <c r="F4" i="28"/>
  <c r="E4" i="28"/>
  <c r="E17" i="28" s="1"/>
  <c r="D4" i="28"/>
  <c r="B4" i="28"/>
  <c r="F3" i="28"/>
  <c r="E3" i="28"/>
  <c r="D3" i="28"/>
  <c r="D16" i="28" s="1"/>
  <c r="F2" i="28"/>
  <c r="E2" i="28"/>
  <c r="E15" i="28" s="1"/>
  <c r="D2" i="28"/>
  <c r="D15" i="28" s="1"/>
  <c r="B2" i="28"/>
  <c r="F20" i="28"/>
  <c r="E20" i="28"/>
  <c r="D20" i="28"/>
  <c r="C20" i="28"/>
  <c r="B20" i="28"/>
  <c r="C19" i="28"/>
  <c r="B18" i="28"/>
  <c r="F17" i="28"/>
  <c r="C17" i="28"/>
  <c r="B17" i="28"/>
  <c r="F16" i="28"/>
  <c r="C16" i="28"/>
  <c r="B16" i="28"/>
  <c r="C15" i="28"/>
  <c r="F21" i="28"/>
  <c r="C21" i="28"/>
  <c r="B21" i="28"/>
  <c r="B19" i="28"/>
  <c r="C18" i="28"/>
  <c r="D17" i="28"/>
  <c r="E16" i="28"/>
  <c r="F15" i="28"/>
  <c r="B15" i="28"/>
  <c r="C4" i="18" l="1"/>
  <c r="D4" i="18" s="1"/>
  <c r="E4" i="18" s="1"/>
  <c r="F4" i="18" s="1"/>
  <c r="G4" i="18" s="1"/>
  <c r="H4" i="18" s="1"/>
  <c r="I4" i="18" s="1"/>
  <c r="J4" i="18" s="1"/>
  <c r="K4" i="18" s="1"/>
  <c r="L4" i="18" s="1"/>
  <c r="M4" i="18" s="1"/>
  <c r="N4" i="18" s="1"/>
  <c r="O4" i="18" s="1"/>
  <c r="P4" i="18" s="1"/>
  <c r="Q4" i="18" s="1"/>
  <c r="R4" i="18" s="1"/>
  <c r="S4" i="18" s="1"/>
  <c r="C8" i="18"/>
  <c r="D8" i="18" s="1"/>
  <c r="E8" i="18" s="1"/>
  <c r="F8" i="18" s="1"/>
  <c r="G8" i="18" s="1"/>
  <c r="H8" i="18" s="1"/>
  <c r="I8" i="18" s="1"/>
  <c r="J8" i="18" s="1"/>
  <c r="K8" i="18" s="1"/>
  <c r="L8" i="18" s="1"/>
  <c r="M8" i="18" s="1"/>
  <c r="N8" i="18" s="1"/>
  <c r="O8" i="18" s="1"/>
  <c r="P8" i="18" s="1"/>
  <c r="Q8" i="18" s="1"/>
  <c r="R8" i="18" s="1"/>
  <c r="S8" i="18" s="1"/>
  <c r="C9" i="18"/>
  <c r="D9" i="18" s="1"/>
  <c r="E9" i="18" s="1"/>
  <c r="F9" i="18" s="1"/>
  <c r="G9" i="18" s="1"/>
  <c r="H9" i="18" s="1"/>
  <c r="I9" i="18" s="1"/>
  <c r="J9" i="18" s="1"/>
  <c r="K9" i="18" s="1"/>
  <c r="L9" i="18" s="1"/>
  <c r="M9" i="18" s="1"/>
  <c r="N9" i="18" s="1"/>
  <c r="O9" i="18" s="1"/>
  <c r="P9" i="18" s="1"/>
  <c r="Q9" i="18" s="1"/>
  <c r="R9" i="18" s="1"/>
  <c r="S9" i="18" s="1"/>
  <c r="C5" i="18"/>
  <c r="D5" i="18" s="1"/>
  <c r="E5" i="18" s="1"/>
  <c r="F5" i="18" s="1"/>
  <c r="G5" i="18" s="1"/>
  <c r="H5" i="18" s="1"/>
  <c r="I5" i="18" s="1"/>
  <c r="J5" i="18" s="1"/>
  <c r="K5" i="18" s="1"/>
  <c r="L5" i="18" s="1"/>
  <c r="M5" i="18" s="1"/>
  <c r="N5" i="18" s="1"/>
  <c r="O5" i="18" s="1"/>
  <c r="P5" i="18" s="1"/>
  <c r="Q5" i="18" s="1"/>
  <c r="R5" i="18" s="1"/>
  <c r="S5" i="18" s="1"/>
  <c r="C6" i="18"/>
  <c r="D6" i="18" s="1"/>
  <c r="E6" i="18" s="1"/>
  <c r="F6" i="18" s="1"/>
  <c r="G6" i="18" s="1"/>
  <c r="H6" i="18" s="1"/>
  <c r="I6" i="18" s="1"/>
  <c r="J6" i="18" s="1"/>
  <c r="K6" i="18" s="1"/>
  <c r="L6" i="18" s="1"/>
  <c r="M6" i="18" s="1"/>
  <c r="N6" i="18" s="1"/>
  <c r="O6" i="18" s="1"/>
  <c r="P6" i="18" s="1"/>
  <c r="Q6" i="18" s="1"/>
  <c r="R6" i="18" s="1"/>
  <c r="S6" i="18" s="1"/>
  <c r="C2" i="18"/>
  <c r="D2" i="18" s="1"/>
  <c r="E2" i="18" s="1"/>
  <c r="F2" i="18" s="1"/>
  <c r="G2" i="18" s="1"/>
  <c r="H2" i="18" s="1"/>
  <c r="I2" i="18" s="1"/>
  <c r="J2" i="18" s="1"/>
  <c r="K2" i="18" s="1"/>
  <c r="L2" i="18" s="1"/>
  <c r="M2" i="18" s="1"/>
  <c r="N2" i="18" s="1"/>
  <c r="O2" i="18" s="1"/>
  <c r="P2" i="18" s="1"/>
  <c r="Q2" i="18" s="1"/>
  <c r="R2" i="18" s="1"/>
  <c r="S2" i="18" s="1"/>
  <c r="C3" i="18"/>
  <c r="D3" i="18" s="1"/>
  <c r="E3" i="18" s="1"/>
  <c r="F3" i="18" s="1"/>
  <c r="G3" i="18" s="1"/>
  <c r="H3" i="18" s="1"/>
  <c r="I3" i="18" s="1"/>
  <c r="J3" i="18" s="1"/>
  <c r="K3" i="18" s="1"/>
  <c r="L3" i="18" s="1"/>
  <c r="M3" i="18" s="1"/>
  <c r="N3" i="18" s="1"/>
  <c r="O3" i="18" s="1"/>
  <c r="P3" i="18" s="1"/>
  <c r="Q3" i="18" s="1"/>
  <c r="R3" i="18" s="1"/>
  <c r="S3" i="18" s="1"/>
  <c r="C7" i="18"/>
  <c r="D7" i="18" s="1"/>
  <c r="E7" i="18" s="1"/>
  <c r="F7" i="18" s="1"/>
  <c r="G7" i="18" s="1"/>
  <c r="H7" i="18" s="1"/>
  <c r="I7" i="18" s="1"/>
  <c r="J7" i="18" s="1"/>
  <c r="K7" i="18" s="1"/>
  <c r="L7" i="18" s="1"/>
  <c r="M7" i="18" s="1"/>
  <c r="N7" i="18" s="1"/>
  <c r="O7" i="18" s="1"/>
  <c r="P7" i="18" s="1"/>
  <c r="Q7" i="18" s="1"/>
  <c r="R7" i="18" s="1"/>
  <c r="S7" i="18" s="1"/>
  <c r="F25" i="28"/>
  <c r="F12" i="23"/>
  <c r="E12" i="23"/>
  <c r="D12" i="23"/>
  <c r="C3" i="15" l="1"/>
  <c r="D3" i="15" s="1"/>
  <c r="E3" i="15" s="1"/>
  <c r="F3" i="15" s="1"/>
  <c r="G3" i="15" s="1"/>
  <c r="H3" i="15" s="1"/>
  <c r="I3" i="15" s="1"/>
  <c r="J3" i="15" s="1"/>
  <c r="K3" i="15" s="1"/>
  <c r="L3" i="15" s="1"/>
  <c r="M3" i="15" s="1"/>
  <c r="N3" i="15" s="1"/>
  <c r="O3" i="15" s="1"/>
  <c r="P3" i="15" s="1"/>
  <c r="Q3" i="15" s="1"/>
  <c r="R3" i="15" s="1"/>
  <c r="S3" i="15" s="1"/>
  <c r="C7" i="15"/>
  <c r="D7" i="15" s="1"/>
  <c r="E7" i="15" s="1"/>
  <c r="F7" i="15" s="1"/>
  <c r="G7" i="15" s="1"/>
  <c r="H7" i="15" s="1"/>
  <c r="I7" i="15" s="1"/>
  <c r="J7" i="15" s="1"/>
  <c r="K7" i="15" s="1"/>
  <c r="L7" i="15" s="1"/>
  <c r="M7" i="15" s="1"/>
  <c r="N7" i="15" s="1"/>
  <c r="O7" i="15" s="1"/>
  <c r="P7" i="15" s="1"/>
  <c r="Q7" i="15" s="1"/>
  <c r="R7" i="15" s="1"/>
  <c r="S7" i="15" s="1"/>
  <c r="C4" i="15"/>
  <c r="D4" i="15" s="1"/>
  <c r="E4" i="15" s="1"/>
  <c r="F4" i="15" s="1"/>
  <c r="G4" i="15" s="1"/>
  <c r="H4" i="15" s="1"/>
  <c r="I4" i="15" s="1"/>
  <c r="J4" i="15" s="1"/>
  <c r="K4" i="15" s="1"/>
  <c r="L4" i="15" s="1"/>
  <c r="M4" i="15" s="1"/>
  <c r="N4" i="15" s="1"/>
  <c r="O4" i="15" s="1"/>
  <c r="P4" i="15" s="1"/>
  <c r="Q4" i="15" s="1"/>
  <c r="R4" i="15" s="1"/>
  <c r="S4" i="15" s="1"/>
  <c r="C8" i="15"/>
  <c r="D8" i="15" s="1"/>
  <c r="E8" i="15" s="1"/>
  <c r="F8" i="15" s="1"/>
  <c r="G8" i="15" s="1"/>
  <c r="H8" i="15" s="1"/>
  <c r="I8" i="15" s="1"/>
  <c r="J8" i="15" s="1"/>
  <c r="K8" i="15" s="1"/>
  <c r="L8" i="15" s="1"/>
  <c r="M8" i="15" s="1"/>
  <c r="N8" i="15" s="1"/>
  <c r="O8" i="15" s="1"/>
  <c r="P8" i="15" s="1"/>
  <c r="Q8" i="15" s="1"/>
  <c r="R8" i="15" s="1"/>
  <c r="S8" i="15" s="1"/>
  <c r="C5" i="15"/>
  <c r="D5" i="15" s="1"/>
  <c r="E5" i="15" s="1"/>
  <c r="F5" i="15" s="1"/>
  <c r="G5" i="15" s="1"/>
  <c r="H5" i="15" s="1"/>
  <c r="I5" i="15" s="1"/>
  <c r="J5" i="15" s="1"/>
  <c r="K5" i="15" s="1"/>
  <c r="L5" i="15" s="1"/>
  <c r="M5" i="15" s="1"/>
  <c r="N5" i="15" s="1"/>
  <c r="O5" i="15" s="1"/>
  <c r="P5" i="15" s="1"/>
  <c r="Q5" i="15" s="1"/>
  <c r="R5" i="15" s="1"/>
  <c r="S5" i="15" s="1"/>
  <c r="C9" i="15"/>
  <c r="D9" i="15" s="1"/>
  <c r="E9" i="15" s="1"/>
  <c r="F9" i="15" s="1"/>
  <c r="G9" i="15" s="1"/>
  <c r="H9" i="15" s="1"/>
  <c r="I9" i="15" s="1"/>
  <c r="J9" i="15" s="1"/>
  <c r="K9" i="15" s="1"/>
  <c r="L9" i="15" s="1"/>
  <c r="M9" i="15" s="1"/>
  <c r="N9" i="15" s="1"/>
  <c r="O9" i="15" s="1"/>
  <c r="P9" i="15" s="1"/>
  <c r="Q9" i="15" s="1"/>
  <c r="R9" i="15" s="1"/>
  <c r="S9" i="15" s="1"/>
  <c r="C6" i="15"/>
  <c r="D6" i="15" s="1"/>
  <c r="E6" i="15" s="1"/>
  <c r="F6" i="15" s="1"/>
  <c r="G6" i="15" s="1"/>
  <c r="H6" i="15" s="1"/>
  <c r="I6" i="15" s="1"/>
  <c r="J6" i="15" s="1"/>
  <c r="K6" i="15" s="1"/>
  <c r="L6" i="15" s="1"/>
  <c r="M6" i="15" s="1"/>
  <c r="N6" i="15" s="1"/>
  <c r="O6" i="15" s="1"/>
  <c r="P6" i="15" s="1"/>
  <c r="Q6" i="15" s="1"/>
  <c r="R6" i="15" s="1"/>
  <c r="S6" i="15" s="1"/>
  <c r="C2" i="15"/>
  <c r="D2" i="15" s="1"/>
  <c r="E2" i="15" s="1"/>
  <c r="F2" i="15" s="1"/>
  <c r="G2" i="15" s="1"/>
  <c r="H2" i="15" s="1"/>
  <c r="I2" i="15" s="1"/>
  <c r="J2" i="15" s="1"/>
  <c r="K2" i="15" s="1"/>
  <c r="L2" i="15" s="1"/>
  <c r="M2" i="15" s="1"/>
  <c r="N2" i="15" s="1"/>
  <c r="O2" i="15" s="1"/>
  <c r="P2" i="15" s="1"/>
  <c r="Q2" i="15" s="1"/>
  <c r="R2" i="15" s="1"/>
  <c r="S2" i="15" s="1"/>
</calcChain>
</file>

<file path=xl/sharedStrings.xml><?xml version="1.0" encoding="utf-8"?>
<sst xmlns="http://schemas.openxmlformats.org/spreadsheetml/2006/main" count="353" uniqueCount="135">
  <si>
    <t>Year</t>
  </si>
  <si>
    <t>Sources:</t>
  </si>
  <si>
    <t>Cement and other carbonate use (BTU)</t>
  </si>
  <si>
    <t>Natural gas and petroleum systems (BTU)</t>
  </si>
  <si>
    <t>Iron and steel (BTU)</t>
  </si>
  <si>
    <t>Chemicals (BTU)</t>
  </si>
  <si>
    <t>Mining (BTU)</t>
  </si>
  <si>
    <t>Waste management (BTU)</t>
  </si>
  <si>
    <t>Other industries (BTU)</t>
  </si>
  <si>
    <t>BIFU BAU Industrial Fuel Use</t>
  </si>
  <si>
    <t>Agriculture (BTU)</t>
  </si>
  <si>
    <t>Otras ramas</t>
  </si>
  <si>
    <t>Construcción</t>
  </si>
  <si>
    <t>Chemicals</t>
  </si>
  <si>
    <t>Coal and coke</t>
  </si>
  <si>
    <t>oil</t>
  </si>
  <si>
    <t>dry (natural) gas</t>
  </si>
  <si>
    <t>electricity</t>
  </si>
  <si>
    <t>biomass</t>
  </si>
  <si>
    <t>Cement and other carbonate use</t>
  </si>
  <si>
    <t>Natural gas and petroleum systems</t>
  </si>
  <si>
    <t>Iron and steel</t>
  </si>
  <si>
    <t>Mining</t>
  </si>
  <si>
    <t>Waste management</t>
  </si>
  <si>
    <t>Agriculture</t>
  </si>
  <si>
    <t>Other industries</t>
  </si>
  <si>
    <t>Annual Growth Rate (%)</t>
  </si>
  <si>
    <t>BTU per PJ Conversion Factor</t>
  </si>
  <si>
    <t>Agriculture Energy Use</t>
  </si>
  <si>
    <t>Breakdown by Fuel</t>
  </si>
  <si>
    <t>Diesel</t>
  </si>
  <si>
    <t>Electricity</t>
  </si>
  <si>
    <t>LNG</t>
  </si>
  <si>
    <t>Kerosene</t>
  </si>
  <si>
    <t>SENER</t>
  </si>
  <si>
    <t>http://www.gob.mx/cms/uploads/attachment/file/44353/Balance_Nacional_de_Energ_a_2014.pdf</t>
  </si>
  <si>
    <t>Balance National de Energia</t>
  </si>
  <si>
    <t>BAU Energy Use by Industry</t>
  </si>
  <si>
    <t>Energy Use (PJ)</t>
  </si>
  <si>
    <t>Pages 39 and 41 (most industries)</t>
  </si>
  <si>
    <t>Pages 33 and 34 (agriculture)</t>
  </si>
  <si>
    <t>Notes</t>
  </si>
  <si>
    <t>The industries listed in the BAU Inst Energy Data table refer to processing of products,</t>
  </si>
  <si>
    <t>not the growing or extraction of products.  For example, "Tabacco" refers to creation</t>
  </si>
  <si>
    <t>of tobacco products, not growing tobacco, so the energy use belongs in the</t>
  </si>
  <si>
    <t>"Other Industries" category, not Agriculture.</t>
  </si>
  <si>
    <t>We consider the creation of petrochemicals to be part of the</t>
  </si>
  <si>
    <t>Natural Gas and Petroleum Industry in this model, even though this</t>
  </si>
  <si>
    <t>refers to a processing step rather than the initial extraction of NG or petroleum.</t>
  </si>
  <si>
    <t>Industria básica del hierro y el acero</t>
  </si>
  <si>
    <t>Fabricación de cemento y productos a base de cemento en plantas integradas</t>
  </si>
  <si>
    <t>Pemex Petroquímica</t>
  </si>
  <si>
    <t>Fabricación de vidrio y productos de vidrio</t>
  </si>
  <si>
    <t>Fabricación de pulpa, papel y cartón</t>
  </si>
  <si>
    <t>Elaboración de azúcares</t>
  </si>
  <si>
    <t>Elaboración de cerveza</t>
  </si>
  <si>
    <t>Fabricación de automóviles y camiones</t>
  </si>
  <si>
    <t>Fabricación de productos de hule</t>
  </si>
  <si>
    <t>Fabricación de fertilizantes</t>
  </si>
  <si>
    <t>Elaboración de productos de tabaco</t>
  </si>
  <si>
    <t>2014 Energy Use (PJ)</t>
  </si>
  <si>
    <t>Sistema de Información Energética</t>
  </si>
  <si>
    <t>Secretaría de Energía</t>
  </si>
  <si>
    <t>Dirección General de Planeación e Información Energéticas</t>
  </si>
  <si>
    <t>Balance Nacional de Energía: Consumo de energía en el sector industrial</t>
  </si>
  <si>
    <t>(petajoules)</t>
  </si>
  <si>
    <t/>
  </si>
  <si>
    <t>2012</t>
  </si>
  <si>
    <t>2013</t>
  </si>
  <si>
    <t>2014</t>
  </si>
  <si>
    <t>Total sector industrial</t>
  </si>
  <si>
    <t xml:space="preserve">    Energía solar</t>
  </si>
  <si>
    <t xml:space="preserve">    Bagazo de caña</t>
  </si>
  <si>
    <t xml:space="preserve">    Carbón</t>
  </si>
  <si>
    <t xml:space="preserve">    Coque total</t>
  </si>
  <si>
    <t xml:space="preserve">        Coque de carbón</t>
  </si>
  <si>
    <t xml:space="preserve">        Coque de petróleo</t>
  </si>
  <si>
    <t xml:space="preserve">    Total de petrolíferos</t>
  </si>
  <si>
    <t xml:space="preserve">        Gas licuado</t>
  </si>
  <si>
    <t xml:space="preserve">        Gasolina y naftas</t>
  </si>
  <si>
    <t xml:space="preserve">        Querosenos</t>
  </si>
  <si>
    <t xml:space="preserve">        Diesel</t>
  </si>
  <si>
    <t xml:space="preserve">        Combustóleo</t>
  </si>
  <si>
    <t xml:space="preserve">    Gas seco</t>
  </si>
  <si>
    <t xml:space="preserve">    Electricidad</t>
  </si>
  <si>
    <t xml:space="preserve">        Gasolinas y naftas</t>
  </si>
  <si>
    <t>Industria Química</t>
  </si>
  <si>
    <t>Minería de minerales metálicos y no metálicos</t>
  </si>
  <si>
    <t>Elaboración de refrescos, hielo y otras bebidas no alcohólicas, purificación y embotellado de agua</t>
  </si>
  <si>
    <t>Nota:</t>
  </si>
  <si>
    <t>La suma de los parciales puede no coincidir con los totales debido al redondeo de las cifras.</t>
  </si>
  <si>
    <t>Fuente: Sistema de Información Energética con información de la Encuesta sobre el Consumo de Energía en el Sector Industrial, SENER.</t>
  </si>
  <si>
    <t>2014 Energy Use (BTU)</t>
  </si>
  <si>
    <t>%</t>
  </si>
  <si>
    <t>PJ</t>
  </si>
  <si>
    <t>Agricultural Energy Use (PJ)</t>
  </si>
  <si>
    <t>GWh</t>
  </si>
  <si>
    <t>Annual Growth Percentage</t>
  </si>
  <si>
    <t>Electricity Growth Rate</t>
  </si>
  <si>
    <t>Page 101</t>
  </si>
  <si>
    <t>https://www.gob.mx/cms/uploads/attachment/file/44328/Prospectiva_del_Sector_Electrico.pdf</t>
  </si>
  <si>
    <t>Prospectiva del Sector Eléctrico 2015-2029</t>
  </si>
  <si>
    <t>SENER doesn't provide fuel use growth amounts for fuels other than electricity,</t>
  </si>
  <si>
    <t>so we assume the electricity growth rate applies to all fuels.  (SENER also doesn't</t>
  </si>
  <si>
    <t>break down electricity growth by industry, so we assume the growth rate applies</t>
  </si>
  <si>
    <t>to all industries.)</t>
  </si>
  <si>
    <t>coal</t>
  </si>
  <si>
    <t>natural gas</t>
  </si>
  <si>
    <t>Prospectiva de Gas Natural y Gas L.P. 2014-2028</t>
  </si>
  <si>
    <t>https://www.gob.mx/cms/uploads/attachment/file/352/Prospectiva-GasNaturalGasLP-2014.pdf</t>
  </si>
  <si>
    <t>Transportation Sector</t>
  </si>
  <si>
    <t>Industry Sector</t>
  </si>
  <si>
    <t>propane</t>
  </si>
  <si>
    <t>petroleum coke</t>
  </si>
  <si>
    <t>diesel</t>
  </si>
  <si>
    <t>fuel oil</t>
  </si>
  <si>
    <t>gasoline</t>
  </si>
  <si>
    <t>jet fuel (kerosene)</t>
  </si>
  <si>
    <t>n/a</t>
  </si>
  <si>
    <t>Other Fuels Growth Rates</t>
  </si>
  <si>
    <t>https://www.gob.mx/cms/uploads/attachment/file/44327/Prospectiva_Petroleo_Crudo_y_Petroliferos.pdf</t>
  </si>
  <si>
    <t>Transport (Page 95), Electricity Sector (Page 103), Industry (Page 103)</t>
  </si>
  <si>
    <t>Electricity Sector</t>
  </si>
  <si>
    <t>2014-2029 Growth Rate (Other Fuels)</t>
  </si>
  <si>
    <t>barrels of oil equivalent</t>
  </si>
  <si>
    <t>2029 Quantities (for weighting petroleum fuel types for Industry)</t>
  </si>
  <si>
    <t>Natural Gas (Buildings Sector)</t>
  </si>
  <si>
    <t>Residential</t>
  </si>
  <si>
    <t>Commercial</t>
  </si>
  <si>
    <t>Annual Growth Rate</t>
  </si>
  <si>
    <t>Electricity (All Sectors)</t>
  </si>
  <si>
    <t>All Industries</t>
  </si>
  <si>
    <t>Natural Gas Growth Rates (Buildings Sector)</t>
  </si>
  <si>
    <t>Page 132, Table A28</t>
  </si>
  <si>
    <t>Prospectiva de Petróleo Crudo y Petrolíferos 2015-2029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</si>
</sst>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Helv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</borders>
  <cellStyleXfs count="20">
    <xf numFmtId="0" fontId="0" fillId="0" borderId="0"/>
    <xf numFmtId="0" fontId="2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2" fillId="0" borderId="7" applyNumberFormat="0" applyProtection="0">
      <alignment horizontal="left" wrapText="1"/>
    </xf>
    <xf numFmtId="0" fontId="2" fillId="0" borderId="6" applyNumberFormat="0" applyFill="0" applyProtection="0">
      <alignment wrapText="1"/>
    </xf>
    <xf numFmtId="0" fontId="2" fillId="0" borderId="4" applyNumberFormat="0" applyProtection="0">
      <alignment wrapText="1"/>
    </xf>
    <xf numFmtId="0" fontId="3" fillId="0" borderId="3" applyNumberFormat="0" applyProtection="0">
      <alignment vertical="top" wrapText="1"/>
    </xf>
    <xf numFmtId="0" fontId="3" fillId="0" borderId="5" applyNumberFormat="0" applyFont="0" applyFill="0" applyProtection="0">
      <alignment wrapText="1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Protection="0">
      <alignment vertical="top" wrapText="1"/>
    </xf>
    <xf numFmtId="0" fontId="6" fillId="0" borderId="0" applyNumberFormat="0" applyProtection="0">
      <alignment horizontal="left"/>
    </xf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/>
    <xf numFmtId="165" fontId="0" fillId="0" borderId="0" xfId="0" applyNumberFormat="1"/>
    <xf numFmtId="10" fontId="0" fillId="0" borderId="0" xfId="0" applyNumberFormat="1"/>
    <xf numFmtId="11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right"/>
    </xf>
    <xf numFmtId="0" fontId="0" fillId="3" borderId="0" xfId="0" applyFill="1"/>
    <xf numFmtId="11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0" xfId="0" applyFont="1" applyFill="1"/>
    <xf numFmtId="0" fontId="0" fillId="0" borderId="0" xfId="0" applyFont="1" applyFill="1" applyAlignment="1">
      <alignment vertical="center" wrapText="1"/>
    </xf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9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9" fillId="0" borderId="0" xfId="0" applyNumberFormat="1" applyFont="1" applyFill="1" applyBorder="1" applyAlignment="1">
      <alignment wrapText="1"/>
    </xf>
    <xf numFmtId="0" fontId="0" fillId="0" borderId="0" xfId="0" applyNumberFormat="1" applyFont="1" applyFill="1" applyBorder="1" applyAlignment="1">
      <alignment wrapText="1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vertical="center" wrapText="1"/>
    </xf>
    <xf numFmtId="165" fontId="0" fillId="0" borderId="0" xfId="19" applyNumberFormat="1" applyFont="1"/>
    <xf numFmtId="165" fontId="0" fillId="0" borderId="0" xfId="19" applyNumberFormat="1" applyFon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19" applyNumberFormat="1" applyFont="1"/>
    <xf numFmtId="10" fontId="0" fillId="2" borderId="0" xfId="19" applyNumberFormat="1" applyFont="1" applyFill="1"/>
    <xf numFmtId="0" fontId="0" fillId="0" borderId="0" xfId="19" applyNumberFormat="1" applyFont="1"/>
    <xf numFmtId="0" fontId="0" fillId="0" borderId="0" xfId="0" applyNumberFormat="1" applyFill="1"/>
  </cellXfs>
  <cellStyles count="20">
    <cellStyle name="Body: normal cell" xfId="2"/>
    <cellStyle name="Comma 2" xfId="18"/>
    <cellStyle name="Followed Hyperlink" xfId="10" builtinId="9" customBuiltin="1"/>
    <cellStyle name="Font: Calibri, 9pt regular" xfId="8"/>
    <cellStyle name="Footnotes: all except top row" xfId="11"/>
    <cellStyle name="Footnotes: top row" xfId="6"/>
    <cellStyle name="Header: bottom row" xfId="1"/>
    <cellStyle name="Header: top rows" xfId="3"/>
    <cellStyle name="Hyperlink" xfId="9" builtinId="8" customBuiltin="1"/>
    <cellStyle name="Normal" xfId="0" builtinId="0"/>
    <cellStyle name="Normal 3" xfId="13"/>
    <cellStyle name="Normal 4" xfId="14"/>
    <cellStyle name="Normal 5" xfId="15"/>
    <cellStyle name="Normal 58" xfId="17"/>
    <cellStyle name="Normal 6" xfId="16"/>
    <cellStyle name="Parent row" xfId="5"/>
    <cellStyle name="Percent" xfId="19" builtinId="5"/>
    <cellStyle name="Section Break" xfId="7"/>
    <cellStyle name="Section Break: parent row" xfId="4"/>
    <cellStyle name="Table title" xfId="12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workbookViewId="0"/>
  </sheetViews>
  <sheetFormatPr defaultColWidth="8.81640625" defaultRowHeight="14.5" x14ac:dyDescent="0.35"/>
  <cols>
    <col min="2" max="2" width="41.1796875" customWidth="1"/>
    <col min="3" max="3" width="42.453125" customWidth="1"/>
    <col min="4" max="4" width="44.1796875" style="3" customWidth="1"/>
    <col min="5" max="5" width="60.453125" customWidth="1"/>
  </cols>
  <sheetData>
    <row r="1" spans="1:3" x14ac:dyDescent="0.35">
      <c r="A1" s="1" t="s">
        <v>9</v>
      </c>
    </row>
    <row r="3" spans="1:3" x14ac:dyDescent="0.35">
      <c r="A3" s="1" t="s">
        <v>1</v>
      </c>
      <c r="B3" s="2" t="s">
        <v>37</v>
      </c>
    </row>
    <row r="4" spans="1:3" x14ac:dyDescent="0.35">
      <c r="B4" s="13" t="s">
        <v>34</v>
      </c>
    </row>
    <row r="5" spans="1:3" x14ac:dyDescent="0.35">
      <c r="B5" s="14">
        <v>2015</v>
      </c>
    </row>
    <row r="6" spans="1:3" s="3" customFormat="1" x14ac:dyDescent="0.35">
      <c r="B6" s="13" t="s">
        <v>36</v>
      </c>
    </row>
    <row r="7" spans="1:3" x14ac:dyDescent="0.35">
      <c r="B7" s="15" t="s">
        <v>35</v>
      </c>
    </row>
    <row r="8" spans="1:3" s="3" customFormat="1" x14ac:dyDescent="0.35">
      <c r="B8" s="3" t="s">
        <v>39</v>
      </c>
    </row>
    <row r="9" spans="1:3" s="3" customFormat="1" x14ac:dyDescent="0.35">
      <c r="B9" s="13" t="s">
        <v>40</v>
      </c>
      <c r="C9"/>
    </row>
    <row r="10" spans="1:3" s="3" customFormat="1" x14ac:dyDescent="0.35">
      <c r="B10" s="13"/>
    </row>
    <row r="11" spans="1:3" s="3" customFormat="1" x14ac:dyDescent="0.35">
      <c r="B11" s="26" t="s">
        <v>98</v>
      </c>
    </row>
    <row r="12" spans="1:3" s="3" customFormat="1" x14ac:dyDescent="0.35">
      <c r="B12" s="13" t="s">
        <v>34</v>
      </c>
    </row>
    <row r="13" spans="1:3" s="3" customFormat="1" x14ac:dyDescent="0.35">
      <c r="B13" s="14">
        <v>2015</v>
      </c>
    </row>
    <row r="14" spans="1:3" s="3" customFormat="1" x14ac:dyDescent="0.35">
      <c r="B14" t="s">
        <v>101</v>
      </c>
    </row>
    <row r="15" spans="1:3" s="3" customFormat="1" x14ac:dyDescent="0.35">
      <c r="B15" s="15" t="s">
        <v>100</v>
      </c>
    </row>
    <row r="16" spans="1:3" s="3" customFormat="1" x14ac:dyDescent="0.35">
      <c r="B16" s="13" t="s">
        <v>99</v>
      </c>
    </row>
    <row r="17" spans="1:2" s="3" customFormat="1" x14ac:dyDescent="0.35">
      <c r="B17" s="13"/>
    </row>
    <row r="18" spans="1:2" s="3" customFormat="1" x14ac:dyDescent="0.35">
      <c r="B18" s="26" t="s">
        <v>119</v>
      </c>
    </row>
    <row r="19" spans="1:2" s="3" customFormat="1" x14ac:dyDescent="0.35">
      <c r="B19" s="13" t="s">
        <v>34</v>
      </c>
    </row>
    <row r="20" spans="1:2" s="3" customFormat="1" x14ac:dyDescent="0.35">
      <c r="B20" s="14">
        <v>2015</v>
      </c>
    </row>
    <row r="21" spans="1:2" s="3" customFormat="1" x14ac:dyDescent="0.35">
      <c r="B21" t="s">
        <v>134</v>
      </c>
    </row>
    <row r="22" spans="1:2" s="3" customFormat="1" x14ac:dyDescent="0.35">
      <c r="B22" s="15" t="s">
        <v>120</v>
      </c>
    </row>
    <row r="23" spans="1:2" s="3" customFormat="1" ht="29" x14ac:dyDescent="0.35">
      <c r="B23" s="13" t="s">
        <v>121</v>
      </c>
    </row>
    <row r="24" spans="1:2" s="3" customFormat="1" x14ac:dyDescent="0.35">
      <c r="B24" s="13"/>
    </row>
    <row r="25" spans="1:2" s="3" customFormat="1" x14ac:dyDescent="0.35">
      <c r="B25" s="26" t="s">
        <v>132</v>
      </c>
    </row>
    <row r="26" spans="1:2" s="3" customFormat="1" x14ac:dyDescent="0.35">
      <c r="B26" s="13" t="s">
        <v>34</v>
      </c>
    </row>
    <row r="27" spans="1:2" s="3" customFormat="1" x14ac:dyDescent="0.35">
      <c r="B27" s="14">
        <v>2015</v>
      </c>
    </row>
    <row r="28" spans="1:2" s="3" customFormat="1" x14ac:dyDescent="0.35">
      <c r="B28" t="s">
        <v>108</v>
      </c>
    </row>
    <row r="29" spans="1:2" s="3" customFormat="1" x14ac:dyDescent="0.35">
      <c r="B29" s="15" t="s">
        <v>109</v>
      </c>
    </row>
    <row r="30" spans="1:2" s="3" customFormat="1" x14ac:dyDescent="0.35">
      <c r="B30" s="13" t="s">
        <v>133</v>
      </c>
    </row>
    <row r="31" spans="1:2" s="3" customFormat="1" x14ac:dyDescent="0.35">
      <c r="B31" s="18"/>
    </row>
    <row r="32" spans="1:2" s="3" customFormat="1" x14ac:dyDescent="0.35">
      <c r="A32" s="1" t="s">
        <v>41</v>
      </c>
    </row>
    <row r="33" spans="1:2" s="3" customFormat="1" x14ac:dyDescent="0.35">
      <c r="A33" s="3" t="s">
        <v>42</v>
      </c>
    </row>
    <row r="34" spans="1:2" s="3" customFormat="1" x14ac:dyDescent="0.35">
      <c r="A34" s="3" t="s">
        <v>43</v>
      </c>
    </row>
    <row r="35" spans="1:2" s="3" customFormat="1" x14ac:dyDescent="0.35">
      <c r="A35" s="3" t="s">
        <v>44</v>
      </c>
    </row>
    <row r="36" spans="1:2" s="3" customFormat="1" x14ac:dyDescent="0.35">
      <c r="A36" s="3" t="s">
        <v>45</v>
      </c>
      <c r="B36" s="13"/>
    </row>
    <row r="37" spans="1:2" s="3" customFormat="1" x14ac:dyDescent="0.35">
      <c r="B37" s="13"/>
    </row>
    <row r="38" spans="1:2" s="3" customFormat="1" x14ac:dyDescent="0.35">
      <c r="A38" s="3" t="s">
        <v>46</v>
      </c>
      <c r="B38" s="13"/>
    </row>
    <row r="39" spans="1:2" x14ac:dyDescent="0.35">
      <c r="A39" t="s">
        <v>47</v>
      </c>
    </row>
    <row r="40" spans="1:2" x14ac:dyDescent="0.35">
      <c r="A40" t="s">
        <v>48</v>
      </c>
      <c r="B40" s="17"/>
    </row>
    <row r="42" spans="1:2" x14ac:dyDescent="0.35">
      <c r="A42" t="s">
        <v>102</v>
      </c>
    </row>
    <row r="43" spans="1:2" x14ac:dyDescent="0.35">
      <c r="A43" t="s">
        <v>103</v>
      </c>
    </row>
    <row r="44" spans="1:2" x14ac:dyDescent="0.35">
      <c r="A44" t="s">
        <v>104</v>
      </c>
    </row>
    <row r="45" spans="1:2" x14ac:dyDescent="0.35">
      <c r="A45" t="s">
        <v>105</v>
      </c>
    </row>
  </sheetData>
  <pageMargins left="0.7" right="0.7" top="0.75" bottom="0.75" header="0.3" footer="0.3"/>
  <pageSetup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S9"/>
  <sheetViews>
    <sheetView workbookViewId="0"/>
  </sheetViews>
  <sheetFormatPr defaultColWidth="9.1796875" defaultRowHeight="14.5" x14ac:dyDescent="0.35"/>
  <cols>
    <col min="1" max="1" width="39.81640625" style="3" customWidth="1"/>
    <col min="2" max="3" width="11.81640625" style="3" bestFit="1" customWidth="1"/>
    <col min="4" max="16384" width="9.1796875" style="3"/>
  </cols>
  <sheetData>
    <row r="1" spans="1:19" x14ac:dyDescent="0.35">
      <c r="A1" s="1" t="s">
        <v>0</v>
      </c>
      <c r="B1" s="1">
        <v>2013</v>
      </c>
      <c r="C1" s="1">
        <v>2014</v>
      </c>
      <c r="D1" s="1">
        <v>2015</v>
      </c>
      <c r="E1" s="1">
        <v>2016</v>
      </c>
      <c r="F1" s="1">
        <v>2017</v>
      </c>
      <c r="G1" s="1">
        <v>2018</v>
      </c>
      <c r="H1" s="1">
        <v>2019</v>
      </c>
      <c r="I1" s="1">
        <v>2020</v>
      </c>
      <c r="J1" s="1">
        <v>2021</v>
      </c>
      <c r="K1" s="1">
        <v>2022</v>
      </c>
      <c r="L1" s="1">
        <v>2023</v>
      </c>
      <c r="M1" s="1">
        <v>2024</v>
      </c>
      <c r="N1" s="1">
        <v>2025</v>
      </c>
      <c r="O1" s="1">
        <v>2026</v>
      </c>
      <c r="P1" s="1">
        <v>2027</v>
      </c>
      <c r="Q1" s="1">
        <v>2028</v>
      </c>
      <c r="R1" s="1">
        <v>2029</v>
      </c>
      <c r="S1" s="1">
        <v>2030</v>
      </c>
    </row>
    <row r="2" spans="1:19" x14ac:dyDescent="0.35">
      <c r="A2" s="3" t="s">
        <v>2</v>
      </c>
      <c r="B2" s="6">
        <f xml:space="preserve"> Calculations!D15</f>
        <v>107182955346600</v>
      </c>
      <c r="C2" s="3">
        <f>B2*(1+ Calculations!$D$25)</f>
        <v>108821742881087.27</v>
      </c>
      <c r="D2" s="3">
        <f>C2*(1+ Calculations!$D$25)</f>
        <v>110485586867642.92</v>
      </c>
      <c r="E2" s="3">
        <f>D2*(1+ Calculations!$D$25)</f>
        <v>112174870410102.61</v>
      </c>
      <c r="F2" s="3">
        <f>E2*(1+ Calculations!$D$25)</f>
        <v>113889982469817.16</v>
      </c>
      <c r="G2" s="3">
        <f>F2*(1+ Calculations!$D$25)</f>
        <v>115631317955211.84</v>
      </c>
      <c r="H2" s="3">
        <f>G2*(1+ Calculations!$D$25)</f>
        <v>117399277812714.92</v>
      </c>
      <c r="I2" s="3">
        <f>H2*(1+ Calculations!$D$25)</f>
        <v>119194269119076.45</v>
      </c>
      <c r="J2" s="3">
        <f>I2*(1+ Calculations!$D$25)</f>
        <v>121016705175098.66</v>
      </c>
      <c r="K2" s="3">
        <f>J2*(1+ Calculations!$D$25)</f>
        <v>122867005600799.34</v>
      </c>
      <c r="L2" s="3">
        <f>K2*(1+ Calculations!$D$25)</f>
        <v>124745596432030.36</v>
      </c>
      <c r="M2" s="3">
        <f>L2*(1+ Calculations!$D$25)</f>
        <v>126652910218573.33</v>
      </c>
      <c r="N2" s="3">
        <f>M2*(1+ Calculations!$D$25)</f>
        <v>128589386123735.2</v>
      </c>
      <c r="O2" s="3">
        <f>N2*(1+ Calculations!$D$25)</f>
        <v>130555470025466.61</v>
      </c>
      <c r="P2" s="3">
        <f>O2*(1+ Calculations!$D$25)</f>
        <v>132551614619026.25</v>
      </c>
      <c r="Q2" s="3">
        <f>P2*(1+ Calculations!$D$25)</f>
        <v>134578279521215.02</v>
      </c>
      <c r="R2" s="3">
        <f>Q2*(1+ Calculations!$D$25)</f>
        <v>136635931376203.78</v>
      </c>
      <c r="S2" s="3">
        <f>R2*(1+ Calculations!$D$25)</f>
        <v>138725043962979.3</v>
      </c>
    </row>
    <row r="3" spans="1:19" x14ac:dyDescent="0.35">
      <c r="A3" s="3" t="s">
        <v>3</v>
      </c>
      <c r="B3" s="6">
        <f xml:space="preserve"> Calculations!D16</f>
        <v>500118991400</v>
      </c>
      <c r="C3" s="3">
        <f>B3*(1+ Calculations!$D$25)</f>
        <v>507765624824.28223</v>
      </c>
      <c r="D3" s="3">
        <f>C3*(1+ Calculations!$D$25)</f>
        <v>515529172430.45081</v>
      </c>
      <c r="E3" s="3">
        <f>D3*(1+ Calculations!$D$25)</f>
        <v>523411421792.87573</v>
      </c>
      <c r="F3" s="3">
        <f>E3*(1+ Calculations!$D$25)</f>
        <v>531414187817.27448</v>
      </c>
      <c r="G3" s="3">
        <f>F3*(1+ Calculations!$D$25)</f>
        <v>539539313158.59814</v>
      </c>
      <c r="H3" s="3">
        <f>G3*(1+ Calculations!$D$25)</f>
        <v>547788668645.30682</v>
      </c>
      <c r="I3" s="3">
        <f>H3*(1+ Calculations!$D$25)</f>
        <v>556164153710.13232</v>
      </c>
      <c r="J3" s="3">
        <f>I3*(1+ Calculations!$D$25)</f>
        <v>564667696827.42639</v>
      </c>
      <c r="K3" s="3">
        <f>J3*(1+ Calculations!$D$25)</f>
        <v>573301255957.1969</v>
      </c>
      <c r="L3" s="3">
        <f>K3*(1+ Calculations!$D$25)</f>
        <v>582066818995.93188</v>
      </c>
      <c r="M3" s="3">
        <f>L3*(1+ Calculations!$D$25)</f>
        <v>590966404234.31787</v>
      </c>
      <c r="N3" s="3">
        <f>M3*(1+ Calculations!$D$25)</f>
        <v>600002060821.95532</v>
      </c>
      <c r="O3" s="3">
        <f>N3*(1+ Calculations!$D$25)</f>
        <v>609175869239.1803</v>
      </c>
      <c r="P3" s="3">
        <f>O3*(1+ Calculations!$D$25)</f>
        <v>618489941776.09949</v>
      </c>
      <c r="Q3" s="3">
        <f>P3*(1+ Calculations!$D$25)</f>
        <v>627946423018.9502</v>
      </c>
      <c r="R3" s="3">
        <f>Q3*(1+ Calculations!$D$25)</f>
        <v>637547490343.89551</v>
      </c>
      <c r="S3" s="3">
        <f>R3*(1+ Calculations!$D$25)</f>
        <v>647295354418.37085</v>
      </c>
    </row>
    <row r="4" spans="1:19" x14ac:dyDescent="0.35">
      <c r="A4" s="3" t="s">
        <v>4</v>
      </c>
      <c r="B4" s="6">
        <f xml:space="preserve"> Calculations!D17</f>
        <v>3626653389800</v>
      </c>
      <c r="C4" s="3">
        <f>B4*(1+ Calculations!$D$25)</f>
        <v>3682103571667.9209</v>
      </c>
      <c r="D4" s="3">
        <f>C4*(1+ Calculations!$D$25)</f>
        <v>3738401566199.1177</v>
      </c>
      <c r="E4" s="3">
        <f>D4*(1+ Calculations!$D$25)</f>
        <v>3795560336133.9785</v>
      </c>
      <c r="F4" s="3">
        <f>E4*(1+ Calculations!$D$25)</f>
        <v>3853593042408.3716</v>
      </c>
      <c r="G4" s="3">
        <f>F4*(1+ Calculations!$D$25)</f>
        <v>3912513047183.9814</v>
      </c>
      <c r="H4" s="3">
        <f>G4*(1+ Calculations!$D$25)</f>
        <v>3972333916924.9766</v>
      </c>
      <c r="I4" s="3">
        <f>H4*(1+ Calculations!$D$25)</f>
        <v>4033069425521.7183</v>
      </c>
      <c r="J4" s="3">
        <f>I4*(1+ Calculations!$D$25)</f>
        <v>4094733557462.2295</v>
      </c>
      <c r="K4" s="3">
        <f>J4*(1+ Calculations!$D$25)</f>
        <v>4157340511052.1562</v>
      </c>
      <c r="L4" s="3">
        <f>K4*(1+ Calculations!$D$25)</f>
        <v>4220904701683.958</v>
      </c>
      <c r="M4" s="3">
        <f>L4*(1+ Calculations!$D$25)</f>
        <v>4285440765156.085</v>
      </c>
      <c r="N4" s="3">
        <f>M4*(1+ Calculations!$D$25)</f>
        <v>4350963561042.9043</v>
      </c>
      <c r="O4" s="3">
        <f>N4*(1+ Calculations!$D$25)</f>
        <v>4417488176116.1494</v>
      </c>
      <c r="P4" s="3">
        <f>O4*(1+ Calculations!$D$25)</f>
        <v>4485029927818.6846</v>
      </c>
      <c r="Q4" s="3">
        <f>P4*(1+ Calculations!$D$25)</f>
        <v>4553604367791.3799</v>
      </c>
      <c r="R4" s="3">
        <f>Q4*(1+ Calculations!$D$25)</f>
        <v>4623227285453.9121</v>
      </c>
      <c r="S4" s="3">
        <f>R4*(1+ Calculations!$D$25)</f>
        <v>4693914711640.3145</v>
      </c>
    </row>
    <row r="5" spans="1:19" x14ac:dyDescent="0.35">
      <c r="A5" s="3" t="s">
        <v>5</v>
      </c>
      <c r="B5" s="6">
        <f xml:space="preserve"> Calculations!D18</f>
        <v>7077478506000.001</v>
      </c>
      <c r="C5" s="3">
        <f>B5*(1+ Calculations!$D$25)</f>
        <v>7185690520808.96</v>
      </c>
      <c r="D5" s="3">
        <f>C5*(1+ Calculations!$D$25)</f>
        <v>7295557057088.9609</v>
      </c>
      <c r="E5" s="3">
        <f>D5*(1+ Calculations!$D$25)</f>
        <v>7407103411858.1123</v>
      </c>
      <c r="F5" s="3">
        <f>E5*(1+ Calculations!$D$25)</f>
        <v>7520355268916.5225</v>
      </c>
      <c r="G5" s="3">
        <f>F5*(1+ Calculations!$D$25)</f>
        <v>7635338704760.0547</v>
      </c>
      <c r="H5" s="3">
        <f>G5*(1+ Calculations!$D$25)</f>
        <v>7752080194584.498</v>
      </c>
      <c r="I5" s="3">
        <f>H5*(1+ Calculations!$D$25)</f>
        <v>7870606618381.541</v>
      </c>
      <c r="J5" s="3">
        <f>I5*(1+ Calculations!$D$25)</f>
        <v>7990945267127.9502</v>
      </c>
      <c r="K5" s="3">
        <f>J5*(1+ Calculations!$D$25)</f>
        <v>8113123849069.3809</v>
      </c>
      <c r="L5" s="3">
        <f>K5*(1+ Calculations!$D$25)</f>
        <v>8237170496100.2598</v>
      </c>
      <c r="M5" s="3">
        <f>L5*(1+ Calculations!$D$25)</f>
        <v>8363113770241.2217</v>
      </c>
      <c r="N5" s="3">
        <f>M5*(1+ Calculations!$D$25)</f>
        <v>8490982670215.5762</v>
      </c>
      <c r="O5" s="3">
        <f>N5*(1+ Calculations!$D$25)</f>
        <v>8620806638126.3291</v>
      </c>
      <c r="P5" s="3">
        <f>O5*(1+ Calculations!$D$25)</f>
        <v>8752615566235.2949</v>
      </c>
      <c r="Q5" s="3">
        <f>P5*(1+ Calculations!$D$25)</f>
        <v>8886439803845.8555</v>
      </c>
      <c r="R5" s="3">
        <f>Q5*(1+ Calculations!$D$25)</f>
        <v>9022310164290.959</v>
      </c>
      <c r="S5" s="3">
        <f>R5*(1+ Calculations!$D$25)</f>
        <v>9160257932027.957</v>
      </c>
    </row>
    <row r="6" spans="1:19" x14ac:dyDescent="0.35">
      <c r="A6" s="3" t="s">
        <v>6</v>
      </c>
      <c r="B6" s="6">
        <f xml:space="preserve"> Calculations!D19</f>
        <v>14119450528400</v>
      </c>
      <c r="C6" s="3">
        <f>B6*(1+ Calculations!$D$25)</f>
        <v>14335331677085.693</v>
      </c>
      <c r="D6" s="3">
        <f>C6*(1+ Calculations!$D$25)</f>
        <v>14554513568265.871</v>
      </c>
      <c r="E6" s="3">
        <f>D6*(1+ Calculations!$D$25)</f>
        <v>14777046669065.992</v>
      </c>
      <c r="F6" s="3">
        <f>E6*(1+ Calculations!$D$25)</f>
        <v>15002982218235.098</v>
      </c>
      <c r="G6" s="3">
        <f>F6*(1+ Calculations!$D$25)</f>
        <v>15232372237943.652</v>
      </c>
      <c r="H6" s="3">
        <f>G6*(1+ Calculations!$D$25)</f>
        <v>15465269545761.762</v>
      </c>
      <c r="I6" s="3">
        <f>H6*(1+ Calculations!$D$25)</f>
        <v>15701727766820.543</v>
      </c>
      <c r="J6" s="3">
        <f>I6*(1+ Calculations!$D$25)</f>
        <v>15941801346159.426</v>
      </c>
      <c r="K6" s="3">
        <f>J6*(1+ Calculations!$D$25)</f>
        <v>16185545561262.252</v>
      </c>
      <c r="L6" s="3">
        <f>K6*(1+ Calculations!$D$25)</f>
        <v>16433016534785.035</v>
      </c>
      <c r="M6" s="3">
        <f>L6*(1+ Calculations!$D$25)</f>
        <v>16684271247478.334</v>
      </c>
      <c r="N6" s="3">
        <f>M6*(1+ Calculations!$D$25)</f>
        <v>16939367551307.197</v>
      </c>
      <c r="O6" s="3">
        <f>N6*(1+ Calculations!$D$25)</f>
        <v>17198364182771.705</v>
      </c>
      <c r="P6" s="3">
        <f>O6*(1+ Calculations!$D$25)</f>
        <v>17461320776431.187</v>
      </c>
      <c r="Q6" s="3">
        <f>P6*(1+ Calculations!$D$25)</f>
        <v>17728297878635.215</v>
      </c>
      <c r="R6" s="3">
        <f>Q6*(1+ Calculations!$D$25)</f>
        <v>17999356961464.523</v>
      </c>
      <c r="S6" s="3">
        <f>R6*(1+ Calculations!$D$25)</f>
        <v>18274560436885.117</v>
      </c>
    </row>
    <row r="7" spans="1:19" x14ac:dyDescent="0.35">
      <c r="A7" s="3" t="s">
        <v>7</v>
      </c>
      <c r="B7" s="7">
        <f xml:space="preserve"> Calculations!D20</f>
        <v>0</v>
      </c>
      <c r="C7" s="3">
        <f>B7*(1+ Calculations!$D$25)</f>
        <v>0</v>
      </c>
      <c r="D7" s="3">
        <f>C7*(1+ Calculations!$D$25)</f>
        <v>0</v>
      </c>
      <c r="E7" s="3">
        <f>D7*(1+ Calculations!$D$25)</f>
        <v>0</v>
      </c>
      <c r="F7" s="3">
        <f>E7*(1+ Calculations!$D$25)</f>
        <v>0</v>
      </c>
      <c r="G7" s="3">
        <f>F7*(1+ Calculations!$D$25)</f>
        <v>0</v>
      </c>
      <c r="H7" s="3">
        <f>G7*(1+ Calculations!$D$25)</f>
        <v>0</v>
      </c>
      <c r="I7" s="3">
        <f>H7*(1+ Calculations!$D$25)</f>
        <v>0</v>
      </c>
      <c r="J7" s="3">
        <f>I7*(1+ Calculations!$D$25)</f>
        <v>0</v>
      </c>
      <c r="K7" s="3">
        <f>J7*(1+ Calculations!$D$25)</f>
        <v>0</v>
      </c>
      <c r="L7" s="3">
        <f>K7*(1+ Calculations!$D$25)</f>
        <v>0</v>
      </c>
      <c r="M7" s="3">
        <f>L7*(1+ Calculations!$D$25)</f>
        <v>0</v>
      </c>
      <c r="N7" s="3">
        <f>M7*(1+ Calculations!$D$25)</f>
        <v>0</v>
      </c>
      <c r="O7" s="3">
        <f>N7*(1+ Calculations!$D$25)</f>
        <v>0</v>
      </c>
      <c r="P7" s="3">
        <f>O7*(1+ Calculations!$D$25)</f>
        <v>0</v>
      </c>
      <c r="Q7" s="3">
        <f>P7*(1+ Calculations!$D$25)</f>
        <v>0</v>
      </c>
      <c r="R7" s="3">
        <f>Q7*(1+ Calculations!$D$25)</f>
        <v>0</v>
      </c>
      <c r="S7" s="3">
        <f>R7*(1+ Calculations!$D$25)</f>
        <v>0</v>
      </c>
    </row>
    <row r="8" spans="1:19" x14ac:dyDescent="0.35">
      <c r="A8" s="3" t="s">
        <v>10</v>
      </c>
      <c r="B8" s="7">
        <f xml:space="preserve"> Calculations!D21</f>
        <v>111157984000000</v>
      </c>
      <c r="C8" s="3">
        <f>B8*(1+ Calculations!$D$25)</f>
        <v>112857548244602.75</v>
      </c>
      <c r="D8" s="3">
        <f>C8*(1+ Calculations!$D$25)</f>
        <v>114583098194573.56</v>
      </c>
      <c r="E8" s="3">
        <f>D8*(1+ Calculations!$D$25)</f>
        <v>116335031161685.52</v>
      </c>
      <c r="F8" s="3">
        <f>E8*(1+ Calculations!$D$25)</f>
        <v>118113750532460.97</v>
      </c>
      <c r="G8" s="3">
        <f>F8*(1+ Calculations!$D$25)</f>
        <v>119919665861052.2</v>
      </c>
      <c r="H8" s="3">
        <f>G8*(1+ Calculations!$D$25)</f>
        <v>121753192963542.23</v>
      </c>
      <c r="I8" s="3">
        <f>H8*(1+ Calculations!$D$25)</f>
        <v>123614754013687.36</v>
      </c>
      <c r="J8" s="3">
        <f>I8*(1+ Calculations!$D$25)</f>
        <v>125504777640123.64</v>
      </c>
      <c r="K8" s="3">
        <f>J8*(1+ Calculations!$D$25)</f>
        <v>127423699025059.62</v>
      </c>
      <c r="L8" s="3">
        <f>K8*(1+ Calculations!$D$25)</f>
        <v>129371960004478.02</v>
      </c>
      <c r="M8" s="3">
        <f>L8*(1+ Calculations!$D$25)</f>
        <v>131350009169869.39</v>
      </c>
      <c r="N8" s="3">
        <f>M8*(1+ Calculations!$D$25)</f>
        <v>133358301971521.44</v>
      </c>
      <c r="O8" s="3">
        <f>N8*(1+ Calculations!$D$25)</f>
        <v>135397300823387.39</v>
      </c>
      <c r="P8" s="3">
        <f>O8*(1+ Calculations!$D$25)</f>
        <v>137467475209557.91</v>
      </c>
      <c r="Q8" s="3">
        <f>P8*(1+ Calculations!$D$25)</f>
        <v>139569301792360.8</v>
      </c>
      <c r="R8" s="3">
        <f>Q8*(1+ Calculations!$D$25)</f>
        <v>141703264522113.69</v>
      </c>
      <c r="S8" s="3">
        <f>R8*(1+ Calculations!$D$25)</f>
        <v>143869854748554.53</v>
      </c>
    </row>
    <row r="9" spans="1:19" x14ac:dyDescent="0.35">
      <c r="A9" s="3" t="s">
        <v>8</v>
      </c>
      <c r="B9" s="6">
        <f xml:space="preserve"> Calculations!D22</f>
        <v>220210197141200</v>
      </c>
      <c r="C9" s="3">
        <f>B9*(1+ Calculations!$D$25)</f>
        <v>223577129176942.09</v>
      </c>
      <c r="D9" s="3">
        <f>C9*(1+ Calculations!$D$25)</f>
        <v>226995540351618.12</v>
      </c>
      <c r="E9" s="3">
        <f>D9*(1+ Calculations!$D$25)</f>
        <v>230466217762121.44</v>
      </c>
      <c r="F9" s="3">
        <f>E9*(1+ Calculations!$D$25)</f>
        <v>233989960539764.22</v>
      </c>
      <c r="G9" s="3">
        <f>F9*(1+ Calculations!$D$25)</f>
        <v>237567580034279.25</v>
      </c>
      <c r="H9" s="3">
        <f>G9*(1+ Calculations!$D$25)</f>
        <v>241199900000635.09</v>
      </c>
      <c r="I9" s="3">
        <f>H9*(1+ Calculations!$D$25)</f>
        <v>244887756788707.44</v>
      </c>
      <c r="J9" s="3">
        <f>I9*(1+ Calculations!$D$25)</f>
        <v>248631999535850.66</v>
      </c>
      <c r="K9" s="3">
        <f>J9*(1+ Calculations!$D$25)</f>
        <v>252433490362413.5</v>
      </c>
      <c r="L9" s="3">
        <f>K9*(1+ Calculations!$D$25)</f>
        <v>256293104570244.31</v>
      </c>
      <c r="M9" s="3">
        <f>L9*(1+ Calculations!$D$25)</f>
        <v>260211730844231.25</v>
      </c>
      <c r="N9" s="3">
        <f>M9*(1+ Calculations!$D$25)</f>
        <v>264190271456924</v>
      </c>
      <c r="O9" s="3">
        <f>N9*(1+ Calculations!$D$25)</f>
        <v>268229642476284</v>
      </c>
      <c r="P9" s="3">
        <f>O9*(1+ Calculations!$D$25)</f>
        <v>272330773976611.22</v>
      </c>
      <c r="Q9" s="3">
        <f>P9*(1+ Calculations!$D$25)</f>
        <v>276494610252695.91</v>
      </c>
      <c r="R9" s="3">
        <f>Q9*(1+ Calculations!$D$25)</f>
        <v>280722110037244.47</v>
      </c>
      <c r="S9" s="3">
        <f>R9*(1+ Calculations!$D$25)</f>
        <v>285014246721630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S9"/>
  <sheetViews>
    <sheetView workbookViewId="0"/>
  </sheetViews>
  <sheetFormatPr defaultColWidth="9.1796875" defaultRowHeight="14.5" x14ac:dyDescent="0.35"/>
  <cols>
    <col min="1" max="1" width="39.81640625" style="3" customWidth="1"/>
    <col min="2" max="16384" width="9.1796875" style="3"/>
  </cols>
  <sheetData>
    <row r="1" spans="1:19" x14ac:dyDescent="0.35">
      <c r="A1" s="1" t="s">
        <v>0</v>
      </c>
      <c r="B1" s="1">
        <v>2013</v>
      </c>
      <c r="C1" s="1">
        <v>2014</v>
      </c>
      <c r="D1" s="1">
        <v>2015</v>
      </c>
      <c r="E1" s="1">
        <v>2016</v>
      </c>
      <c r="F1" s="1">
        <v>2017</v>
      </c>
      <c r="G1" s="1">
        <v>2018</v>
      </c>
      <c r="H1" s="1">
        <v>2019</v>
      </c>
      <c r="I1" s="1">
        <v>2020</v>
      </c>
      <c r="J1" s="1">
        <v>2021</v>
      </c>
      <c r="K1" s="1">
        <v>2022</v>
      </c>
      <c r="L1" s="1">
        <v>2023</v>
      </c>
      <c r="M1" s="1">
        <v>2024</v>
      </c>
      <c r="N1" s="1">
        <v>2025</v>
      </c>
      <c r="O1" s="1">
        <v>2026</v>
      </c>
      <c r="P1" s="1">
        <v>2027</v>
      </c>
      <c r="Q1" s="1">
        <v>2028</v>
      </c>
      <c r="R1" s="1">
        <v>2029</v>
      </c>
      <c r="S1" s="1">
        <v>2030</v>
      </c>
    </row>
    <row r="2" spans="1:19" x14ac:dyDescent="0.35">
      <c r="A2" s="3" t="s">
        <v>2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</row>
    <row r="3" spans="1:19" x14ac:dyDescent="0.35">
      <c r="A3" s="3" t="s">
        <v>3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</row>
    <row r="4" spans="1:19" x14ac:dyDescent="0.35">
      <c r="A4" s="3" t="s">
        <v>4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</row>
    <row r="5" spans="1:19" x14ac:dyDescent="0.35">
      <c r="A5" s="3" t="s">
        <v>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</row>
    <row r="6" spans="1:19" x14ac:dyDescent="0.35">
      <c r="A6" s="3" t="s">
        <v>6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</row>
    <row r="7" spans="1:19" x14ac:dyDescent="0.35">
      <c r="A7" s="3" t="s">
        <v>7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</row>
    <row r="8" spans="1:19" x14ac:dyDescent="0.35">
      <c r="A8" s="3" t="s">
        <v>10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</row>
    <row r="9" spans="1:19" x14ac:dyDescent="0.35">
      <c r="A9" s="3" t="s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/>
  </sheetViews>
  <sheetFormatPr defaultRowHeight="14.5" x14ac:dyDescent="0.35"/>
  <cols>
    <col min="1" max="1" width="24.81640625" customWidth="1"/>
    <col min="2" max="2" width="15.81640625" customWidth="1"/>
    <col min="5" max="5" width="17.1796875" customWidth="1"/>
    <col min="6" max="6" width="14.6328125" customWidth="1"/>
  </cols>
  <sheetData>
    <row r="1" spans="1:6" x14ac:dyDescent="0.35">
      <c r="A1" s="16" t="s">
        <v>28</v>
      </c>
      <c r="B1" s="16"/>
      <c r="C1" s="16"/>
      <c r="D1" s="16"/>
      <c r="E1" s="16"/>
      <c r="F1" s="16"/>
    </row>
    <row r="2" spans="1:6" x14ac:dyDescent="0.35">
      <c r="A2" t="s">
        <v>0</v>
      </c>
      <c r="B2">
        <v>2013</v>
      </c>
      <c r="C2">
        <v>2014</v>
      </c>
    </row>
    <row r="3" spans="1:6" x14ac:dyDescent="0.35">
      <c r="A3" t="s">
        <v>38</v>
      </c>
      <c r="B3">
        <v>158.62</v>
      </c>
      <c r="C3">
        <v>159.47999999999999</v>
      </c>
    </row>
    <row r="5" spans="1:6" x14ac:dyDescent="0.35">
      <c r="A5" t="s">
        <v>29</v>
      </c>
      <c r="B5" s="25" t="s">
        <v>93</v>
      </c>
      <c r="C5" s="25" t="s">
        <v>94</v>
      </c>
    </row>
    <row r="6" spans="1:6" x14ac:dyDescent="0.35">
      <c r="A6" t="s">
        <v>30</v>
      </c>
      <c r="B6" s="4">
        <v>0.73499999999999999</v>
      </c>
      <c r="C6">
        <v>117.28</v>
      </c>
    </row>
    <row r="7" spans="1:6" x14ac:dyDescent="0.35">
      <c r="A7" t="s">
        <v>31</v>
      </c>
      <c r="B7" s="4">
        <v>0.22600000000000001</v>
      </c>
      <c r="C7">
        <v>36.119999999999997</v>
      </c>
    </row>
    <row r="8" spans="1:6" x14ac:dyDescent="0.35">
      <c r="A8" t="s">
        <v>32</v>
      </c>
      <c r="B8" s="4">
        <v>3.7999999999999999E-2</v>
      </c>
      <c r="C8">
        <v>6.08</v>
      </c>
    </row>
    <row r="9" spans="1:6" x14ac:dyDescent="0.35">
      <c r="A9" t="s">
        <v>33</v>
      </c>
      <c r="B9" s="4">
        <v>1E-3</v>
      </c>
      <c r="C9">
        <v>0</v>
      </c>
    </row>
    <row r="11" spans="1:6" x14ac:dyDescent="0.35">
      <c r="A11" s="1" t="s">
        <v>95</v>
      </c>
      <c r="B11" s="8" t="s">
        <v>14</v>
      </c>
      <c r="C11" s="8" t="s">
        <v>18</v>
      </c>
      <c r="D11" s="8" t="s">
        <v>15</v>
      </c>
      <c r="E11" s="8" t="s">
        <v>16</v>
      </c>
      <c r="F11" s="8" t="s">
        <v>17</v>
      </c>
    </row>
    <row r="12" spans="1:6" x14ac:dyDescent="0.35">
      <c r="A12">
        <v>2013</v>
      </c>
      <c r="B12" s="7">
        <v>0</v>
      </c>
      <c r="C12">
        <v>0</v>
      </c>
      <c r="D12" s="11">
        <f>B3*B6</f>
        <v>116.5857</v>
      </c>
      <c r="E12" s="11">
        <f>B3*SUM(B8:B9)</f>
        <v>6.1861800000000002</v>
      </c>
      <c r="F12" s="11">
        <f>B3*B7</f>
        <v>35.848120000000002</v>
      </c>
    </row>
    <row r="13" spans="1:6" x14ac:dyDescent="0.35">
      <c r="A13">
        <v>2014</v>
      </c>
      <c r="B13">
        <v>0</v>
      </c>
      <c r="C13">
        <v>0</v>
      </c>
      <c r="D13">
        <f>C6</f>
        <v>117.28</v>
      </c>
      <c r="E13">
        <f>C8</f>
        <v>6.08</v>
      </c>
      <c r="F13">
        <f>C7</f>
        <v>36.119999999999997</v>
      </c>
    </row>
    <row r="14" spans="1:6" x14ac:dyDescent="0.35">
      <c r="A14" s="19"/>
      <c r="B14" s="12"/>
      <c r="C14" s="12"/>
      <c r="D14" s="12"/>
      <c r="E14" s="12"/>
      <c r="F14" s="12"/>
    </row>
    <row r="15" spans="1:6" x14ac:dyDescent="0.35">
      <c r="A15" s="12"/>
      <c r="B15" s="12"/>
      <c r="C15" s="12"/>
      <c r="D15" s="12"/>
      <c r="E15" s="12"/>
      <c r="F15" s="12"/>
    </row>
    <row r="16" spans="1:6" x14ac:dyDescent="0.35">
      <c r="A16" s="12"/>
      <c r="B16" s="12"/>
      <c r="C16" s="12"/>
      <c r="D16" s="12"/>
      <c r="E16" s="12"/>
      <c r="F16" s="12"/>
    </row>
    <row r="17" spans="1:6" x14ac:dyDescent="0.35">
      <c r="A17" s="12"/>
      <c r="B17" s="12"/>
      <c r="C17" s="12"/>
      <c r="D17" s="12"/>
      <c r="E17" s="12"/>
      <c r="F17" s="12"/>
    </row>
    <row r="18" spans="1:6" x14ac:dyDescent="0.35">
      <c r="A18" s="12"/>
      <c r="B18" s="12"/>
      <c r="C18" s="12"/>
      <c r="D18" s="12"/>
      <c r="E18" s="12"/>
      <c r="F18" s="12"/>
    </row>
    <row r="19" spans="1:6" x14ac:dyDescent="0.35">
      <c r="A19" s="12"/>
      <c r="B19" s="12"/>
      <c r="C19" s="12"/>
      <c r="D19" s="12"/>
      <c r="E19" s="12"/>
      <c r="F19" s="12"/>
    </row>
    <row r="20" spans="1:6" x14ac:dyDescent="0.35">
      <c r="A20" s="19"/>
      <c r="B20" s="20"/>
      <c r="C20" s="20"/>
      <c r="D20" s="20"/>
      <c r="E20" s="20"/>
      <c r="F20" s="20"/>
    </row>
    <row r="21" spans="1:6" x14ac:dyDescent="0.35">
      <c r="A21" s="12"/>
      <c r="B21" s="12"/>
      <c r="C21" s="12"/>
      <c r="D21" s="12"/>
      <c r="E21" s="12"/>
      <c r="F21" s="12"/>
    </row>
  </sheetData>
  <pageMargins left="0.7" right="0.7" top="0.75" bottom="0.75" header="0.3" footer="0.3"/>
  <ignoredErrors>
    <ignoredError sqref="E1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5"/>
  <sheetViews>
    <sheetView workbookViewId="0"/>
  </sheetViews>
  <sheetFormatPr defaultRowHeight="14.5" x14ac:dyDescent="0.35"/>
  <cols>
    <col min="1" max="1" width="54.08984375" style="24" customWidth="1"/>
    <col min="2" max="254" width="8.7265625" style="22"/>
    <col min="255" max="255" width="40" style="22" bestFit="1" customWidth="1"/>
    <col min="256" max="510" width="8.7265625" style="22"/>
    <col min="511" max="511" width="40" style="22" bestFit="1" customWidth="1"/>
    <col min="512" max="766" width="8.7265625" style="22"/>
    <col min="767" max="767" width="40" style="22" bestFit="1" customWidth="1"/>
    <col min="768" max="1022" width="8.7265625" style="22"/>
    <col min="1023" max="1023" width="40" style="22" bestFit="1" customWidth="1"/>
    <col min="1024" max="1278" width="8.7265625" style="22"/>
    <col min="1279" max="1279" width="40" style="22" bestFit="1" customWidth="1"/>
    <col min="1280" max="1534" width="8.7265625" style="22"/>
    <col min="1535" max="1535" width="40" style="22" bestFit="1" customWidth="1"/>
    <col min="1536" max="1790" width="8.7265625" style="22"/>
    <col min="1791" max="1791" width="40" style="22" bestFit="1" customWidth="1"/>
    <col min="1792" max="2046" width="8.7265625" style="22"/>
    <col min="2047" max="2047" width="40" style="22" bestFit="1" customWidth="1"/>
    <col min="2048" max="2302" width="8.7265625" style="22"/>
    <col min="2303" max="2303" width="40" style="22" bestFit="1" customWidth="1"/>
    <col min="2304" max="2558" width="8.7265625" style="22"/>
    <col min="2559" max="2559" width="40" style="22" bestFit="1" customWidth="1"/>
    <col min="2560" max="2814" width="8.7265625" style="22"/>
    <col min="2815" max="2815" width="40" style="22" bestFit="1" customWidth="1"/>
    <col min="2816" max="3070" width="8.7265625" style="22"/>
    <col min="3071" max="3071" width="40" style="22" bestFit="1" customWidth="1"/>
    <col min="3072" max="3326" width="8.7265625" style="22"/>
    <col min="3327" max="3327" width="40" style="22" bestFit="1" customWidth="1"/>
    <col min="3328" max="3582" width="8.7265625" style="22"/>
    <col min="3583" max="3583" width="40" style="22" bestFit="1" customWidth="1"/>
    <col min="3584" max="3838" width="8.7265625" style="22"/>
    <col min="3839" max="3839" width="40" style="22" bestFit="1" customWidth="1"/>
    <col min="3840" max="4094" width="8.7265625" style="22"/>
    <col min="4095" max="4095" width="40" style="22" bestFit="1" customWidth="1"/>
    <col min="4096" max="4350" width="8.7265625" style="22"/>
    <col min="4351" max="4351" width="40" style="22" bestFit="1" customWidth="1"/>
    <col min="4352" max="4606" width="8.7265625" style="22"/>
    <col min="4607" max="4607" width="40" style="22" bestFit="1" customWidth="1"/>
    <col min="4608" max="4862" width="8.7265625" style="22"/>
    <col min="4863" max="4863" width="40" style="22" bestFit="1" customWidth="1"/>
    <col min="4864" max="5118" width="8.7265625" style="22"/>
    <col min="5119" max="5119" width="40" style="22" bestFit="1" customWidth="1"/>
    <col min="5120" max="5374" width="8.7265625" style="22"/>
    <col min="5375" max="5375" width="40" style="22" bestFit="1" customWidth="1"/>
    <col min="5376" max="5630" width="8.7265625" style="22"/>
    <col min="5631" max="5631" width="40" style="22" bestFit="1" customWidth="1"/>
    <col min="5632" max="5886" width="8.7265625" style="22"/>
    <col min="5887" max="5887" width="40" style="22" bestFit="1" customWidth="1"/>
    <col min="5888" max="6142" width="8.7265625" style="22"/>
    <col min="6143" max="6143" width="40" style="22" bestFit="1" customWidth="1"/>
    <col min="6144" max="6398" width="8.7265625" style="22"/>
    <col min="6399" max="6399" width="40" style="22" bestFit="1" customWidth="1"/>
    <col min="6400" max="6654" width="8.7265625" style="22"/>
    <col min="6655" max="6655" width="40" style="22" bestFit="1" customWidth="1"/>
    <col min="6656" max="6910" width="8.7265625" style="22"/>
    <col min="6911" max="6911" width="40" style="22" bestFit="1" customWidth="1"/>
    <col min="6912" max="7166" width="8.7265625" style="22"/>
    <col min="7167" max="7167" width="40" style="22" bestFit="1" customWidth="1"/>
    <col min="7168" max="7422" width="8.7265625" style="22"/>
    <col min="7423" max="7423" width="40" style="22" bestFit="1" customWidth="1"/>
    <col min="7424" max="7678" width="8.7265625" style="22"/>
    <col min="7679" max="7679" width="40" style="22" bestFit="1" customWidth="1"/>
    <col min="7680" max="7934" width="8.7265625" style="22"/>
    <col min="7935" max="7935" width="40" style="22" bestFit="1" customWidth="1"/>
    <col min="7936" max="8190" width="8.7265625" style="22"/>
    <col min="8191" max="8191" width="40" style="22" bestFit="1" customWidth="1"/>
    <col min="8192" max="8446" width="8.7265625" style="22"/>
    <col min="8447" max="8447" width="40" style="22" bestFit="1" customWidth="1"/>
    <col min="8448" max="8702" width="8.7265625" style="22"/>
    <col min="8703" max="8703" width="40" style="22" bestFit="1" customWidth="1"/>
    <col min="8704" max="8958" width="8.7265625" style="22"/>
    <col min="8959" max="8959" width="40" style="22" bestFit="1" customWidth="1"/>
    <col min="8960" max="9214" width="8.7265625" style="22"/>
    <col min="9215" max="9215" width="40" style="22" bestFit="1" customWidth="1"/>
    <col min="9216" max="9470" width="8.7265625" style="22"/>
    <col min="9471" max="9471" width="40" style="22" bestFit="1" customWidth="1"/>
    <col min="9472" max="9726" width="8.7265625" style="22"/>
    <col min="9727" max="9727" width="40" style="22" bestFit="1" customWidth="1"/>
    <col min="9728" max="9982" width="8.7265625" style="22"/>
    <col min="9983" max="9983" width="40" style="22" bestFit="1" customWidth="1"/>
    <col min="9984" max="10238" width="8.7265625" style="22"/>
    <col min="10239" max="10239" width="40" style="22" bestFit="1" customWidth="1"/>
    <col min="10240" max="10494" width="8.7265625" style="22"/>
    <col min="10495" max="10495" width="40" style="22" bestFit="1" customWidth="1"/>
    <col min="10496" max="10750" width="8.7265625" style="22"/>
    <col min="10751" max="10751" width="40" style="22" bestFit="1" customWidth="1"/>
    <col min="10752" max="11006" width="8.7265625" style="22"/>
    <col min="11007" max="11007" width="40" style="22" bestFit="1" customWidth="1"/>
    <col min="11008" max="11262" width="8.7265625" style="22"/>
    <col min="11263" max="11263" width="40" style="22" bestFit="1" customWidth="1"/>
    <col min="11264" max="11518" width="8.7265625" style="22"/>
    <col min="11519" max="11519" width="40" style="22" bestFit="1" customWidth="1"/>
    <col min="11520" max="11774" width="8.7265625" style="22"/>
    <col min="11775" max="11775" width="40" style="22" bestFit="1" customWidth="1"/>
    <col min="11776" max="12030" width="8.7265625" style="22"/>
    <col min="12031" max="12031" width="40" style="22" bestFit="1" customWidth="1"/>
    <col min="12032" max="12286" width="8.7265625" style="22"/>
    <col min="12287" max="12287" width="40" style="22" bestFit="1" customWidth="1"/>
    <col min="12288" max="12542" width="8.7265625" style="22"/>
    <col min="12543" max="12543" width="40" style="22" bestFit="1" customWidth="1"/>
    <col min="12544" max="12798" width="8.7265625" style="22"/>
    <col min="12799" max="12799" width="40" style="22" bestFit="1" customWidth="1"/>
    <col min="12800" max="13054" width="8.7265625" style="22"/>
    <col min="13055" max="13055" width="40" style="22" bestFit="1" customWidth="1"/>
    <col min="13056" max="13310" width="8.7265625" style="22"/>
    <col min="13311" max="13311" width="40" style="22" bestFit="1" customWidth="1"/>
    <col min="13312" max="13566" width="8.7265625" style="22"/>
    <col min="13567" max="13567" width="40" style="22" bestFit="1" customWidth="1"/>
    <col min="13568" max="13822" width="8.7265625" style="22"/>
    <col min="13823" max="13823" width="40" style="22" bestFit="1" customWidth="1"/>
    <col min="13824" max="14078" width="8.7265625" style="22"/>
    <col min="14079" max="14079" width="40" style="22" bestFit="1" customWidth="1"/>
    <col min="14080" max="14334" width="8.7265625" style="22"/>
    <col min="14335" max="14335" width="40" style="22" bestFit="1" customWidth="1"/>
    <col min="14336" max="14590" width="8.7265625" style="22"/>
    <col min="14591" max="14591" width="40" style="22" bestFit="1" customWidth="1"/>
    <col min="14592" max="14846" width="8.7265625" style="22"/>
    <col min="14847" max="14847" width="40" style="22" bestFit="1" customWidth="1"/>
    <col min="14848" max="15102" width="8.7265625" style="22"/>
    <col min="15103" max="15103" width="40" style="22" bestFit="1" customWidth="1"/>
    <col min="15104" max="15358" width="8.7265625" style="22"/>
    <col min="15359" max="15359" width="40" style="22" bestFit="1" customWidth="1"/>
    <col min="15360" max="15614" width="8.7265625" style="22"/>
    <col min="15615" max="15615" width="40" style="22" bestFit="1" customWidth="1"/>
    <col min="15616" max="15870" width="8.7265625" style="22"/>
    <col min="15871" max="15871" width="40" style="22" bestFit="1" customWidth="1"/>
    <col min="15872" max="16126" width="8.7265625" style="22"/>
    <col min="16127" max="16127" width="40" style="22" bestFit="1" customWidth="1"/>
    <col min="16128" max="16384" width="8.7265625" style="22"/>
  </cols>
  <sheetData>
    <row r="1" spans="1:4" x14ac:dyDescent="0.35">
      <c r="A1" s="23" t="s">
        <v>61</v>
      </c>
    </row>
    <row r="2" spans="1:4" x14ac:dyDescent="0.35">
      <c r="A2" s="23" t="s">
        <v>62</v>
      </c>
    </row>
    <row r="3" spans="1:4" x14ac:dyDescent="0.35">
      <c r="A3" s="23" t="s">
        <v>63</v>
      </c>
    </row>
    <row r="4" spans="1:4" ht="26.5" x14ac:dyDescent="0.35">
      <c r="A4" s="23" t="s">
        <v>64</v>
      </c>
    </row>
    <row r="5" spans="1:4" x14ac:dyDescent="0.35">
      <c r="A5" s="24" t="s">
        <v>65</v>
      </c>
    </row>
    <row r="7" spans="1:4" x14ac:dyDescent="0.35">
      <c r="B7" s="21" t="s">
        <v>67</v>
      </c>
      <c r="C7" s="21" t="s">
        <v>68</v>
      </c>
      <c r="D7" s="21" t="s">
        <v>69</v>
      </c>
    </row>
    <row r="8" spans="1:4" x14ac:dyDescent="0.35">
      <c r="A8" s="24" t="s">
        <v>66</v>
      </c>
    </row>
    <row r="9" spans="1:4" x14ac:dyDescent="0.35">
      <c r="A9" s="23" t="s">
        <v>70</v>
      </c>
      <c r="B9" s="21">
        <v>1520.128526</v>
      </c>
      <c r="C9" s="21">
        <v>1590.4181900000001</v>
      </c>
      <c r="D9" s="21">
        <v>1568.4406449999999</v>
      </c>
    </row>
    <row r="10" spans="1:4" x14ac:dyDescent="0.35">
      <c r="A10" s="24" t="s">
        <v>71</v>
      </c>
      <c r="B10" s="22">
        <v>0.33332000000000001</v>
      </c>
      <c r="C10" s="22">
        <v>0.38087300000000002</v>
      </c>
      <c r="D10" s="22">
        <v>0.41489999999999999</v>
      </c>
    </row>
    <row r="11" spans="1:4" x14ac:dyDescent="0.35">
      <c r="A11" s="24" t="s">
        <v>72</v>
      </c>
      <c r="B11" s="22">
        <v>52.622642999999997</v>
      </c>
      <c r="C11" s="22">
        <v>68.724185000000006</v>
      </c>
      <c r="D11" s="22">
        <v>37.707833999999998</v>
      </c>
    </row>
    <row r="12" spans="1:4" x14ac:dyDescent="0.35">
      <c r="A12" s="24" t="s">
        <v>73</v>
      </c>
      <c r="B12" s="22">
        <v>87.248301999999995</v>
      </c>
      <c r="C12" s="22">
        <v>100.023079</v>
      </c>
      <c r="D12" s="22">
        <v>77.437701000000004</v>
      </c>
    </row>
    <row r="13" spans="1:4" x14ac:dyDescent="0.35">
      <c r="A13" s="23" t="s">
        <v>74</v>
      </c>
      <c r="B13" s="21">
        <v>164.359171</v>
      </c>
      <c r="C13" s="21">
        <v>162.7903</v>
      </c>
      <c r="D13" s="21">
        <v>182.39613399999999</v>
      </c>
    </row>
    <row r="14" spans="1:4" x14ac:dyDescent="0.35">
      <c r="A14" s="24" t="s">
        <v>75</v>
      </c>
      <c r="B14" s="22">
        <v>64.335139999999996</v>
      </c>
      <c r="C14" s="22">
        <v>65.126006000000004</v>
      </c>
      <c r="D14" s="22">
        <v>68.888698000000005</v>
      </c>
    </row>
    <row r="15" spans="1:4" x14ac:dyDescent="0.35">
      <c r="A15" s="24" t="s">
        <v>76</v>
      </c>
      <c r="B15" s="22">
        <v>100.02403099999999</v>
      </c>
      <c r="C15" s="22">
        <v>97.664293000000001</v>
      </c>
      <c r="D15" s="22">
        <v>113.507436</v>
      </c>
    </row>
    <row r="16" spans="1:4" x14ac:dyDescent="0.35">
      <c r="A16" s="23" t="s">
        <v>77</v>
      </c>
      <c r="B16" s="21">
        <v>137.94231599999998</v>
      </c>
      <c r="C16" s="21">
        <v>134.71091999999999</v>
      </c>
      <c r="D16" s="21">
        <v>118.83081799999999</v>
      </c>
    </row>
    <row r="17" spans="1:4" x14ac:dyDescent="0.35">
      <c r="A17" s="24" t="s">
        <v>78</v>
      </c>
      <c r="B17" s="22">
        <v>39.3934</v>
      </c>
      <c r="C17" s="22">
        <v>43.968238999999997</v>
      </c>
      <c r="D17" s="22">
        <v>42.482138999999997</v>
      </c>
    </row>
    <row r="18" spans="1:4" x14ac:dyDescent="0.35">
      <c r="A18" s="24" t="s">
        <v>79</v>
      </c>
      <c r="B18" s="22">
        <v>0.41042899999999999</v>
      </c>
      <c r="C18" s="22">
        <v>0.85200500000000001</v>
      </c>
      <c r="D18" s="22">
        <v>1.047328</v>
      </c>
    </row>
    <row r="19" spans="1:4" x14ac:dyDescent="0.35">
      <c r="A19" s="24" t="s">
        <v>80</v>
      </c>
      <c r="B19" s="22">
        <v>0</v>
      </c>
      <c r="C19" s="22">
        <v>0</v>
      </c>
      <c r="D19" s="22">
        <v>0</v>
      </c>
    </row>
    <row r="20" spans="1:4" x14ac:dyDescent="0.35">
      <c r="A20" s="24" t="s">
        <v>81</v>
      </c>
      <c r="B20" s="22">
        <v>64.991709</v>
      </c>
      <c r="C20" s="22">
        <v>64.530242000000001</v>
      </c>
      <c r="D20" s="22">
        <v>60.372641999999999</v>
      </c>
    </row>
    <row r="21" spans="1:4" x14ac:dyDescent="0.35">
      <c r="A21" s="24" t="s">
        <v>82</v>
      </c>
      <c r="B21" s="22">
        <v>33.146777999999998</v>
      </c>
      <c r="C21" s="22">
        <v>25.360434000000001</v>
      </c>
      <c r="D21" s="22">
        <v>14.928709</v>
      </c>
    </row>
    <row r="22" spans="1:4" x14ac:dyDescent="0.35">
      <c r="A22" s="24" t="s">
        <v>83</v>
      </c>
      <c r="B22" s="22">
        <v>551.59574899999996</v>
      </c>
      <c r="C22" s="22">
        <v>593.184529</v>
      </c>
      <c r="D22" s="22">
        <v>603.27845100000002</v>
      </c>
    </row>
    <row r="23" spans="1:4" x14ac:dyDescent="0.35">
      <c r="A23" s="24" t="s">
        <v>84</v>
      </c>
      <c r="B23" s="22">
        <v>526.02702499999998</v>
      </c>
      <c r="C23" s="22">
        <v>530.60430499999995</v>
      </c>
      <c r="D23" s="22">
        <v>548.37480600000004</v>
      </c>
    </row>
    <row r="24" spans="1:4" x14ac:dyDescent="0.35">
      <c r="A24" s="24" t="s">
        <v>66</v>
      </c>
    </row>
    <row r="25" spans="1:4" x14ac:dyDescent="0.35">
      <c r="A25" s="23" t="s">
        <v>49</v>
      </c>
      <c r="B25" s="21">
        <v>208.13522399999999</v>
      </c>
      <c r="C25" s="21">
        <v>208.07736499999999</v>
      </c>
      <c r="D25" s="21">
        <v>212.465632</v>
      </c>
    </row>
    <row r="26" spans="1:4" x14ac:dyDescent="0.35">
      <c r="A26" s="23" t="s">
        <v>74</v>
      </c>
      <c r="B26" s="21">
        <v>66.806859000000003</v>
      </c>
      <c r="C26" s="21">
        <v>67.389577000000003</v>
      </c>
      <c r="D26" s="21">
        <v>69.777128000000005</v>
      </c>
    </row>
    <row r="27" spans="1:4" x14ac:dyDescent="0.35">
      <c r="A27" s="24" t="s">
        <v>75</v>
      </c>
      <c r="B27" s="22">
        <v>64.335139999999996</v>
      </c>
      <c r="C27" s="22">
        <v>65.126006000000004</v>
      </c>
      <c r="D27" s="22">
        <v>68.888698000000005</v>
      </c>
    </row>
    <row r="28" spans="1:4" x14ac:dyDescent="0.35">
      <c r="A28" s="24" t="s">
        <v>76</v>
      </c>
      <c r="B28" s="22">
        <v>2.4717190000000002</v>
      </c>
      <c r="C28" s="22">
        <v>2.2635710000000002</v>
      </c>
      <c r="D28" s="22">
        <v>0.88843000000000005</v>
      </c>
    </row>
    <row r="29" spans="1:4" x14ac:dyDescent="0.35">
      <c r="A29" s="23" t="s">
        <v>77</v>
      </c>
      <c r="B29" s="21">
        <v>5.3990320000000001</v>
      </c>
      <c r="C29" s="21">
        <v>3.8211179999999998</v>
      </c>
      <c r="D29" s="21">
        <v>2.937961</v>
      </c>
    </row>
    <row r="30" spans="1:4" x14ac:dyDescent="0.35">
      <c r="A30" s="24" t="s">
        <v>78</v>
      </c>
      <c r="B30" s="22">
        <v>5.7739999999999996E-3</v>
      </c>
      <c r="C30" s="22">
        <v>6.2030000000000002E-3</v>
      </c>
      <c r="D30" s="22">
        <v>0.01</v>
      </c>
    </row>
    <row r="31" spans="1:4" x14ac:dyDescent="0.35">
      <c r="A31" s="24" t="s">
        <v>80</v>
      </c>
      <c r="B31" s="22">
        <v>0</v>
      </c>
      <c r="C31" s="22">
        <v>0</v>
      </c>
      <c r="D31" s="22">
        <v>0</v>
      </c>
    </row>
    <row r="32" spans="1:4" x14ac:dyDescent="0.35">
      <c r="A32" s="24" t="s">
        <v>81</v>
      </c>
      <c r="B32" s="22">
        <v>0.88244500000000003</v>
      </c>
      <c r="C32" s="22">
        <v>0.88261100000000003</v>
      </c>
      <c r="D32" s="22">
        <v>1.0978680000000001</v>
      </c>
    </row>
    <row r="33" spans="1:4" x14ac:dyDescent="0.35">
      <c r="A33" s="24" t="s">
        <v>82</v>
      </c>
      <c r="B33" s="22">
        <v>4.5108129999999997</v>
      </c>
      <c r="C33" s="22">
        <v>2.9323039999999998</v>
      </c>
      <c r="D33" s="22">
        <v>1.830093</v>
      </c>
    </row>
    <row r="34" spans="1:4" x14ac:dyDescent="0.35">
      <c r="A34" s="24" t="s">
        <v>83</v>
      </c>
      <c r="B34" s="22">
        <v>112.58034499999999</v>
      </c>
      <c r="C34" s="22">
        <v>115.284937</v>
      </c>
      <c r="D34" s="22">
        <v>119.896019</v>
      </c>
    </row>
    <row r="35" spans="1:4" x14ac:dyDescent="0.35">
      <c r="A35" s="24" t="s">
        <v>84</v>
      </c>
      <c r="B35" s="22">
        <v>23.348987000000001</v>
      </c>
      <c r="C35" s="22">
        <v>21.581731999999999</v>
      </c>
      <c r="D35" s="22">
        <v>19.854524999999999</v>
      </c>
    </row>
    <row r="36" spans="1:4" x14ac:dyDescent="0.35">
      <c r="A36" s="24" t="s">
        <v>66</v>
      </c>
    </row>
    <row r="37" spans="1:4" ht="26.5" x14ac:dyDescent="0.35">
      <c r="A37" s="23" t="s">
        <v>50</v>
      </c>
      <c r="B37" s="21">
        <v>139.55266800000001</v>
      </c>
      <c r="C37" s="21">
        <v>136.23362800000001</v>
      </c>
      <c r="D37" s="21">
        <v>157.35453999999999</v>
      </c>
    </row>
    <row r="38" spans="1:4" x14ac:dyDescent="0.35">
      <c r="A38" s="24" t="s">
        <v>73</v>
      </c>
      <c r="B38" s="22">
        <v>5.4158679999999997</v>
      </c>
      <c r="C38" s="22">
        <v>5.8601640000000002</v>
      </c>
      <c r="D38" s="22">
        <v>6.0013820000000004</v>
      </c>
    </row>
    <row r="39" spans="1:4" x14ac:dyDescent="0.35">
      <c r="A39" s="23" t="s">
        <v>74</v>
      </c>
      <c r="B39" s="21">
        <v>90.635822000000005</v>
      </c>
      <c r="C39" s="21">
        <v>88.059078999999997</v>
      </c>
      <c r="D39" s="21">
        <v>111.743196</v>
      </c>
    </row>
    <row r="40" spans="1:4" x14ac:dyDescent="0.35">
      <c r="A40" s="24" t="s">
        <v>75</v>
      </c>
      <c r="B40" s="22">
        <v>0</v>
      </c>
      <c r="C40" s="22">
        <v>0</v>
      </c>
      <c r="D40" s="22">
        <v>0</v>
      </c>
    </row>
    <row r="41" spans="1:4" x14ac:dyDescent="0.35">
      <c r="A41" s="24" t="s">
        <v>76</v>
      </c>
      <c r="B41" s="22">
        <v>90.635822000000005</v>
      </c>
      <c r="C41" s="22">
        <v>88.059078999999997</v>
      </c>
      <c r="D41" s="22">
        <v>111.743196</v>
      </c>
    </row>
    <row r="42" spans="1:4" x14ac:dyDescent="0.35">
      <c r="A42" s="23" t="s">
        <v>77</v>
      </c>
      <c r="B42" s="21">
        <v>1.7011420000000002</v>
      </c>
      <c r="C42" s="21">
        <v>1.756678</v>
      </c>
      <c r="D42" s="21">
        <v>1.342851</v>
      </c>
    </row>
    <row r="43" spans="1:4" x14ac:dyDescent="0.35">
      <c r="A43" s="24" t="s">
        <v>78</v>
      </c>
      <c r="B43" s="22">
        <v>2.43E-4</v>
      </c>
      <c r="C43" s="22">
        <v>4.0000000000000003E-5</v>
      </c>
      <c r="D43" s="22">
        <v>8.7000000000000001E-5</v>
      </c>
    </row>
    <row r="44" spans="1:4" x14ac:dyDescent="0.35">
      <c r="A44" s="24" t="s">
        <v>81</v>
      </c>
      <c r="B44" s="22">
        <v>0.222965</v>
      </c>
      <c r="C44" s="22">
        <v>0.26655099999999998</v>
      </c>
      <c r="D44" s="22">
        <v>0.22985900000000001</v>
      </c>
    </row>
    <row r="45" spans="1:4" x14ac:dyDescent="0.35">
      <c r="A45" s="24" t="s">
        <v>82</v>
      </c>
      <c r="B45" s="22">
        <v>1.4779340000000001</v>
      </c>
      <c r="C45" s="22">
        <v>1.4900869999999999</v>
      </c>
      <c r="D45" s="22">
        <v>1.112905</v>
      </c>
    </row>
    <row r="46" spans="1:4" x14ac:dyDescent="0.35">
      <c r="A46" s="24" t="s">
        <v>83</v>
      </c>
      <c r="B46" s="22">
        <v>8.1412279999999999</v>
      </c>
      <c r="C46" s="22">
        <v>4.4246150000000002</v>
      </c>
      <c r="D46" s="22">
        <v>5.2544170000000001</v>
      </c>
    </row>
    <row r="47" spans="1:4" x14ac:dyDescent="0.35">
      <c r="A47" s="24" t="s">
        <v>84</v>
      </c>
      <c r="B47" s="22">
        <v>33.658607000000003</v>
      </c>
      <c r="C47" s="22">
        <v>36.133094</v>
      </c>
      <c r="D47" s="22">
        <v>33.012694000000003</v>
      </c>
    </row>
    <row r="48" spans="1:4" x14ac:dyDescent="0.35">
      <c r="A48" s="24" t="s">
        <v>66</v>
      </c>
    </row>
    <row r="49" spans="1:4" x14ac:dyDescent="0.35">
      <c r="A49" s="23" t="s">
        <v>54</v>
      </c>
      <c r="B49" s="21">
        <v>50.743611000000001</v>
      </c>
      <c r="C49" s="21">
        <v>72.095108999999994</v>
      </c>
      <c r="D49" s="21">
        <v>36.835605999999999</v>
      </c>
    </row>
    <row r="50" spans="1:4" x14ac:dyDescent="0.35">
      <c r="A50" s="24" t="s">
        <v>72</v>
      </c>
      <c r="B50" s="22">
        <v>44.226475999999998</v>
      </c>
      <c r="C50" s="22">
        <v>64.46857</v>
      </c>
      <c r="D50" s="22">
        <v>31.999694000000002</v>
      </c>
    </row>
    <row r="51" spans="1:4" x14ac:dyDescent="0.35">
      <c r="A51" s="23" t="s">
        <v>77</v>
      </c>
      <c r="B51" s="21">
        <v>3.4784139999999999</v>
      </c>
      <c r="C51" s="21">
        <v>3.4819329999999997</v>
      </c>
      <c r="D51" s="21">
        <v>1.3264849999999999</v>
      </c>
    </row>
    <row r="52" spans="1:4" x14ac:dyDescent="0.35">
      <c r="A52" s="24" t="s">
        <v>78</v>
      </c>
      <c r="B52" s="22">
        <v>4.2000000000000002E-4</v>
      </c>
      <c r="C52" s="22">
        <v>2.5599999999999999E-4</v>
      </c>
      <c r="D52" s="22">
        <v>2.8600000000000001E-4</v>
      </c>
    </row>
    <row r="53" spans="1:4" x14ac:dyDescent="0.35">
      <c r="A53" s="24" t="s">
        <v>81</v>
      </c>
      <c r="B53" s="22">
        <v>0</v>
      </c>
      <c r="C53" s="22">
        <v>0</v>
      </c>
      <c r="D53" s="22">
        <v>0.01</v>
      </c>
    </row>
    <row r="54" spans="1:4" x14ac:dyDescent="0.35">
      <c r="A54" s="24" t="s">
        <v>82</v>
      </c>
      <c r="B54" s="22">
        <v>3.4779939999999998</v>
      </c>
      <c r="C54" s="22">
        <v>3.4816769999999999</v>
      </c>
      <c r="D54" s="22">
        <v>1.3161989999999999</v>
      </c>
    </row>
    <row r="55" spans="1:4" x14ac:dyDescent="0.35">
      <c r="A55" s="24" t="s">
        <v>84</v>
      </c>
      <c r="B55" s="22">
        <v>3.0387219999999999</v>
      </c>
      <c r="C55" s="22">
        <v>4.1446050000000003</v>
      </c>
      <c r="D55" s="22">
        <v>3.5094259999999999</v>
      </c>
    </row>
    <row r="56" spans="1:4" x14ac:dyDescent="0.35">
      <c r="A56" s="24" t="s">
        <v>66</v>
      </c>
    </row>
    <row r="57" spans="1:4" x14ac:dyDescent="0.35">
      <c r="A57" s="23" t="s">
        <v>51</v>
      </c>
      <c r="B57" s="21">
        <v>106.889601</v>
      </c>
      <c r="C57" s="21">
        <v>116.427542</v>
      </c>
      <c r="D57" s="21">
        <v>103.823285</v>
      </c>
    </row>
    <row r="58" spans="1:4" x14ac:dyDescent="0.35">
      <c r="A58" s="23" t="s">
        <v>77</v>
      </c>
      <c r="B58" s="21">
        <v>0.827129</v>
      </c>
      <c r="C58" s="21">
        <v>0.53073799999999993</v>
      </c>
      <c r="D58" s="21">
        <v>0.52766299999999999</v>
      </c>
    </row>
    <row r="59" spans="1:4" x14ac:dyDescent="0.35">
      <c r="A59" s="24" t="s">
        <v>81</v>
      </c>
      <c r="B59" s="22">
        <v>0.39182499999999998</v>
      </c>
      <c r="C59" s="22">
        <v>0.43508999999999998</v>
      </c>
      <c r="D59" s="22">
        <v>0.38927499999999998</v>
      </c>
    </row>
    <row r="60" spans="1:4" x14ac:dyDescent="0.35">
      <c r="A60" s="24" t="s">
        <v>82</v>
      </c>
      <c r="B60" s="22">
        <v>0.233957</v>
      </c>
      <c r="C60" s="22">
        <v>9.5647999999999997E-2</v>
      </c>
      <c r="D60" s="22">
        <v>0.13838800000000001</v>
      </c>
    </row>
    <row r="61" spans="1:4" x14ac:dyDescent="0.35">
      <c r="A61" s="24" t="s">
        <v>85</v>
      </c>
      <c r="B61" s="22">
        <v>0.201347</v>
      </c>
      <c r="C61" s="22">
        <v>0</v>
      </c>
      <c r="D61" s="22">
        <v>0</v>
      </c>
    </row>
    <row r="62" spans="1:4" x14ac:dyDescent="0.35">
      <c r="A62" s="24" t="s">
        <v>83</v>
      </c>
      <c r="B62" s="22">
        <v>101.27886599999999</v>
      </c>
      <c r="C62" s="22">
        <v>110.77933299999999</v>
      </c>
      <c r="D62" s="22">
        <v>98.302978999999993</v>
      </c>
    </row>
    <row r="63" spans="1:4" x14ac:dyDescent="0.35">
      <c r="A63" s="24" t="s">
        <v>84</v>
      </c>
      <c r="B63" s="22">
        <v>4.7836059999999998</v>
      </c>
      <c r="C63" s="22">
        <v>5.11747</v>
      </c>
      <c r="D63" s="22">
        <v>4.992642</v>
      </c>
    </row>
    <row r="64" spans="1:4" x14ac:dyDescent="0.35">
      <c r="A64" s="24" t="s">
        <v>66</v>
      </c>
    </row>
    <row r="65" spans="1:4" x14ac:dyDescent="0.35">
      <c r="A65" s="23" t="s">
        <v>86</v>
      </c>
      <c r="B65" s="21">
        <v>90.426041999999995</v>
      </c>
      <c r="C65" s="21">
        <v>93.726121000000006</v>
      </c>
      <c r="D65" s="21">
        <v>105.805351</v>
      </c>
    </row>
    <row r="66" spans="1:4" x14ac:dyDescent="0.35">
      <c r="A66" s="23" t="s">
        <v>74</v>
      </c>
      <c r="B66" s="21">
        <v>1.76396</v>
      </c>
      <c r="C66" s="21">
        <v>1.90296</v>
      </c>
      <c r="D66" s="21">
        <v>0.57530000000000003</v>
      </c>
    </row>
    <row r="67" spans="1:4" x14ac:dyDescent="0.35">
      <c r="A67" s="24" t="s">
        <v>76</v>
      </c>
      <c r="B67" s="22">
        <v>1.76396</v>
      </c>
      <c r="C67" s="22">
        <v>1.90296</v>
      </c>
      <c r="D67" s="22">
        <v>0.57530000000000003</v>
      </c>
    </row>
    <row r="68" spans="1:4" x14ac:dyDescent="0.35">
      <c r="A68" s="23" t="s">
        <v>77</v>
      </c>
      <c r="B68" s="21">
        <v>10.158747</v>
      </c>
      <c r="C68" s="21">
        <v>8.4104829999999993</v>
      </c>
      <c r="D68" s="21">
        <v>6.8919700000000006</v>
      </c>
    </row>
    <row r="69" spans="1:4" x14ac:dyDescent="0.35">
      <c r="A69" s="24" t="s">
        <v>78</v>
      </c>
      <c r="B69" s="22">
        <v>0.83374400000000004</v>
      </c>
      <c r="C69" s="22">
        <v>0.83927700000000005</v>
      </c>
      <c r="D69" s="22">
        <v>0.83622600000000002</v>
      </c>
    </row>
    <row r="70" spans="1:4" x14ac:dyDescent="0.35">
      <c r="A70" s="24" t="s">
        <v>81</v>
      </c>
      <c r="B70" s="22">
        <v>4.171538</v>
      </c>
      <c r="C70" s="22">
        <v>4.1992229999999999</v>
      </c>
      <c r="D70" s="22">
        <v>4.1839570000000004</v>
      </c>
    </row>
    <row r="71" spans="1:4" x14ac:dyDescent="0.35">
      <c r="A71" s="24" t="s">
        <v>82</v>
      </c>
      <c r="B71" s="22">
        <v>5.1534649999999997</v>
      </c>
      <c r="C71" s="22">
        <v>3.3719830000000002</v>
      </c>
      <c r="D71" s="22">
        <v>1.8717870000000001</v>
      </c>
    </row>
    <row r="72" spans="1:4" x14ac:dyDescent="0.35">
      <c r="A72" s="24" t="s">
        <v>83</v>
      </c>
      <c r="B72" s="22">
        <v>61.491591</v>
      </c>
      <c r="C72" s="22">
        <v>66.288036000000005</v>
      </c>
      <c r="D72" s="22">
        <v>78.483555999999993</v>
      </c>
    </row>
    <row r="73" spans="1:4" x14ac:dyDescent="0.35">
      <c r="A73" s="24" t="s">
        <v>84</v>
      </c>
      <c r="B73" s="22">
        <v>17.011744</v>
      </c>
      <c r="C73" s="22">
        <v>17.124642000000001</v>
      </c>
      <c r="D73" s="22">
        <v>19.854524999999999</v>
      </c>
    </row>
    <row r="74" spans="1:4" x14ac:dyDescent="0.35">
      <c r="A74" s="24" t="s">
        <v>66</v>
      </c>
    </row>
    <row r="75" spans="1:4" x14ac:dyDescent="0.35">
      <c r="A75" s="23" t="s">
        <v>87</v>
      </c>
      <c r="B75" s="21">
        <v>60.813989999999997</v>
      </c>
      <c r="C75" s="21">
        <v>61.482114000000003</v>
      </c>
      <c r="D75" s="21">
        <v>55.970626000000003</v>
      </c>
    </row>
    <row r="76" spans="1:4" x14ac:dyDescent="0.35">
      <c r="A76" s="23" t="s">
        <v>74</v>
      </c>
      <c r="B76" s="21">
        <v>0</v>
      </c>
      <c r="C76" s="21">
        <v>0</v>
      </c>
      <c r="D76" s="21">
        <v>0</v>
      </c>
    </row>
    <row r="77" spans="1:4" x14ac:dyDescent="0.35">
      <c r="A77" s="24" t="s">
        <v>75</v>
      </c>
      <c r="B77" s="22">
        <v>0</v>
      </c>
      <c r="C77" s="22">
        <v>0</v>
      </c>
      <c r="D77" s="22">
        <v>0</v>
      </c>
    </row>
    <row r="78" spans="1:4" x14ac:dyDescent="0.35">
      <c r="A78" s="24" t="s">
        <v>76</v>
      </c>
      <c r="B78" s="22">
        <v>0</v>
      </c>
      <c r="C78" s="22">
        <v>0</v>
      </c>
      <c r="D78" s="22">
        <v>0</v>
      </c>
    </row>
    <row r="79" spans="1:4" x14ac:dyDescent="0.35">
      <c r="A79" s="23" t="s">
        <v>77</v>
      </c>
      <c r="B79" s="21">
        <v>20.511043999999998</v>
      </c>
      <c r="C79" s="21">
        <v>15.914297999999999</v>
      </c>
      <c r="D79" s="21">
        <v>14.897078</v>
      </c>
    </row>
    <row r="80" spans="1:4" x14ac:dyDescent="0.35">
      <c r="A80" s="24" t="s">
        <v>78</v>
      </c>
      <c r="B80" s="22">
        <v>6.122185</v>
      </c>
      <c r="C80" s="22">
        <v>9.3198019999999993</v>
      </c>
      <c r="D80" s="22">
        <v>8.0866550000000004</v>
      </c>
    </row>
    <row r="81" spans="1:4" x14ac:dyDescent="0.35">
      <c r="A81" s="24" t="s">
        <v>81</v>
      </c>
      <c r="B81" s="22">
        <v>12.085148</v>
      </c>
      <c r="C81" s="22">
        <v>4.3686129999999999</v>
      </c>
      <c r="D81" s="22">
        <v>4.5914010000000003</v>
      </c>
    </row>
    <row r="82" spans="1:4" x14ac:dyDescent="0.35">
      <c r="A82" s="24" t="s">
        <v>82</v>
      </c>
      <c r="B82" s="22">
        <v>2.3037109999999998</v>
      </c>
      <c r="C82" s="22">
        <v>2.2258830000000001</v>
      </c>
      <c r="D82" s="22">
        <v>2.2190219999999998</v>
      </c>
    </row>
    <row r="83" spans="1:4" x14ac:dyDescent="0.35">
      <c r="A83" s="24" t="s">
        <v>83</v>
      </c>
      <c r="B83" s="22">
        <v>9.4185750000000006</v>
      </c>
      <c r="C83" s="22">
        <v>9.2739569999999993</v>
      </c>
      <c r="D83" s="22">
        <v>6.7240840000000004</v>
      </c>
    </row>
    <row r="84" spans="1:4" x14ac:dyDescent="0.35">
      <c r="A84" s="24" t="s">
        <v>84</v>
      </c>
      <c r="B84" s="22">
        <v>30.884371000000002</v>
      </c>
      <c r="C84" s="22">
        <v>36.293858</v>
      </c>
      <c r="D84" s="22">
        <v>34.349463999999998</v>
      </c>
    </row>
    <row r="85" spans="1:4" x14ac:dyDescent="0.35">
      <c r="A85" s="24" t="s">
        <v>66</v>
      </c>
    </row>
    <row r="86" spans="1:4" x14ac:dyDescent="0.35">
      <c r="A86" s="23" t="s">
        <v>53</v>
      </c>
      <c r="B86" s="21">
        <v>44.742525999999998</v>
      </c>
      <c r="C86" s="21">
        <v>49.817509999999999</v>
      </c>
      <c r="D86" s="21">
        <v>44.357337999999999</v>
      </c>
    </row>
    <row r="87" spans="1:4" x14ac:dyDescent="0.35">
      <c r="A87" s="24" t="s">
        <v>72</v>
      </c>
      <c r="B87" s="22">
        <v>0</v>
      </c>
      <c r="C87" s="22">
        <v>0</v>
      </c>
      <c r="D87" s="22">
        <v>0</v>
      </c>
    </row>
    <row r="88" spans="1:4" x14ac:dyDescent="0.35">
      <c r="A88" s="23" t="s">
        <v>77</v>
      </c>
      <c r="B88" s="21">
        <v>5.8069919999999993</v>
      </c>
      <c r="C88" s="21">
        <v>6.8570200000000003</v>
      </c>
      <c r="D88" s="21">
        <v>2.8114310000000002</v>
      </c>
    </row>
    <row r="89" spans="1:4" x14ac:dyDescent="0.35">
      <c r="A89" s="24" t="s">
        <v>78</v>
      </c>
      <c r="B89" s="22">
        <v>0.39562399999999998</v>
      </c>
      <c r="C89" s="22">
        <v>0.40593800000000002</v>
      </c>
      <c r="D89" s="22">
        <v>0.41702899999999998</v>
      </c>
    </row>
    <row r="90" spans="1:4" x14ac:dyDescent="0.35">
      <c r="A90" s="24" t="s">
        <v>81</v>
      </c>
      <c r="B90" s="22">
        <v>0.39182499999999998</v>
      </c>
      <c r="C90" s="22">
        <v>1.29373</v>
      </c>
      <c r="D90" s="22">
        <v>1.3290770000000001</v>
      </c>
    </row>
    <row r="91" spans="1:4" x14ac:dyDescent="0.35">
      <c r="A91" s="24" t="s">
        <v>82</v>
      </c>
      <c r="B91" s="22">
        <v>5.0195429999999996</v>
      </c>
      <c r="C91" s="22">
        <v>5.1573520000000004</v>
      </c>
      <c r="D91" s="22">
        <v>1.0653250000000001</v>
      </c>
    </row>
    <row r="92" spans="1:4" x14ac:dyDescent="0.35">
      <c r="A92" s="24" t="s">
        <v>83</v>
      </c>
      <c r="B92" s="22">
        <v>28.900887999999998</v>
      </c>
      <c r="C92" s="22">
        <v>32.664237999999997</v>
      </c>
      <c r="D92" s="22">
        <v>30.968340999999999</v>
      </c>
    </row>
    <row r="93" spans="1:4" x14ac:dyDescent="0.35">
      <c r="A93" s="24" t="s">
        <v>84</v>
      </c>
      <c r="B93" s="22">
        <v>10.034647</v>
      </c>
      <c r="C93" s="22">
        <v>10.296251</v>
      </c>
      <c r="D93" s="22">
        <v>10.577565</v>
      </c>
    </row>
    <row r="94" spans="1:4" x14ac:dyDescent="0.35">
      <c r="A94" s="24" t="s">
        <v>66</v>
      </c>
    </row>
    <row r="95" spans="1:4" x14ac:dyDescent="0.35">
      <c r="A95" s="23" t="s">
        <v>52</v>
      </c>
      <c r="B95" s="21">
        <v>56.558371999999999</v>
      </c>
      <c r="C95" s="21">
        <v>55.365777000000001</v>
      </c>
      <c r="D95" s="21">
        <v>59.099465000000002</v>
      </c>
    </row>
    <row r="96" spans="1:4" x14ac:dyDescent="0.35">
      <c r="A96" s="23" t="s">
        <v>74</v>
      </c>
      <c r="B96" s="21">
        <v>5.5459999999999997E-3</v>
      </c>
      <c r="C96" s="21">
        <v>6.2199999999999998E-3</v>
      </c>
      <c r="D96" s="21">
        <v>0</v>
      </c>
    </row>
    <row r="97" spans="1:4" x14ac:dyDescent="0.35">
      <c r="A97" s="24" t="s">
        <v>76</v>
      </c>
      <c r="B97" s="22">
        <v>5.5459999999999997E-3</v>
      </c>
      <c r="C97" s="22">
        <v>6.2199999999999998E-3</v>
      </c>
      <c r="D97" s="22">
        <v>0</v>
      </c>
    </row>
    <row r="98" spans="1:4" x14ac:dyDescent="0.35">
      <c r="A98" s="23" t="s">
        <v>77</v>
      </c>
      <c r="B98" s="21">
        <v>4.0490579999999996</v>
      </c>
      <c r="C98" s="21">
        <v>2.6271249999999999</v>
      </c>
      <c r="D98" s="21">
        <v>1.8422990000000001</v>
      </c>
    </row>
    <row r="99" spans="1:4" x14ac:dyDescent="0.35">
      <c r="A99" s="24" t="s">
        <v>78</v>
      </c>
      <c r="B99" s="22">
        <v>0.15109500000000001</v>
      </c>
      <c r="C99" s="22">
        <v>0.14721300000000001</v>
      </c>
      <c r="D99" s="22">
        <v>0.14963000000000001</v>
      </c>
    </row>
    <row r="100" spans="1:4" x14ac:dyDescent="0.35">
      <c r="A100" s="24" t="s">
        <v>81</v>
      </c>
      <c r="B100" s="22">
        <v>0.222965</v>
      </c>
      <c r="C100" s="22">
        <v>0.152535</v>
      </c>
      <c r="D100" s="22">
        <v>0.15503900000000001</v>
      </c>
    </row>
    <row r="101" spans="1:4" x14ac:dyDescent="0.35">
      <c r="A101" s="24" t="s">
        <v>82</v>
      </c>
      <c r="B101" s="22">
        <v>3.674998</v>
      </c>
      <c r="C101" s="22">
        <v>2.3273769999999998</v>
      </c>
      <c r="D101" s="22">
        <v>1.5376300000000001</v>
      </c>
    </row>
    <row r="102" spans="1:4" x14ac:dyDescent="0.35">
      <c r="A102" s="24" t="s">
        <v>83</v>
      </c>
      <c r="B102" s="22">
        <v>48.215220000000002</v>
      </c>
      <c r="C102" s="22">
        <v>48.554065000000001</v>
      </c>
      <c r="D102" s="22">
        <v>53.010204000000002</v>
      </c>
    </row>
    <row r="103" spans="1:4" x14ac:dyDescent="0.35">
      <c r="A103" s="24" t="s">
        <v>84</v>
      </c>
      <c r="B103" s="22">
        <v>4.2885479999999996</v>
      </c>
      <c r="C103" s="22">
        <v>4.1783659999999996</v>
      </c>
      <c r="D103" s="22">
        <v>4.2469619999999999</v>
      </c>
    </row>
    <row r="104" spans="1:4" x14ac:dyDescent="0.35">
      <c r="A104" s="24" t="s">
        <v>66</v>
      </c>
    </row>
    <row r="105" spans="1:4" x14ac:dyDescent="0.35">
      <c r="A105" s="23" t="s">
        <v>55</v>
      </c>
      <c r="B105" s="21">
        <v>28.110457</v>
      </c>
      <c r="C105" s="21">
        <v>21.972625000000001</v>
      </c>
      <c r="D105" s="21">
        <v>19.870373000000001</v>
      </c>
    </row>
    <row r="106" spans="1:4" x14ac:dyDescent="0.35">
      <c r="A106" s="23" t="s">
        <v>77</v>
      </c>
      <c r="B106" s="21">
        <v>16.060037999999999</v>
      </c>
      <c r="C106" s="21">
        <v>3.035104</v>
      </c>
      <c r="D106" s="21">
        <v>2.382193</v>
      </c>
    </row>
    <row r="107" spans="1:4" x14ac:dyDescent="0.35">
      <c r="A107" s="24" t="s">
        <v>78</v>
      </c>
      <c r="B107" s="22">
        <v>0.806087</v>
      </c>
      <c r="C107" s="22">
        <v>0.814222</v>
      </c>
      <c r="D107" s="22">
        <v>0.84078699999999995</v>
      </c>
    </row>
    <row r="108" spans="1:4" x14ac:dyDescent="0.35">
      <c r="A108" s="24" t="s">
        <v>81</v>
      </c>
      <c r="B108" s="22">
        <v>12.085148</v>
      </c>
      <c r="C108" s="22">
        <v>0.140374</v>
      </c>
      <c r="D108" s="22">
        <v>0.144954</v>
      </c>
    </row>
    <row r="109" spans="1:4" x14ac:dyDescent="0.35">
      <c r="A109" s="24" t="s">
        <v>82</v>
      </c>
      <c r="B109" s="22">
        <v>3.168803</v>
      </c>
      <c r="C109" s="22">
        <v>2.080508</v>
      </c>
      <c r="D109" s="22">
        <v>1.396452</v>
      </c>
    </row>
    <row r="110" spans="1:4" x14ac:dyDescent="0.35">
      <c r="A110" s="24" t="s">
        <v>83</v>
      </c>
      <c r="B110" s="22">
        <v>8.4050279999999997</v>
      </c>
      <c r="C110" s="22">
        <v>15.255341</v>
      </c>
      <c r="D110" s="22">
        <v>13.685862</v>
      </c>
    </row>
    <row r="111" spans="1:4" x14ac:dyDescent="0.35">
      <c r="A111" s="24" t="s">
        <v>84</v>
      </c>
      <c r="B111" s="22">
        <v>3.645391</v>
      </c>
      <c r="C111" s="22">
        <v>3.6821799999999998</v>
      </c>
      <c r="D111" s="22">
        <v>3.8023169999999999</v>
      </c>
    </row>
    <row r="112" spans="1:4" x14ac:dyDescent="0.35">
      <c r="A112" s="24" t="s">
        <v>66</v>
      </c>
    </row>
    <row r="113" spans="1:4" x14ac:dyDescent="0.35">
      <c r="A113" s="23" t="s">
        <v>12</v>
      </c>
      <c r="B113" s="21">
        <v>1.940048</v>
      </c>
      <c r="C113" s="21">
        <v>12.720250999999999</v>
      </c>
      <c r="D113" s="21">
        <v>11.889234999999999</v>
      </c>
    </row>
    <row r="114" spans="1:4" x14ac:dyDescent="0.35">
      <c r="A114" s="23" t="s">
        <v>77</v>
      </c>
      <c r="B114" s="21">
        <v>0.15471099999999999</v>
      </c>
      <c r="C114" s="21">
        <v>10.947546000000001</v>
      </c>
      <c r="D114" s="21">
        <v>10.046251</v>
      </c>
    </row>
    <row r="115" spans="1:4" x14ac:dyDescent="0.35">
      <c r="A115" s="24" t="s">
        <v>81</v>
      </c>
      <c r="B115" s="22">
        <v>0.15471099999999999</v>
      </c>
      <c r="C115" s="22">
        <v>10.947546000000001</v>
      </c>
      <c r="D115" s="22">
        <v>10.046251</v>
      </c>
    </row>
    <row r="116" spans="1:4" x14ac:dyDescent="0.35">
      <c r="A116" s="24" t="s">
        <v>84</v>
      </c>
      <c r="B116" s="22">
        <v>1.785337</v>
      </c>
      <c r="C116" s="22">
        <v>1.7727059999999999</v>
      </c>
      <c r="D116" s="22">
        <v>1.842984</v>
      </c>
    </row>
    <row r="117" spans="1:4" x14ac:dyDescent="0.35">
      <c r="A117" s="24" t="s">
        <v>66</v>
      </c>
    </row>
    <row r="118" spans="1:4" ht="26.5" x14ac:dyDescent="0.35">
      <c r="A118" s="23" t="s">
        <v>88</v>
      </c>
      <c r="B118" s="21">
        <v>9.9716400000000007</v>
      </c>
      <c r="C118" s="21">
        <v>9.5314160000000001</v>
      </c>
      <c r="D118" s="21">
        <v>9.7275559999999999</v>
      </c>
    </row>
    <row r="119" spans="1:4" x14ac:dyDescent="0.35">
      <c r="A119" s="23" t="s">
        <v>77</v>
      </c>
      <c r="B119" s="21">
        <v>5.7972670000000006</v>
      </c>
      <c r="C119" s="21">
        <v>5.5067519999999996</v>
      </c>
      <c r="D119" s="21">
        <v>5.4867890000000008</v>
      </c>
    </row>
    <row r="120" spans="1:4" x14ac:dyDescent="0.35">
      <c r="A120" s="24" t="s">
        <v>78</v>
      </c>
      <c r="B120" s="22">
        <v>1.2579880000000001</v>
      </c>
      <c r="C120" s="22">
        <v>1.283507</v>
      </c>
      <c r="D120" s="22">
        <v>1.3686259999999999</v>
      </c>
    </row>
    <row r="121" spans="1:4" x14ac:dyDescent="0.35">
      <c r="A121" s="24" t="s">
        <v>81</v>
      </c>
      <c r="B121" s="22">
        <v>3.515768</v>
      </c>
      <c r="C121" s="22">
        <v>3.5512489999999999</v>
      </c>
      <c r="D121" s="22">
        <v>3.6671140000000002</v>
      </c>
    </row>
    <row r="122" spans="1:4" x14ac:dyDescent="0.35">
      <c r="A122" s="24" t="s">
        <v>82</v>
      </c>
      <c r="B122" s="22">
        <v>1.0235110000000001</v>
      </c>
      <c r="C122" s="22">
        <v>0.67199600000000004</v>
      </c>
      <c r="D122" s="22">
        <v>0.45104899999999998</v>
      </c>
    </row>
    <row r="123" spans="1:4" x14ac:dyDescent="0.35">
      <c r="A123" s="24" t="s">
        <v>83</v>
      </c>
      <c r="B123" s="22">
        <v>1.141581</v>
      </c>
      <c r="C123" s="22">
        <v>0.96126599999999995</v>
      </c>
      <c r="D123" s="22">
        <v>1.07742</v>
      </c>
    </row>
    <row r="124" spans="1:4" x14ac:dyDescent="0.35">
      <c r="A124" s="24" t="s">
        <v>84</v>
      </c>
      <c r="B124" s="22">
        <v>3.0327920000000002</v>
      </c>
      <c r="C124" s="22">
        <v>3.0633979999999998</v>
      </c>
      <c r="D124" s="22">
        <v>3.1633469999999999</v>
      </c>
    </row>
    <row r="125" spans="1:4" x14ac:dyDescent="0.35">
      <c r="A125" s="24" t="s">
        <v>66</v>
      </c>
    </row>
    <row r="126" spans="1:4" x14ac:dyDescent="0.35">
      <c r="A126" s="23" t="s">
        <v>56</v>
      </c>
      <c r="B126" s="21">
        <v>56.882589000000003</v>
      </c>
      <c r="C126" s="21">
        <v>13.979554</v>
      </c>
      <c r="D126" s="21">
        <v>12.639727000000001</v>
      </c>
    </row>
    <row r="127" spans="1:4" x14ac:dyDescent="0.35">
      <c r="A127" s="23" t="s">
        <v>77</v>
      </c>
      <c r="B127" s="21">
        <v>1.3030889999999999</v>
      </c>
      <c r="C127" s="21">
        <v>1.371977</v>
      </c>
      <c r="D127" s="21">
        <v>1.5316969999999999</v>
      </c>
    </row>
    <row r="128" spans="1:4" x14ac:dyDescent="0.35">
      <c r="A128" s="24" t="s">
        <v>78</v>
      </c>
      <c r="B128" s="22">
        <v>0.52183400000000002</v>
      </c>
      <c r="C128" s="22">
        <v>0.54942100000000005</v>
      </c>
      <c r="D128" s="22">
        <v>0.61338199999999998</v>
      </c>
    </row>
    <row r="129" spans="1:4" x14ac:dyDescent="0.35">
      <c r="A129" s="24" t="s">
        <v>81</v>
      </c>
      <c r="B129" s="22">
        <v>0.78125500000000003</v>
      </c>
      <c r="C129" s="22">
        <v>0.82255599999999995</v>
      </c>
      <c r="D129" s="22">
        <v>0.91831499999999999</v>
      </c>
    </row>
    <row r="130" spans="1:4" x14ac:dyDescent="0.35">
      <c r="A130" s="24" t="s">
        <v>82</v>
      </c>
      <c r="B130" s="22">
        <v>0</v>
      </c>
      <c r="C130" s="22">
        <v>0</v>
      </c>
      <c r="D130" s="22">
        <v>0</v>
      </c>
    </row>
    <row r="131" spans="1:4" x14ac:dyDescent="0.35">
      <c r="A131" s="24" t="s">
        <v>83</v>
      </c>
      <c r="B131" s="22">
        <v>47.925978000000001</v>
      </c>
      <c r="C131" s="22">
        <v>4.732119</v>
      </c>
      <c r="D131" s="22">
        <v>2.5812729999999999</v>
      </c>
    </row>
    <row r="132" spans="1:4" x14ac:dyDescent="0.35">
      <c r="A132" s="24" t="s">
        <v>84</v>
      </c>
      <c r="B132" s="22">
        <v>7.6535229999999999</v>
      </c>
      <c r="C132" s="22">
        <v>7.8754580000000001</v>
      </c>
      <c r="D132" s="22">
        <v>8.5267569999999999</v>
      </c>
    </row>
    <row r="133" spans="1:4" x14ac:dyDescent="0.35">
      <c r="A133" s="24" t="s">
        <v>66</v>
      </c>
    </row>
    <row r="134" spans="1:4" x14ac:dyDescent="0.35">
      <c r="A134" s="23" t="s">
        <v>57</v>
      </c>
      <c r="B134" s="21">
        <v>8.6309710000000006</v>
      </c>
      <c r="C134" s="21">
        <v>9.5769629999999992</v>
      </c>
      <c r="D134" s="21">
        <v>10.02383</v>
      </c>
    </row>
    <row r="135" spans="1:4" x14ac:dyDescent="0.35">
      <c r="A135" s="23" t="s">
        <v>77</v>
      </c>
      <c r="B135" s="21">
        <v>1.4737499999999999</v>
      </c>
      <c r="C135" s="21">
        <v>2.4671889999999999</v>
      </c>
      <c r="D135" s="21">
        <v>2.5446969999999998</v>
      </c>
    </row>
    <row r="136" spans="1:4" x14ac:dyDescent="0.35">
      <c r="A136" s="24" t="s">
        <v>78</v>
      </c>
      <c r="B136" s="22">
        <v>1.3592999999999999E-2</v>
      </c>
      <c r="C136" s="22">
        <v>1.8652999999999999E-2</v>
      </c>
      <c r="D136" s="22">
        <v>1.9998999999999999E-2</v>
      </c>
    </row>
    <row r="137" spans="1:4" x14ac:dyDescent="0.35">
      <c r="A137" s="24" t="s">
        <v>81</v>
      </c>
      <c r="B137" s="22">
        <v>0.78125500000000003</v>
      </c>
      <c r="C137" s="22">
        <v>1.942977</v>
      </c>
      <c r="D137" s="22">
        <v>2.0439159999999998</v>
      </c>
    </row>
    <row r="138" spans="1:4" x14ac:dyDescent="0.35">
      <c r="A138" s="24" t="s">
        <v>82</v>
      </c>
      <c r="B138" s="22">
        <v>0.67890200000000001</v>
      </c>
      <c r="C138" s="22">
        <v>0.50555899999999998</v>
      </c>
      <c r="D138" s="22">
        <v>0.48078199999999999</v>
      </c>
    </row>
    <row r="139" spans="1:4" x14ac:dyDescent="0.35">
      <c r="A139" s="24" t="s">
        <v>83</v>
      </c>
      <c r="B139" s="22">
        <v>5.4978189999999998</v>
      </c>
      <c r="C139" s="22">
        <v>5.461373</v>
      </c>
      <c r="D139" s="22">
        <v>5.7450950000000001</v>
      </c>
    </row>
    <row r="140" spans="1:4" x14ac:dyDescent="0.35">
      <c r="A140" s="24" t="s">
        <v>84</v>
      </c>
      <c r="B140" s="22">
        <v>1.659403</v>
      </c>
      <c r="C140" s="22">
        <v>1.6484019999999999</v>
      </c>
      <c r="D140" s="22">
        <v>1.734038</v>
      </c>
    </row>
    <row r="141" spans="1:4" x14ac:dyDescent="0.35">
      <c r="A141" s="24" t="s">
        <v>66</v>
      </c>
    </row>
    <row r="142" spans="1:4" x14ac:dyDescent="0.35">
      <c r="A142" s="23" t="s">
        <v>58</v>
      </c>
      <c r="B142" s="21">
        <v>2.2181899999999999</v>
      </c>
      <c r="C142" s="21">
        <v>1.1544810000000001</v>
      </c>
      <c r="D142" s="21">
        <v>1.37355</v>
      </c>
    </row>
    <row r="143" spans="1:4" x14ac:dyDescent="0.35">
      <c r="A143" s="23" t="s">
        <v>77</v>
      </c>
      <c r="B143" s="21">
        <v>1.260859</v>
      </c>
      <c r="C143" s="21">
        <v>0.162296</v>
      </c>
      <c r="D143" s="21">
        <v>0.14674899999999999</v>
      </c>
    </row>
    <row r="144" spans="1:4" x14ac:dyDescent="0.35">
      <c r="A144" s="24" t="s">
        <v>81</v>
      </c>
      <c r="B144" s="22">
        <v>1.260859</v>
      </c>
      <c r="C144" s="22">
        <v>0.162296</v>
      </c>
      <c r="D144" s="22">
        <v>0.14674899999999999</v>
      </c>
    </row>
    <row r="145" spans="1:4" x14ac:dyDescent="0.35">
      <c r="A145" s="24" t="s">
        <v>82</v>
      </c>
      <c r="B145" s="22">
        <v>0</v>
      </c>
      <c r="C145" s="22">
        <v>0</v>
      </c>
      <c r="D145" s="22">
        <v>0</v>
      </c>
    </row>
    <row r="146" spans="1:4" x14ac:dyDescent="0.35">
      <c r="A146" s="24" t="s">
        <v>83</v>
      </c>
      <c r="B146" s="22">
        <v>0.47059400000000001</v>
      </c>
      <c r="C146" s="22">
        <v>0.517208</v>
      </c>
      <c r="D146" s="22">
        <v>0.50143800000000005</v>
      </c>
    </row>
    <row r="147" spans="1:4" x14ac:dyDescent="0.35">
      <c r="A147" s="24" t="s">
        <v>84</v>
      </c>
      <c r="B147" s="22">
        <v>0.486736</v>
      </c>
      <c r="C147" s="22">
        <v>0.47497699999999998</v>
      </c>
      <c r="D147" s="22">
        <v>0.72536299999999998</v>
      </c>
    </row>
    <row r="148" spans="1:4" x14ac:dyDescent="0.35">
      <c r="A148" s="24" t="s">
        <v>66</v>
      </c>
    </row>
    <row r="149" spans="1:4" x14ac:dyDescent="0.35">
      <c r="A149" s="23" t="s">
        <v>59</v>
      </c>
      <c r="B149" s="21">
        <v>0.55643399999999998</v>
      </c>
      <c r="C149" s="21">
        <v>0.52380599999999999</v>
      </c>
      <c r="D149" s="21">
        <v>0.484512</v>
      </c>
    </row>
    <row r="150" spans="1:4" x14ac:dyDescent="0.35">
      <c r="A150" s="23" t="s">
        <v>77</v>
      </c>
      <c r="B150" s="21">
        <v>8.7010000000000004E-3</v>
      </c>
      <c r="C150" s="21">
        <v>8.7880000000000007E-3</v>
      </c>
      <c r="D150" s="21">
        <v>9.0749999999999997E-3</v>
      </c>
    </row>
    <row r="151" spans="1:4" x14ac:dyDescent="0.35">
      <c r="A151" s="24" t="s">
        <v>78</v>
      </c>
      <c r="B151" s="22">
        <v>0</v>
      </c>
      <c r="C151" s="22">
        <v>0</v>
      </c>
      <c r="D151" s="22">
        <v>0</v>
      </c>
    </row>
    <row r="152" spans="1:4" x14ac:dyDescent="0.35">
      <c r="A152" s="24" t="s">
        <v>81</v>
      </c>
      <c r="B152" s="22">
        <v>0</v>
      </c>
      <c r="C152" s="22">
        <v>0</v>
      </c>
      <c r="D152" s="22">
        <v>0</v>
      </c>
    </row>
    <row r="153" spans="1:4" x14ac:dyDescent="0.35">
      <c r="A153" s="24" t="s">
        <v>82</v>
      </c>
      <c r="B153" s="22">
        <v>8.7010000000000004E-3</v>
      </c>
      <c r="C153" s="22">
        <v>8.7880000000000007E-3</v>
      </c>
      <c r="D153" s="22">
        <v>9.0749999999999997E-3</v>
      </c>
    </row>
    <row r="154" spans="1:4" x14ac:dyDescent="0.35">
      <c r="A154" s="24" t="s">
        <v>83</v>
      </c>
      <c r="B154" s="22">
        <v>0.30836999999999998</v>
      </c>
      <c r="C154" s="22">
        <v>0.27323799999999998</v>
      </c>
      <c r="D154" s="22">
        <v>0.225769</v>
      </c>
    </row>
    <row r="155" spans="1:4" x14ac:dyDescent="0.35">
      <c r="A155" s="24" t="s">
        <v>84</v>
      </c>
      <c r="B155" s="22">
        <v>0.23936399999999999</v>
      </c>
      <c r="C155" s="22">
        <v>0.24177899999999999</v>
      </c>
      <c r="D155" s="22">
        <v>0.249668</v>
      </c>
    </row>
    <row r="156" spans="1:4" x14ac:dyDescent="0.35">
      <c r="A156" s="24" t="s">
        <v>66</v>
      </c>
    </row>
    <row r="157" spans="1:4" x14ac:dyDescent="0.35">
      <c r="A157" s="23" t="s">
        <v>11</v>
      </c>
      <c r="B157" s="21">
        <v>653.95616299999995</v>
      </c>
      <c r="C157" s="21">
        <v>727.73392899999999</v>
      </c>
      <c r="D157" s="21">
        <v>726.72002199999997</v>
      </c>
    </row>
    <row r="158" spans="1:4" x14ac:dyDescent="0.35">
      <c r="A158" s="24" t="s">
        <v>71</v>
      </c>
      <c r="B158" s="22">
        <v>0.33332000000000001</v>
      </c>
      <c r="C158" s="22">
        <v>0.38087300000000002</v>
      </c>
      <c r="D158" s="22">
        <v>0.41489999999999999</v>
      </c>
    </row>
    <row r="159" spans="1:4" x14ac:dyDescent="0.35">
      <c r="A159" s="24" t="s">
        <v>72</v>
      </c>
      <c r="B159" s="22">
        <v>8.3961669999999984</v>
      </c>
      <c r="C159" s="22">
        <v>4.2556150000000059</v>
      </c>
      <c r="D159" s="22">
        <v>5.7081399999999967</v>
      </c>
    </row>
    <row r="160" spans="1:4" x14ac:dyDescent="0.35">
      <c r="A160" s="24" t="s">
        <v>73</v>
      </c>
      <c r="B160" s="22">
        <v>81.832433999999992</v>
      </c>
      <c r="C160" s="22">
        <v>94.162914999999998</v>
      </c>
      <c r="D160" s="22">
        <v>71.436318999999997</v>
      </c>
    </row>
    <row r="161" spans="1:4" x14ac:dyDescent="0.35">
      <c r="A161" s="23" t="s">
        <v>74</v>
      </c>
      <c r="B161" s="21">
        <v>5.1469839999999998</v>
      </c>
      <c r="C161" s="21">
        <v>5.4324640000000004</v>
      </c>
      <c r="D161" s="21">
        <v>0.30051</v>
      </c>
    </row>
    <row r="162" spans="1:4" x14ac:dyDescent="0.35">
      <c r="A162" s="24" t="s">
        <v>76</v>
      </c>
      <c r="B162" s="22">
        <v>5.1469839999999998</v>
      </c>
      <c r="C162" s="22">
        <v>5.4324640000000004</v>
      </c>
      <c r="D162" s="22">
        <v>0.30051</v>
      </c>
    </row>
    <row r="163" spans="1:4" x14ac:dyDescent="0.35">
      <c r="A163" s="23" t="s">
        <v>77</v>
      </c>
      <c r="B163" s="21">
        <v>59.952343999999997</v>
      </c>
      <c r="C163" s="21">
        <v>67.811873999999989</v>
      </c>
      <c r="D163" s="21">
        <v>64.105627999999996</v>
      </c>
    </row>
    <row r="164" spans="1:4" x14ac:dyDescent="0.35">
      <c r="A164" s="24" t="s">
        <v>78</v>
      </c>
      <c r="B164" s="22">
        <v>29.284813</v>
      </c>
      <c r="C164" s="22">
        <v>30.583707</v>
      </c>
      <c r="D164" s="22">
        <v>30.139431999999999</v>
      </c>
    </row>
    <row r="165" spans="1:4" x14ac:dyDescent="0.35">
      <c r="A165" s="24" t="s">
        <v>85</v>
      </c>
      <c r="B165" s="22">
        <v>0.20908199999999999</v>
      </c>
      <c r="C165" s="22">
        <v>0.85200500000000001</v>
      </c>
      <c r="D165" s="22">
        <v>1.047328</v>
      </c>
    </row>
    <row r="166" spans="1:4" x14ac:dyDescent="0.35">
      <c r="A166" s="24" t="s">
        <v>80</v>
      </c>
      <c r="B166" s="22">
        <v>0</v>
      </c>
      <c r="C166" s="22">
        <v>0</v>
      </c>
      <c r="D166" s="22">
        <v>0</v>
      </c>
    </row>
    <row r="167" spans="1:4" x14ac:dyDescent="0.35">
      <c r="A167" s="24" t="s">
        <v>81</v>
      </c>
      <c r="B167" s="22">
        <v>28.044003</v>
      </c>
      <c r="C167" s="22">
        <v>35.364891</v>
      </c>
      <c r="D167" s="22">
        <v>31.418868</v>
      </c>
    </row>
    <row r="168" spans="1:4" x14ac:dyDescent="0.35">
      <c r="A168" s="24" t="s">
        <v>82</v>
      </c>
      <c r="B168" s="22">
        <v>2.4144459999999999</v>
      </c>
      <c r="C168" s="22">
        <v>1.011271</v>
      </c>
      <c r="D168" s="22">
        <v>1.5</v>
      </c>
    </row>
    <row r="169" spans="1:4" x14ac:dyDescent="0.35">
      <c r="A169" s="24" t="s">
        <v>83</v>
      </c>
      <c r="B169" s="22">
        <v>117.819665</v>
      </c>
      <c r="C169" s="22">
        <v>178.71480099999999</v>
      </c>
      <c r="D169" s="22">
        <v>186.82199399999999</v>
      </c>
    </row>
    <row r="170" spans="1:4" x14ac:dyDescent="0.35">
      <c r="A170" s="24" t="s">
        <v>84</v>
      </c>
      <c r="B170" s="22">
        <v>380.47524900000002</v>
      </c>
      <c r="C170" s="22">
        <v>376.97538700000001</v>
      </c>
      <c r="D170" s="22">
        <v>397.93252999999999</v>
      </c>
    </row>
    <row r="171" spans="1:4" x14ac:dyDescent="0.35">
      <c r="A171" s="24" t="s">
        <v>66</v>
      </c>
    </row>
    <row r="172" spans="1:4" x14ac:dyDescent="0.35">
      <c r="A172" s="23" t="s">
        <v>89</v>
      </c>
    </row>
    <row r="173" spans="1:4" ht="29" x14ac:dyDescent="0.35">
      <c r="A173" s="24" t="s">
        <v>90</v>
      </c>
    </row>
    <row r="174" spans="1:4" x14ac:dyDescent="0.35">
      <c r="A174" s="24" t="s">
        <v>66</v>
      </c>
    </row>
    <row r="175" spans="1:4" ht="43.5" x14ac:dyDescent="0.35">
      <c r="A175" s="24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/>
  </sheetViews>
  <sheetFormatPr defaultRowHeight="14.5" x14ac:dyDescent="0.35"/>
  <cols>
    <col min="1" max="1" width="16.81640625" customWidth="1"/>
    <col min="2" max="2" width="22.54296875" customWidth="1"/>
    <col min="3" max="3" width="19.36328125" customWidth="1"/>
    <col min="4" max="4" width="20.1796875" customWidth="1"/>
    <col min="5" max="5" width="19.1796875" customWidth="1"/>
  </cols>
  <sheetData>
    <row r="1" spans="1:5" s="3" customFormat="1" x14ac:dyDescent="0.35">
      <c r="A1" s="2" t="s">
        <v>130</v>
      </c>
      <c r="B1" s="16"/>
      <c r="C1" s="16"/>
      <c r="D1" s="12"/>
      <c r="E1" s="12"/>
    </row>
    <row r="2" spans="1:5" x14ac:dyDescent="0.35">
      <c r="A2">
        <v>2014</v>
      </c>
      <c r="B2">
        <v>301462</v>
      </c>
      <c r="C2" t="s">
        <v>96</v>
      </c>
      <c r="E2" s="12"/>
    </row>
    <row r="3" spans="1:5" x14ac:dyDescent="0.35">
      <c r="A3">
        <v>2029</v>
      </c>
      <c r="B3">
        <v>470432</v>
      </c>
      <c r="C3" t="s">
        <v>96</v>
      </c>
      <c r="E3" s="12"/>
    </row>
    <row r="4" spans="1:5" x14ac:dyDescent="0.35">
      <c r="B4" s="30">
        <f>(B3/B2)^(1/(A3-A2))-1</f>
        <v>3.0111617954226233E-2</v>
      </c>
      <c r="C4" t="s">
        <v>97</v>
      </c>
      <c r="E4" s="12"/>
    </row>
    <row r="5" spans="1:5" s="3" customFormat="1" x14ac:dyDescent="0.35">
      <c r="B5" s="30"/>
    </row>
    <row r="6" spans="1:5" s="3" customFormat="1" x14ac:dyDescent="0.35">
      <c r="A6" s="2" t="s">
        <v>126</v>
      </c>
      <c r="B6" s="31"/>
      <c r="C6" s="16"/>
      <c r="D6" s="16"/>
      <c r="E6" s="12"/>
    </row>
    <row r="7" spans="1:5" s="3" customFormat="1" x14ac:dyDescent="0.35">
      <c r="B7" s="32">
        <v>2014</v>
      </c>
      <c r="C7" s="3">
        <v>2028</v>
      </c>
      <c r="D7" s="3" t="s">
        <v>129</v>
      </c>
      <c r="E7" s="12"/>
    </row>
    <row r="8" spans="1:5" s="3" customFormat="1" x14ac:dyDescent="0.35">
      <c r="A8" s="3" t="s">
        <v>127</v>
      </c>
      <c r="B8" s="32">
        <v>87.5</v>
      </c>
      <c r="C8" s="7">
        <v>116.1</v>
      </c>
      <c r="D8" s="30">
        <f>(C8/B8)^(1/(C$7-B$7))-1</f>
        <v>2.0406355168876233E-2</v>
      </c>
      <c r="E8" s="33"/>
    </row>
    <row r="9" spans="1:5" s="3" customFormat="1" x14ac:dyDescent="0.35">
      <c r="A9" s="3" t="s">
        <v>128</v>
      </c>
      <c r="B9" s="32">
        <v>28.9</v>
      </c>
      <c r="C9" s="7">
        <v>46.1</v>
      </c>
      <c r="D9" s="30">
        <f>(C9/B9)^(1/(C$7-B$7))-1</f>
        <v>3.3917614876946001E-2</v>
      </c>
      <c r="E9" s="33"/>
    </row>
    <row r="10" spans="1:5" x14ac:dyDescent="0.35">
      <c r="B10" s="7"/>
      <c r="C10" s="7"/>
      <c r="D10" s="7"/>
      <c r="E10" s="33"/>
    </row>
    <row r="11" spans="1:5" s="3" customFormat="1" x14ac:dyDescent="0.35">
      <c r="A11" s="2" t="s">
        <v>123</v>
      </c>
      <c r="B11" s="16"/>
      <c r="C11" s="16"/>
      <c r="D11" s="16"/>
      <c r="E11" s="12"/>
    </row>
    <row r="12" spans="1:5" s="3" customFormat="1" x14ac:dyDescent="0.35">
      <c r="B12" s="8" t="s">
        <v>110</v>
      </c>
      <c r="C12" s="8" t="s">
        <v>111</v>
      </c>
      <c r="D12" s="8" t="s">
        <v>122</v>
      </c>
      <c r="E12" s="19"/>
    </row>
    <row r="13" spans="1:5" s="3" customFormat="1" x14ac:dyDescent="0.35">
      <c r="A13" s="1" t="s">
        <v>106</v>
      </c>
      <c r="B13" s="28" t="s">
        <v>118</v>
      </c>
      <c r="C13" s="28" t="s">
        <v>118</v>
      </c>
      <c r="D13" s="28">
        <v>-0.33100000000000002</v>
      </c>
    </row>
    <row r="14" spans="1:5" s="3" customFormat="1" x14ac:dyDescent="0.35">
      <c r="A14" s="1" t="s">
        <v>107</v>
      </c>
      <c r="B14" s="28">
        <v>2.7E-2</v>
      </c>
      <c r="C14" s="28">
        <v>3.9E-2</v>
      </c>
      <c r="D14" s="27">
        <v>3.2000000000000001E-2</v>
      </c>
    </row>
    <row r="15" spans="1:5" s="3" customFormat="1" x14ac:dyDescent="0.35">
      <c r="A15" s="1" t="s">
        <v>112</v>
      </c>
      <c r="B15" s="28">
        <v>1E-3</v>
      </c>
      <c r="C15" s="28">
        <v>0.01</v>
      </c>
      <c r="D15" s="28" t="s">
        <v>118</v>
      </c>
    </row>
    <row r="16" spans="1:5" s="3" customFormat="1" x14ac:dyDescent="0.35">
      <c r="A16" s="1" t="s">
        <v>113</v>
      </c>
      <c r="B16" s="28" t="s">
        <v>118</v>
      </c>
      <c r="C16" s="28">
        <v>1.6E-2</v>
      </c>
      <c r="D16" s="28">
        <v>3.0000000000000001E-3</v>
      </c>
    </row>
    <row r="17" spans="1:5" s="3" customFormat="1" x14ac:dyDescent="0.35">
      <c r="A17" s="1" t="s">
        <v>114</v>
      </c>
      <c r="B17" s="28">
        <v>3.7999999999999999E-2</v>
      </c>
      <c r="C17" s="28">
        <v>1.4E-2</v>
      </c>
      <c r="D17" s="28">
        <v>-0.19600000000000001</v>
      </c>
    </row>
    <row r="18" spans="1:5" s="3" customFormat="1" x14ac:dyDescent="0.35">
      <c r="A18" s="1" t="s">
        <v>115</v>
      </c>
      <c r="B18" s="28" t="s">
        <v>118</v>
      </c>
      <c r="C18" s="28" t="s">
        <v>118</v>
      </c>
      <c r="D18" s="28">
        <v>-0.17799999999999999</v>
      </c>
    </row>
    <row r="19" spans="1:5" s="3" customFormat="1" x14ac:dyDescent="0.35">
      <c r="A19" s="1" t="s">
        <v>116</v>
      </c>
      <c r="B19" s="28">
        <v>2.5999999999999999E-2</v>
      </c>
      <c r="C19" s="28" t="s">
        <v>118</v>
      </c>
      <c r="D19" s="28" t="s">
        <v>118</v>
      </c>
    </row>
    <row r="20" spans="1:5" s="3" customFormat="1" x14ac:dyDescent="0.35">
      <c r="A20" s="1" t="s">
        <v>117</v>
      </c>
      <c r="B20" s="29">
        <v>4.2999999999999997E-2</v>
      </c>
      <c r="C20" s="28" t="s">
        <v>118</v>
      </c>
      <c r="D20" s="28" t="s">
        <v>118</v>
      </c>
    </row>
    <row r="21" spans="1:5" s="3" customFormat="1" x14ac:dyDescent="0.35"/>
    <row r="22" spans="1:5" s="3" customFormat="1" x14ac:dyDescent="0.35">
      <c r="A22" s="2" t="s">
        <v>125</v>
      </c>
      <c r="B22" s="16"/>
      <c r="C22" s="16"/>
      <c r="D22" s="16"/>
    </row>
    <row r="23" spans="1:5" s="3" customFormat="1" x14ac:dyDescent="0.35">
      <c r="C23" s="1" t="s">
        <v>111</v>
      </c>
      <c r="E23" s="1"/>
    </row>
    <row r="24" spans="1:5" s="3" customFormat="1" x14ac:dyDescent="0.35">
      <c r="A24" s="1" t="s">
        <v>113</v>
      </c>
      <c r="B24" s="1"/>
      <c r="C24" s="3">
        <v>65.900000000000006</v>
      </c>
      <c r="D24" s="3" t="s">
        <v>124</v>
      </c>
    </row>
    <row r="25" spans="1:5" s="3" customFormat="1" x14ac:dyDescent="0.35">
      <c r="A25" s="1" t="s">
        <v>114</v>
      </c>
      <c r="B25" s="1"/>
      <c r="C25" s="3">
        <v>36.299999999999997</v>
      </c>
      <c r="D25" s="3" t="s">
        <v>124</v>
      </c>
    </row>
    <row r="26" spans="1:5" s="3" customFormat="1" x14ac:dyDescent="0.35"/>
    <row r="27" spans="1:5" s="3" customFormat="1" x14ac:dyDescent="0.35"/>
    <row r="28" spans="1:5" s="3" customForma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/>
  </sheetViews>
  <sheetFormatPr defaultColWidth="9.1796875" defaultRowHeight="14.5" x14ac:dyDescent="0.35"/>
  <cols>
    <col min="1" max="1" width="35.54296875" style="3" customWidth="1"/>
    <col min="2" max="2" width="18.453125" style="3" customWidth="1"/>
    <col min="3" max="3" width="11.81640625" style="3" bestFit="1" customWidth="1"/>
    <col min="4" max="4" width="12.54296875" style="3" customWidth="1"/>
    <col min="5" max="5" width="17.453125" style="3" customWidth="1"/>
    <col min="6" max="6" width="14.453125" style="3" customWidth="1"/>
    <col min="7" max="16384" width="9.1796875" style="3"/>
  </cols>
  <sheetData>
    <row r="1" spans="1:6" x14ac:dyDescent="0.35">
      <c r="A1" s="1" t="s">
        <v>60</v>
      </c>
      <c r="B1" s="8" t="s">
        <v>14</v>
      </c>
      <c r="C1" s="8" t="s">
        <v>18</v>
      </c>
      <c r="D1" s="8" t="s">
        <v>15</v>
      </c>
      <c r="E1" s="8" t="s">
        <v>16</v>
      </c>
      <c r="F1" s="8" t="s">
        <v>17</v>
      </c>
    </row>
    <row r="2" spans="1:6" x14ac:dyDescent="0.35">
      <c r="A2" s="3" t="s">
        <v>19</v>
      </c>
      <c r="B2" s="3">
        <f>'2014 Fuel Use'!D38</f>
        <v>6.0013820000000004</v>
      </c>
      <c r="D2" s="3">
        <f>'2014 Fuel Use'!D41+'2014 Fuel Use'!D42</f>
        <v>113.08604699999999</v>
      </c>
      <c r="E2" s="3">
        <f>'2014 Fuel Use'!D46</f>
        <v>5.2544170000000001</v>
      </c>
      <c r="F2" s="3">
        <f>'2014 Fuel Use'!D47</f>
        <v>33.012694000000003</v>
      </c>
    </row>
    <row r="3" spans="1:6" x14ac:dyDescent="0.35">
      <c r="A3" s="3" t="s">
        <v>20</v>
      </c>
      <c r="D3" s="3">
        <f>'2014 Fuel Use'!D58</f>
        <v>0.52766299999999999</v>
      </c>
      <c r="E3" s="3">
        <f>'2014 Fuel Use'!D62</f>
        <v>98.302978999999993</v>
      </c>
      <c r="F3" s="3">
        <f>'2014 Fuel Use'!D63</f>
        <v>4.992642</v>
      </c>
    </row>
    <row r="4" spans="1:6" x14ac:dyDescent="0.35">
      <c r="A4" s="3" t="s">
        <v>21</v>
      </c>
      <c r="B4" s="3">
        <f>'2014 Fuel Use'!D27</f>
        <v>68.888698000000005</v>
      </c>
      <c r="D4" s="3">
        <f>'2014 Fuel Use'!D28+'2014 Fuel Use'!D29</f>
        <v>3.8263910000000001</v>
      </c>
      <c r="E4" s="3">
        <f>'2014 Fuel Use'!D34</f>
        <v>119.896019</v>
      </c>
      <c r="F4" s="3">
        <f>'2014 Fuel Use'!D35</f>
        <v>19.854524999999999</v>
      </c>
    </row>
    <row r="5" spans="1:6" x14ac:dyDescent="0.35">
      <c r="A5" s="3" t="s">
        <v>13</v>
      </c>
      <c r="D5" s="3">
        <f>'2014 Fuel Use'!D67+'2014 Fuel Use'!D68</f>
        <v>7.467270000000001</v>
      </c>
      <c r="E5" s="3">
        <f>'2014 Fuel Use'!D72</f>
        <v>78.483555999999993</v>
      </c>
      <c r="F5" s="3">
        <f>'2014 Fuel Use'!D73</f>
        <v>19.854524999999999</v>
      </c>
    </row>
    <row r="6" spans="1:6" x14ac:dyDescent="0.35">
      <c r="A6" s="3" t="s">
        <v>22</v>
      </c>
      <c r="D6" s="3">
        <f>'2014 Fuel Use'!D79</f>
        <v>14.897078</v>
      </c>
      <c r="E6" s="3">
        <f>'2014 Fuel Use'!D83</f>
        <v>6.7240840000000004</v>
      </c>
      <c r="F6" s="3">
        <f>'2014 Fuel Use'!D84</f>
        <v>34.349463999999998</v>
      </c>
    </row>
    <row r="7" spans="1:6" x14ac:dyDescent="0.35">
      <c r="A7" s="3" t="s">
        <v>23</v>
      </c>
      <c r="B7" s="9"/>
      <c r="C7" s="9"/>
      <c r="D7" s="9"/>
      <c r="E7" s="9"/>
      <c r="F7" s="9"/>
    </row>
    <row r="8" spans="1:6" x14ac:dyDescent="0.35">
      <c r="A8" s="3" t="s">
        <v>24</v>
      </c>
      <c r="B8" s="12"/>
      <c r="C8" s="12"/>
      <c r="D8" s="12">
        <f>'MX Ag Data'!D13</f>
        <v>117.28</v>
      </c>
      <c r="E8" s="12">
        <f>'MX Ag Data'!E13</f>
        <v>6.08</v>
      </c>
      <c r="F8" s="12">
        <f>'MX Ag Data'!F13</f>
        <v>36.119999999999997</v>
      </c>
    </row>
    <row r="9" spans="1:6" x14ac:dyDescent="0.35">
      <c r="A9" s="3" t="s">
        <v>25</v>
      </c>
      <c r="B9" s="3">
        <f>'2014 Fuel Use'!D12+'2014 Fuel Use'!D14-SUM(B2:B6)</f>
        <v>71.436318999999997</v>
      </c>
      <c r="C9" s="3">
        <f>'2014 Fuel Use'!D11-SUM(C2:C6)</f>
        <v>37.707833999999998</v>
      </c>
      <c r="D9" s="3">
        <f>SUM('2014 Fuel Use'!D15:D16)-SUM(C2:C6)</f>
        <v>232.33825400000001</v>
      </c>
      <c r="E9" s="3">
        <f>'2014 Fuel Use'!D22-SUM(E2:E6)</f>
        <v>294.61739600000004</v>
      </c>
      <c r="F9" s="3">
        <f>'2014 Fuel Use'!D23-SUM(F2:F6)</f>
        <v>436.31095600000003</v>
      </c>
    </row>
    <row r="11" spans="1:6" x14ac:dyDescent="0.35">
      <c r="A11" s="1" t="s">
        <v>27</v>
      </c>
    </row>
    <row r="12" spans="1:6" x14ac:dyDescent="0.35">
      <c r="A12" s="10">
        <v>947800000000</v>
      </c>
    </row>
    <row r="14" spans="1:6" x14ac:dyDescent="0.35">
      <c r="A14" s="1" t="s">
        <v>92</v>
      </c>
      <c r="B14" s="8" t="s">
        <v>14</v>
      </c>
      <c r="C14" s="8" t="s">
        <v>18</v>
      </c>
      <c r="D14" s="8" t="s">
        <v>15</v>
      </c>
      <c r="E14" s="8" t="s">
        <v>16</v>
      </c>
      <c r="F14" s="8" t="s">
        <v>17</v>
      </c>
    </row>
    <row r="15" spans="1:6" x14ac:dyDescent="0.35">
      <c r="A15" s="3" t="s">
        <v>19</v>
      </c>
      <c r="B15" s="6">
        <f>B2*$A$12</f>
        <v>5688109859600</v>
      </c>
      <c r="C15" s="7">
        <f t="shared" ref="C15:F15" si="0">C2*$A$12</f>
        <v>0</v>
      </c>
      <c r="D15" s="6">
        <f t="shared" si="0"/>
        <v>107182955346600</v>
      </c>
      <c r="E15" s="6">
        <f t="shared" si="0"/>
        <v>4980136432600</v>
      </c>
      <c r="F15" s="6">
        <f t="shared" si="0"/>
        <v>31289431373200.004</v>
      </c>
    </row>
    <row r="16" spans="1:6" x14ac:dyDescent="0.35">
      <c r="A16" s="3" t="s">
        <v>20</v>
      </c>
      <c r="B16" s="7">
        <f t="shared" ref="B16:F22" si="1">B3*$A$12</f>
        <v>0</v>
      </c>
      <c r="C16" s="7">
        <f t="shared" si="1"/>
        <v>0</v>
      </c>
      <c r="D16" s="6">
        <f t="shared" si="1"/>
        <v>500118991400</v>
      </c>
      <c r="E16" s="6">
        <f t="shared" si="1"/>
        <v>93171563496200</v>
      </c>
      <c r="F16" s="6">
        <f t="shared" si="1"/>
        <v>4732026087600</v>
      </c>
    </row>
    <row r="17" spans="1:6" x14ac:dyDescent="0.35">
      <c r="A17" s="3" t="s">
        <v>21</v>
      </c>
      <c r="B17" s="6">
        <f t="shared" si="1"/>
        <v>65292707964400.008</v>
      </c>
      <c r="C17" s="7">
        <f t="shared" si="1"/>
        <v>0</v>
      </c>
      <c r="D17" s="6">
        <f t="shared" si="1"/>
        <v>3626653389800</v>
      </c>
      <c r="E17" s="6">
        <f t="shared" si="1"/>
        <v>113637446808200</v>
      </c>
      <c r="F17" s="6">
        <f t="shared" si="1"/>
        <v>18818118795000</v>
      </c>
    </row>
    <row r="18" spans="1:6" x14ac:dyDescent="0.35">
      <c r="A18" s="3" t="s">
        <v>13</v>
      </c>
      <c r="B18" s="7">
        <f t="shared" si="1"/>
        <v>0</v>
      </c>
      <c r="C18" s="7">
        <f t="shared" si="1"/>
        <v>0</v>
      </c>
      <c r="D18" s="6">
        <f t="shared" si="1"/>
        <v>7077478506000.001</v>
      </c>
      <c r="E18" s="6">
        <f t="shared" si="1"/>
        <v>74386714376800</v>
      </c>
      <c r="F18" s="6">
        <f t="shared" si="1"/>
        <v>18818118795000</v>
      </c>
    </row>
    <row r="19" spans="1:6" x14ac:dyDescent="0.35">
      <c r="A19" s="3" t="s">
        <v>22</v>
      </c>
      <c r="B19" s="7">
        <f t="shared" si="1"/>
        <v>0</v>
      </c>
      <c r="C19" s="7">
        <f t="shared" si="1"/>
        <v>0</v>
      </c>
      <c r="D19" s="6">
        <f t="shared" si="1"/>
        <v>14119450528400</v>
      </c>
      <c r="E19" s="6">
        <f t="shared" si="1"/>
        <v>6373086815200</v>
      </c>
      <c r="F19" s="6">
        <f t="shared" si="1"/>
        <v>32556421979199.996</v>
      </c>
    </row>
    <row r="20" spans="1:6" x14ac:dyDescent="0.35">
      <c r="A20" s="3" t="s">
        <v>23</v>
      </c>
      <c r="B20" s="7">
        <f t="shared" si="1"/>
        <v>0</v>
      </c>
      <c r="C20" s="7">
        <f t="shared" si="1"/>
        <v>0</v>
      </c>
      <c r="D20" s="7">
        <f t="shared" si="1"/>
        <v>0</v>
      </c>
      <c r="E20" s="7">
        <f t="shared" si="1"/>
        <v>0</v>
      </c>
      <c r="F20" s="7">
        <f t="shared" si="1"/>
        <v>0</v>
      </c>
    </row>
    <row r="21" spans="1:6" x14ac:dyDescent="0.35">
      <c r="A21" s="3" t="s">
        <v>24</v>
      </c>
      <c r="B21" s="7">
        <f t="shared" si="1"/>
        <v>0</v>
      </c>
      <c r="C21" s="7">
        <f t="shared" si="1"/>
        <v>0</v>
      </c>
      <c r="D21" s="7">
        <f t="shared" si="1"/>
        <v>111157984000000</v>
      </c>
      <c r="E21" s="7">
        <f t="shared" si="1"/>
        <v>5762624000000</v>
      </c>
      <c r="F21" s="7">
        <f t="shared" si="1"/>
        <v>34234535999999.996</v>
      </c>
    </row>
    <row r="22" spans="1:6" x14ac:dyDescent="0.35">
      <c r="A22" s="3" t="s">
        <v>25</v>
      </c>
      <c r="B22" s="6">
        <f t="shared" si="1"/>
        <v>67707343148200</v>
      </c>
      <c r="C22" s="6">
        <f t="shared" si="1"/>
        <v>35739485065200</v>
      </c>
      <c r="D22" s="6">
        <f t="shared" si="1"/>
        <v>220210197141200</v>
      </c>
      <c r="E22" s="6">
        <f t="shared" si="1"/>
        <v>279238367928800.03</v>
      </c>
      <c r="F22" s="6">
        <f t="shared" si="1"/>
        <v>413535524096800</v>
      </c>
    </row>
    <row r="23" spans="1:6" x14ac:dyDescent="0.35">
      <c r="B23" s="6"/>
      <c r="C23" s="6"/>
      <c r="D23" s="6"/>
      <c r="E23" s="6"/>
      <c r="F23" s="6"/>
    </row>
    <row r="24" spans="1:6" x14ac:dyDescent="0.35">
      <c r="A24" s="1" t="s">
        <v>26</v>
      </c>
      <c r="B24" s="8" t="s">
        <v>14</v>
      </c>
      <c r="C24" s="8" t="s">
        <v>18</v>
      </c>
      <c r="D24" s="8" t="s">
        <v>15</v>
      </c>
      <c r="E24" s="8" t="s">
        <v>16</v>
      </c>
      <c r="F24" s="8" t="s">
        <v>17</v>
      </c>
    </row>
    <row r="25" spans="1:6" x14ac:dyDescent="0.35">
      <c r="A25" s="3" t="s">
        <v>131</v>
      </c>
      <c r="B25" s="5">
        <f>'Fuel Use Growth Rates'!C16</f>
        <v>1.6E-2</v>
      </c>
      <c r="C25" s="5">
        <f>D25</f>
        <v>1.5289628180039138E-2</v>
      </c>
      <c r="D25" s="30">
        <f>('Fuel Use Growth Rates'!C16*'Fuel Use Growth Rates'!C24+'Fuel Use Growth Rates'!C17*'Fuel Use Growth Rates'!C25)/SUM('Fuel Use Growth Rates'!C24:C25)</f>
        <v>1.5289628180039138E-2</v>
      </c>
      <c r="E25" s="30">
        <f>'Fuel Use Growth Rates'!$C$14</f>
        <v>3.9E-2</v>
      </c>
      <c r="F25" s="5">
        <f>'Fuel Use Growth Rates'!$B$4</f>
        <v>3.0111617954226233E-2</v>
      </c>
    </row>
    <row r="26" spans="1:6" x14ac:dyDescent="0.35">
      <c r="B26" s="5"/>
      <c r="C26" s="6"/>
      <c r="D26" s="6"/>
      <c r="E26" s="30"/>
      <c r="F26" s="5"/>
    </row>
    <row r="27" spans="1:6" x14ac:dyDescent="0.35">
      <c r="B27" s="5"/>
      <c r="C27" s="6"/>
      <c r="D27" s="6"/>
      <c r="E27" s="30"/>
      <c r="F27" s="5"/>
    </row>
    <row r="28" spans="1:6" x14ac:dyDescent="0.35">
      <c r="B28" s="5"/>
      <c r="C28" s="6"/>
      <c r="D28" s="6"/>
      <c r="E28" s="30"/>
      <c r="F28" s="5"/>
    </row>
    <row r="29" spans="1:6" x14ac:dyDescent="0.35">
      <c r="B29" s="5"/>
      <c r="C29" s="6"/>
      <c r="D29" s="6"/>
      <c r="E29" s="30"/>
      <c r="F29" s="5"/>
    </row>
    <row r="30" spans="1:6" x14ac:dyDescent="0.35">
      <c r="B30" s="5"/>
      <c r="C30" s="6"/>
      <c r="D30" s="6"/>
      <c r="E30" s="30"/>
      <c r="F30" s="5"/>
    </row>
    <row r="31" spans="1:6" x14ac:dyDescent="0.35">
      <c r="B31" s="5"/>
      <c r="C31" s="6"/>
      <c r="D31" s="6"/>
      <c r="E31" s="30"/>
      <c r="F31" s="5"/>
    </row>
    <row r="32" spans="1:6" x14ac:dyDescent="0.35">
      <c r="B32" s="5"/>
      <c r="C32" s="6"/>
      <c r="D32" s="6"/>
      <c r="E32" s="30"/>
      <c r="F32" s="5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S9"/>
  <sheetViews>
    <sheetView workbookViewId="0"/>
  </sheetViews>
  <sheetFormatPr defaultColWidth="9.1796875" defaultRowHeight="14.5" x14ac:dyDescent="0.35"/>
  <cols>
    <col min="1" max="1" width="39.81640625" customWidth="1"/>
    <col min="2" max="2" width="9.81640625" bestFit="1" customWidth="1"/>
    <col min="3" max="3" width="11.81640625" bestFit="1" customWidth="1"/>
  </cols>
  <sheetData>
    <row r="1" spans="1:19" s="3" customFormat="1" x14ac:dyDescent="0.35">
      <c r="A1" s="1" t="s">
        <v>0</v>
      </c>
      <c r="B1" s="1">
        <v>2013</v>
      </c>
      <c r="C1" s="1">
        <v>2014</v>
      </c>
      <c r="D1" s="1">
        <v>2015</v>
      </c>
      <c r="E1" s="1">
        <v>2016</v>
      </c>
      <c r="F1" s="1">
        <v>2017</v>
      </c>
      <c r="G1" s="1">
        <v>2018</v>
      </c>
      <c r="H1" s="1">
        <v>2019</v>
      </c>
      <c r="I1" s="1">
        <v>2020</v>
      </c>
      <c r="J1" s="1">
        <v>2021</v>
      </c>
      <c r="K1" s="1">
        <v>2022</v>
      </c>
      <c r="L1" s="1">
        <v>2023</v>
      </c>
      <c r="M1" s="1">
        <v>2024</v>
      </c>
      <c r="N1" s="1">
        <v>2025</v>
      </c>
      <c r="O1" s="1">
        <v>2026</v>
      </c>
      <c r="P1" s="1">
        <v>2027</v>
      </c>
      <c r="Q1" s="1">
        <v>2028</v>
      </c>
      <c r="R1" s="1">
        <v>2029</v>
      </c>
      <c r="S1" s="1">
        <v>2030</v>
      </c>
    </row>
    <row r="2" spans="1:19" x14ac:dyDescent="0.35">
      <c r="A2" s="3" t="s">
        <v>2</v>
      </c>
      <c r="B2" s="6">
        <f xml:space="preserve"> Calculations!F15</f>
        <v>31289431373200.004</v>
      </c>
      <c r="C2" s="3">
        <f>B2*(1+ Calculations!$F$25)</f>
        <v>32231606776714.781</v>
      </c>
      <c r="D2" s="3">
        <f>C2*(1+ Calculations!$F$25)</f>
        <v>33202152606026.066</v>
      </c>
      <c r="E2" s="3">
        <f>D2*(1+ Calculations!$F$25)</f>
        <v>34201923140556.641</v>
      </c>
      <c r="F2" s="3">
        <f>E2*(1+ Calculations!$F$25)</f>
        <v>35231798383464.891</v>
      </c>
      <c r="G2" s="3">
        <f>F2*(1+ Calculations!$F$25)</f>
        <v>36292684836228.109</v>
      </c>
      <c r="H2" s="3">
        <f>G2*(1+ Calculations!$F$25)</f>
        <v>37385516296549.75</v>
      </c>
      <c r="I2" s="3">
        <f>H2*(1+ Calculations!$F$25)</f>
        <v>38511254680292.953</v>
      </c>
      <c r="J2" s="3">
        <f>I2*(1+ Calculations!$F$25)</f>
        <v>39670890868163.844</v>
      </c>
      <c r="K2" s="3">
        <f>J2*(1+ Calculations!$F$25)</f>
        <v>40865445577889.797</v>
      </c>
      <c r="L2" s="3">
        <f>K2*(1+ Calculations!$F$25)</f>
        <v>42095970262660.437</v>
      </c>
      <c r="M2" s="3">
        <f>L2*(1+ Calculations!$F$25)</f>
        <v>43363548036622.141</v>
      </c>
      <c r="N2" s="3">
        <f>M2*(1+ Calculations!$F$25)</f>
        <v>44669294628240.641</v>
      </c>
      <c r="O2" s="3">
        <f>N2*(1+ Calculations!$F$25)</f>
        <v>46014359362370.992</v>
      </c>
      <c r="P2" s="3">
        <f>O2*(1+ Calculations!$F$25)</f>
        <v>47399926171899.18</v>
      </c>
      <c r="Q2" s="3">
        <f>P2*(1+ Calculations!$F$25)</f>
        <v>48827214639845.937</v>
      </c>
      <c r="R2" s="3">
        <f>Q2*(1+ Calculations!$F$25)</f>
        <v>50297481072849.977</v>
      </c>
      <c r="S2" s="3">
        <f>R2*(1+ Calculations!$F$25)</f>
        <v>51812019606975.562</v>
      </c>
    </row>
    <row r="3" spans="1:19" x14ac:dyDescent="0.35">
      <c r="A3" s="3" t="s">
        <v>3</v>
      </c>
      <c r="B3" s="6">
        <f xml:space="preserve"> Calculations!F16</f>
        <v>4732026087600</v>
      </c>
      <c r="C3" s="3">
        <f>B3*(1+ Calculations!$F$25)</f>
        <v>4874515049299.2432</v>
      </c>
      <c r="D3" s="3">
        <f>C3*(1+ Calculations!$F$25)</f>
        <v>5021294584175.8682</v>
      </c>
      <c r="E3" s="3">
        <f>D3*(1+ Calculations!$F$25)</f>
        <v>5172493888330.1973</v>
      </c>
      <c r="F3" s="3">
        <f>E3*(1+ Calculations!$F$25)</f>
        <v>5328246048166.166</v>
      </c>
      <c r="G3" s="3">
        <f>F3*(1+ Calculations!$F$25)</f>
        <v>5488688157534.6611</v>
      </c>
      <c r="H3" s="3">
        <f>G3*(1+ Calculations!$F$25)</f>
        <v>5653961438404.2305</v>
      </c>
      <c r="I3" s="3">
        <f>H3*(1+ Calculations!$F$25)</f>
        <v>5824211365165.3857</v>
      </c>
      <c r="J3" s="3">
        <f>I3*(1+ Calculations!$F$25)</f>
        <v>5999587792677.9082</v>
      </c>
      <c r="K3" s="3">
        <f>J3*(1+ Calculations!$F$25)</f>
        <v>6180245088173.8652</v>
      </c>
      <c r="L3" s="3">
        <f>K3*(1+ Calculations!$F$25)</f>
        <v>6366342267132.4395</v>
      </c>
      <c r="M3" s="3">
        <f>L3*(1+ Calculations!$F$25)</f>
        <v>6558043133246.1738</v>
      </c>
      <c r="N3" s="3">
        <f>M3*(1+ Calculations!$F$25)</f>
        <v>6755516422601.8193</v>
      </c>
      <c r="O3" s="3">
        <f>N3*(1+ Calculations!$F$25)</f>
        <v>6958935952202.7061</v>
      </c>
      <c r="P3" s="3">
        <f>O3*(1+ Calculations!$F$25)</f>
        <v>7168480772963.3633</v>
      </c>
      <c r="Q3" s="3">
        <f>P3*(1+ Calculations!$F$25)</f>
        <v>7384335327311.0527</v>
      </c>
      <c r="R3" s="3">
        <f>Q3*(1+ Calculations!$F$25)</f>
        <v>7606689611532.9395</v>
      </c>
      <c r="S3" s="3">
        <f>R3*(1+ Calculations!$F$25)</f>
        <v>7835739343011.8008</v>
      </c>
    </row>
    <row r="4" spans="1:19" x14ac:dyDescent="0.35">
      <c r="A4" s="3" t="s">
        <v>4</v>
      </c>
      <c r="B4" s="6">
        <f xml:space="preserve"> Calculations!F17</f>
        <v>18818118795000</v>
      </c>
      <c r="C4" s="3">
        <f>B4*(1+ Calculations!$F$25)</f>
        <v>19384762798772.285</v>
      </c>
      <c r="D4" s="3">
        <f>C4*(1+ Calculations!$F$25)</f>
        <v>19968469370302.215</v>
      </c>
      <c r="E4" s="3">
        <f>D4*(1+ Calculations!$F$25)</f>
        <v>20569752291111.422</v>
      </c>
      <c r="F4" s="3">
        <f>E4*(1+ Calculations!$F$25)</f>
        <v>21189140813514.437</v>
      </c>
      <c r="G4" s="3">
        <f>F4*(1+ Calculations!$F$25)</f>
        <v>21827180126469.285</v>
      </c>
      <c r="H4" s="3">
        <f>G4*(1+ Calculations!$F$25)</f>
        <v>22484431835455.609</v>
      </c>
      <c r="I4" s="3">
        <f>H4*(1+ Calculations!$F$25)</f>
        <v>23161474456802.691</v>
      </c>
      <c r="J4" s="3">
        <f>I4*(1+ Calculations!$F$25)</f>
        <v>23858903926902.504</v>
      </c>
      <c r="K4" s="3">
        <f>J4*(1+ Calculations!$F$25)</f>
        <v>24577334126755.98</v>
      </c>
      <c r="L4" s="3">
        <f>K4*(1+ Calculations!$F$25)</f>
        <v>25317397422314.223</v>
      </c>
      <c r="M4" s="3">
        <f>L4*(1+ Calculations!$F$25)</f>
        <v>26079745221090.262</v>
      </c>
      <c r="N4" s="3">
        <f>M4*(1+ Calculations!$F$25)</f>
        <v>26865048545531.289</v>
      </c>
      <c r="O4" s="3">
        <f>N4*(1+ Calculations!$F$25)</f>
        <v>27673998623656.07</v>
      </c>
      <c r="P4" s="3">
        <f>O4*(1+ Calculations!$F$25)</f>
        <v>28507307497477.383</v>
      </c>
      <c r="Q4" s="3">
        <f>P4*(1+ Calculations!$F$25)</f>
        <v>29365708649745.07</v>
      </c>
      <c r="R4" s="3">
        <f>Q4*(1+ Calculations!$F$25)</f>
        <v>30249957649561.312</v>
      </c>
      <c r="S4" s="3">
        <f>R4*(1+ Calculations!$F$25)</f>
        <v>31160832817436.426</v>
      </c>
    </row>
    <row r="5" spans="1:19" x14ac:dyDescent="0.35">
      <c r="A5" s="3" t="s">
        <v>5</v>
      </c>
      <c r="B5" s="6">
        <f xml:space="preserve"> Calculations!F18</f>
        <v>18818118795000</v>
      </c>
      <c r="C5" s="3">
        <f>B5*(1+ Calculations!$F$25)</f>
        <v>19384762798772.285</v>
      </c>
      <c r="D5" s="3">
        <f>C5*(1+ Calculations!$F$25)</f>
        <v>19968469370302.215</v>
      </c>
      <c r="E5" s="3">
        <f>D5*(1+ Calculations!$F$25)</f>
        <v>20569752291111.422</v>
      </c>
      <c r="F5" s="3">
        <f>E5*(1+ Calculations!$F$25)</f>
        <v>21189140813514.437</v>
      </c>
      <c r="G5" s="3">
        <f>F5*(1+ Calculations!$F$25)</f>
        <v>21827180126469.285</v>
      </c>
      <c r="H5" s="3">
        <f>G5*(1+ Calculations!$F$25)</f>
        <v>22484431835455.609</v>
      </c>
      <c r="I5" s="3">
        <f>H5*(1+ Calculations!$F$25)</f>
        <v>23161474456802.691</v>
      </c>
      <c r="J5" s="3">
        <f>I5*(1+ Calculations!$F$25)</f>
        <v>23858903926902.504</v>
      </c>
      <c r="K5" s="3">
        <f>J5*(1+ Calculations!$F$25)</f>
        <v>24577334126755.98</v>
      </c>
      <c r="L5" s="3">
        <f>K5*(1+ Calculations!$F$25)</f>
        <v>25317397422314.223</v>
      </c>
      <c r="M5" s="3">
        <f>L5*(1+ Calculations!$F$25)</f>
        <v>26079745221090.262</v>
      </c>
      <c r="N5" s="3">
        <f>M5*(1+ Calculations!$F$25)</f>
        <v>26865048545531.289</v>
      </c>
      <c r="O5" s="3">
        <f>N5*(1+ Calculations!$F$25)</f>
        <v>27673998623656.07</v>
      </c>
      <c r="P5" s="3">
        <f>O5*(1+ Calculations!$F$25)</f>
        <v>28507307497477.383</v>
      </c>
      <c r="Q5" s="3">
        <f>P5*(1+ Calculations!$F$25)</f>
        <v>29365708649745.07</v>
      </c>
      <c r="R5" s="3">
        <f>Q5*(1+ Calculations!$F$25)</f>
        <v>30249957649561.312</v>
      </c>
      <c r="S5" s="3">
        <f>R5*(1+ Calculations!$F$25)</f>
        <v>31160832817436.426</v>
      </c>
    </row>
    <row r="6" spans="1:19" x14ac:dyDescent="0.35">
      <c r="A6" s="3" t="s">
        <v>6</v>
      </c>
      <c r="B6" s="6">
        <f xml:space="preserve"> Calculations!F19</f>
        <v>32556421979199.996</v>
      </c>
      <c r="C6" s="3">
        <f>B6*(1+ Calculations!$F$25)</f>
        <v>33536748519794.242</v>
      </c>
      <c r="D6" s="3">
        <f>C6*(1+ Calculations!$F$25)</f>
        <v>34546594278649.25</v>
      </c>
      <c r="E6" s="3">
        <f>D6*(1+ Calculations!$F$25)</f>
        <v>35586848127187.594</v>
      </c>
      <c r="F6" s="3">
        <f>E6*(1+ Calculations!$F$25)</f>
        <v>36658425702188.539</v>
      </c>
      <c r="G6" s="3">
        <f>F6*(1+ Calculations!$F$25)</f>
        <v>37762270211736.227</v>
      </c>
      <c r="H6" s="3">
        <f>G6*(1+ Calculations!$F$25)</f>
        <v>38899353265436.289</v>
      </c>
      <c r="I6" s="3">
        <f>H6*(1+ Calculations!$F$25)</f>
        <v>40070675729631.586</v>
      </c>
      <c r="J6" s="3">
        <f>I6*(1+ Calculations!$F$25)</f>
        <v>41277268608369.937</v>
      </c>
      <c r="K6" s="3">
        <f>J6*(1+ Calculations!$F$25)</f>
        <v>42520193950899.148</v>
      </c>
      <c r="L6" s="3">
        <f>K6*(1+ Calculations!$F$25)</f>
        <v>43800545786488.227</v>
      </c>
      <c r="M6" s="3">
        <f>L6*(1+ Calculations!$F$25)</f>
        <v>45119451087397.555</v>
      </c>
      <c r="N6" s="3">
        <f>M6*(1+ Calculations!$F$25)</f>
        <v>46478070760845.664</v>
      </c>
      <c r="O6" s="3">
        <f>N6*(1+ Calculations!$F$25)</f>
        <v>47877600670845.742</v>
      </c>
      <c r="P6" s="3">
        <f>O6*(1+ Calculations!$F$25)</f>
        <v>49319272690811.258</v>
      </c>
      <c r="Q6" s="3">
        <f>P6*(1+ Calculations!$F$25)</f>
        <v>50804355787857.273</v>
      </c>
      <c r="R6" s="3">
        <f>Q6*(1+ Calculations!$F$25)</f>
        <v>52334157139751.812</v>
      </c>
      <c r="S6" s="3">
        <f>R6*(1+ Calculations!$F$25)</f>
        <v>53910023285500.461</v>
      </c>
    </row>
    <row r="7" spans="1:19" x14ac:dyDescent="0.35">
      <c r="A7" s="3" t="s">
        <v>7</v>
      </c>
      <c r="B7" s="7">
        <f xml:space="preserve"> Calculations!F20</f>
        <v>0</v>
      </c>
      <c r="C7" s="3">
        <f>B7*(1+ Calculations!$F$25)</f>
        <v>0</v>
      </c>
      <c r="D7" s="3">
        <f>C7*(1+ Calculations!$F$25)</f>
        <v>0</v>
      </c>
      <c r="E7" s="3">
        <f>D7*(1+ Calculations!$F$25)</f>
        <v>0</v>
      </c>
      <c r="F7" s="3">
        <f>E7*(1+ Calculations!$F$25)</f>
        <v>0</v>
      </c>
      <c r="G7" s="3">
        <f>F7*(1+ Calculations!$F$25)</f>
        <v>0</v>
      </c>
      <c r="H7" s="3">
        <f>G7*(1+ Calculations!$F$25)</f>
        <v>0</v>
      </c>
      <c r="I7" s="3">
        <f>H7*(1+ Calculations!$F$25)</f>
        <v>0</v>
      </c>
      <c r="J7" s="3">
        <f>I7*(1+ Calculations!$F$25)</f>
        <v>0</v>
      </c>
      <c r="K7" s="3">
        <f>J7*(1+ Calculations!$F$25)</f>
        <v>0</v>
      </c>
      <c r="L7" s="3">
        <f>K7*(1+ Calculations!$F$25)</f>
        <v>0</v>
      </c>
      <c r="M7" s="3">
        <f>L7*(1+ Calculations!$F$25)</f>
        <v>0</v>
      </c>
      <c r="N7" s="3">
        <f>M7*(1+ Calculations!$F$25)</f>
        <v>0</v>
      </c>
      <c r="O7" s="3">
        <f>N7*(1+ Calculations!$F$25)</f>
        <v>0</v>
      </c>
      <c r="P7" s="3">
        <f>O7*(1+ Calculations!$F$25)</f>
        <v>0</v>
      </c>
      <c r="Q7" s="3">
        <f>P7*(1+ Calculations!$F$25)</f>
        <v>0</v>
      </c>
      <c r="R7" s="3">
        <f>Q7*(1+ Calculations!$F$25)</f>
        <v>0</v>
      </c>
      <c r="S7" s="3">
        <f>R7*(1+ Calculations!$F$25)</f>
        <v>0</v>
      </c>
    </row>
    <row r="8" spans="1:19" x14ac:dyDescent="0.35">
      <c r="A8" s="3" t="s">
        <v>10</v>
      </c>
      <c r="B8" s="7">
        <f xml:space="preserve"> Calculations!F21</f>
        <v>34234535999999.996</v>
      </c>
      <c r="C8" s="3">
        <f>B8*(1+ Calculations!$F$25)</f>
        <v>35265393268872.203</v>
      </c>
      <c r="D8" s="3">
        <f>C8*(1+ Calculations!$F$25)</f>
        <v>36327291317990.023</v>
      </c>
      <c r="E8" s="3">
        <f>D8*(1+ Calculations!$F$25)</f>
        <v>37421164835469.219</v>
      </c>
      <c r="F8" s="3">
        <f>E8*(1+ Calculations!$F$25)</f>
        <v>38547976654396.992</v>
      </c>
      <c r="G8" s="3">
        <f>F8*(1+ Calculations!$F$25)</f>
        <v>39708718600322.625</v>
      </c>
      <c r="H8" s="3">
        <f>G8*(1+ Calculations!$F$25)</f>
        <v>40904412364267.414</v>
      </c>
      <c r="I8" s="3">
        <f>H8*(1+ Calculations!$F$25)</f>
        <v>42136110402022.359</v>
      </c>
      <c r="J8" s="3">
        <f>I8*(1+ Calculations!$F$25)</f>
        <v>43404896860525.156</v>
      </c>
      <c r="K8" s="3">
        <f>J8*(1+ Calculations!$F$25)</f>
        <v>44711888532131.883</v>
      </c>
      <c r="L8" s="3">
        <f>K8*(1+ Calculations!$F$25)</f>
        <v>46058235837623.391</v>
      </c>
      <c r="M8" s="3">
        <f>L8*(1+ Calculations!$F$25)</f>
        <v>47445123838811.555</v>
      </c>
      <c r="N8" s="3">
        <f>M8*(1+ Calculations!$F$25)</f>
        <v>48873773281636.797</v>
      </c>
      <c r="O8" s="3">
        <f>N8*(1+ Calculations!$F$25)</f>
        <v>50345441670674.914</v>
      </c>
      <c r="P8" s="3">
        <f>O8*(1+ Calculations!$F$25)</f>
        <v>51861424375999.055</v>
      </c>
      <c r="Q8" s="3">
        <f>P8*(1+ Calculations!$F$25)</f>
        <v>53423055773371.133</v>
      </c>
      <c r="R8" s="3">
        <f>Q8*(1+ Calculations!$F$25)</f>
        <v>55031710418766.203</v>
      </c>
      <c r="S8" s="3">
        <f>R8*(1+ Calculations!$F$25)</f>
        <v>56688804258263.703</v>
      </c>
    </row>
    <row r="9" spans="1:19" x14ac:dyDescent="0.35">
      <c r="A9" s="3" t="s">
        <v>8</v>
      </c>
      <c r="B9" s="6">
        <f xml:space="preserve"> Calculations!F22</f>
        <v>413535524096800</v>
      </c>
      <c r="C9" s="3">
        <f>B9*(1+ Calculations!$F$25)</f>
        <v>425987747808903.56</v>
      </c>
      <c r="D9" s="3">
        <f>C9*(1+ Calculations!$F$25)</f>
        <v>438814928124106.56</v>
      </c>
      <c r="E9" s="3">
        <f>D9*(1+ Calculations!$F$25)</f>
        <v>452028355592390.87</v>
      </c>
      <c r="F9" s="3">
        <f>E9*(1+ Calculations!$F$25)</f>
        <v>465639660740466.06</v>
      </c>
      <c r="G9" s="3">
        <f>F9*(1+ Calculations!$F$25)</f>
        <v>479660824309018.5</v>
      </c>
      <c r="H9" s="3">
        <f>G9*(1+ Calculations!$F$25)</f>
        <v>494104187798220.87</v>
      </c>
      <c r="I9" s="3">
        <f>H9*(1+ Calculations!$F$25)</f>
        <v>508982464330784.12</v>
      </c>
      <c r="J9" s="3">
        <f>I9*(1+ Calculations!$F$25)</f>
        <v>524308749842113.25</v>
      </c>
      <c r="K9" s="3">
        <f>J9*(1+ Calculations!$F$25)</f>
        <v>540096534607416.94</v>
      </c>
      <c r="L9" s="3">
        <f>K9*(1+ Calculations!$F$25)</f>
        <v>556359715115917</v>
      </c>
      <c r="M9" s="3">
        <f>L9*(1+ Calculations!$F$25)</f>
        <v>573112606302609.62</v>
      </c>
      <c r="N9" s="3">
        <f>M9*(1+ Calculations!$F$25)</f>
        <v>590369954148344.62</v>
      </c>
      <c r="O9" s="3">
        <f>N9*(1+ Calculations!$F$25)</f>
        <v>608146948659313.62</v>
      </c>
      <c r="P9" s="3">
        <f>O9*(1+ Calculations!$F$25)</f>
        <v>626459237237371.25</v>
      </c>
      <c r="Q9" s="3">
        <f>P9*(1+ Calculations!$F$25)</f>
        <v>645322938452959</v>
      </c>
      <c r="R9" s="3">
        <f>Q9*(1+ Calculations!$F$25)</f>
        <v>664754656232753.12</v>
      </c>
      <c r="S9" s="3">
        <f>R9*(1+ Calculations!$F$25)</f>
        <v>684771494474526.75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S9"/>
  <sheetViews>
    <sheetView workbookViewId="0"/>
  </sheetViews>
  <sheetFormatPr defaultColWidth="9.1796875" defaultRowHeight="14.5" x14ac:dyDescent="0.35"/>
  <cols>
    <col min="1" max="1" width="39.81640625" style="3" customWidth="1"/>
    <col min="2" max="3" width="11.81640625" style="3" bestFit="1" customWidth="1"/>
    <col min="4" max="16384" width="9.1796875" style="3"/>
  </cols>
  <sheetData>
    <row r="1" spans="1:19" x14ac:dyDescent="0.35">
      <c r="A1" s="1" t="s">
        <v>0</v>
      </c>
      <c r="B1" s="1">
        <v>2013</v>
      </c>
      <c r="C1" s="1">
        <v>2014</v>
      </c>
      <c r="D1" s="1">
        <v>2015</v>
      </c>
      <c r="E1" s="1">
        <v>2016</v>
      </c>
      <c r="F1" s="1">
        <v>2017</v>
      </c>
      <c r="G1" s="1">
        <v>2018</v>
      </c>
      <c r="H1" s="1">
        <v>2019</v>
      </c>
      <c r="I1" s="1">
        <v>2020</v>
      </c>
      <c r="J1" s="1">
        <v>2021</v>
      </c>
      <c r="K1" s="1">
        <v>2022</v>
      </c>
      <c r="L1" s="1">
        <v>2023</v>
      </c>
      <c r="M1" s="1">
        <v>2024</v>
      </c>
      <c r="N1" s="1">
        <v>2025</v>
      </c>
      <c r="O1" s="1">
        <v>2026</v>
      </c>
      <c r="P1" s="1">
        <v>2027</v>
      </c>
      <c r="Q1" s="1">
        <v>2028</v>
      </c>
      <c r="R1" s="1">
        <v>2029</v>
      </c>
      <c r="S1" s="1">
        <v>2030</v>
      </c>
    </row>
    <row r="2" spans="1:19" x14ac:dyDescent="0.35">
      <c r="A2" s="3" t="s">
        <v>2</v>
      </c>
      <c r="B2" s="6">
        <f xml:space="preserve"> Calculations!B15</f>
        <v>5688109859600</v>
      </c>
      <c r="C2" s="3">
        <f>B2*(1+ Calculations!$B$25)</f>
        <v>5779119617353.5996</v>
      </c>
      <c r="D2" s="3">
        <f>C2*(1+ Calculations!$B$25)</f>
        <v>5871585531231.2568</v>
      </c>
      <c r="E2" s="3">
        <f>D2*(1+ Calculations!$B$25)</f>
        <v>5965530899730.957</v>
      </c>
      <c r="F2" s="3">
        <f>E2*(1+ Calculations!$B$25)</f>
        <v>6060979394126.6523</v>
      </c>
      <c r="G2" s="3">
        <f>F2*(1+ Calculations!$B$25)</f>
        <v>6157955064432.6787</v>
      </c>
      <c r="H2" s="3">
        <f>G2*(1+ Calculations!$B$25)</f>
        <v>6256482345463.6016</v>
      </c>
      <c r="I2" s="3">
        <f>H2*(1+ Calculations!$B$25)</f>
        <v>6356586062991.0195</v>
      </c>
      <c r="J2" s="3">
        <f>I2*(1+ Calculations!$B$25)</f>
        <v>6458291439998.876</v>
      </c>
      <c r="K2" s="3">
        <f>J2*(1+ Calculations!$B$25)</f>
        <v>6561624103038.8584</v>
      </c>
      <c r="L2" s="3">
        <f>K2*(1+ Calculations!$B$25)</f>
        <v>6666610088687.4805</v>
      </c>
      <c r="M2" s="3">
        <f>L2*(1+ Calculations!$B$25)</f>
        <v>6773275850106.4805</v>
      </c>
      <c r="N2" s="3">
        <f>M2*(1+ Calculations!$B$25)</f>
        <v>6881648263708.1846</v>
      </c>
      <c r="O2" s="3">
        <f>N2*(1+ Calculations!$B$25)</f>
        <v>6991754635927.5156</v>
      </c>
      <c r="P2" s="3">
        <f>O2*(1+ Calculations!$B$25)</f>
        <v>7103622710102.3564</v>
      </c>
      <c r="Q2" s="3">
        <f>P2*(1+ Calculations!$B$25)</f>
        <v>7217280673463.9941</v>
      </c>
      <c r="R2" s="3">
        <f>Q2*(1+ Calculations!$B$25)</f>
        <v>7332757164239.418</v>
      </c>
      <c r="S2" s="3">
        <f>R2*(1+ Calculations!$B$25)</f>
        <v>7450081278867.249</v>
      </c>
    </row>
    <row r="3" spans="1:19" x14ac:dyDescent="0.35">
      <c r="A3" s="3" t="s">
        <v>3</v>
      </c>
      <c r="B3" s="7">
        <f xml:space="preserve"> Calculations!B16</f>
        <v>0</v>
      </c>
      <c r="C3" s="3">
        <f>B3*(1+ Calculations!$B$25)</f>
        <v>0</v>
      </c>
      <c r="D3" s="3">
        <f>C3*(1+ Calculations!$B$25)</f>
        <v>0</v>
      </c>
      <c r="E3" s="3">
        <f>D3*(1+ Calculations!$B$25)</f>
        <v>0</v>
      </c>
      <c r="F3" s="3">
        <f>E3*(1+ Calculations!$B$25)</f>
        <v>0</v>
      </c>
      <c r="G3" s="3">
        <f>F3*(1+ Calculations!$B$25)</f>
        <v>0</v>
      </c>
      <c r="H3" s="3">
        <f>G3*(1+ Calculations!$B$25)</f>
        <v>0</v>
      </c>
      <c r="I3" s="3">
        <f>H3*(1+ Calculations!$B$25)</f>
        <v>0</v>
      </c>
      <c r="J3" s="3">
        <f>I3*(1+ Calculations!$B$25)</f>
        <v>0</v>
      </c>
      <c r="K3" s="3">
        <f>J3*(1+ Calculations!$B$25)</f>
        <v>0</v>
      </c>
      <c r="L3" s="3">
        <f>K3*(1+ Calculations!$B$25)</f>
        <v>0</v>
      </c>
      <c r="M3" s="3">
        <f>L3*(1+ Calculations!$B$25)</f>
        <v>0</v>
      </c>
      <c r="N3" s="3">
        <f>M3*(1+ Calculations!$B$25)</f>
        <v>0</v>
      </c>
      <c r="O3" s="3">
        <f>N3*(1+ Calculations!$B$25)</f>
        <v>0</v>
      </c>
      <c r="P3" s="3">
        <f>O3*(1+ Calculations!$B$25)</f>
        <v>0</v>
      </c>
      <c r="Q3" s="3">
        <f>P3*(1+ Calculations!$B$25)</f>
        <v>0</v>
      </c>
      <c r="R3" s="3">
        <f>Q3*(1+ Calculations!$B$25)</f>
        <v>0</v>
      </c>
      <c r="S3" s="3">
        <f>R3*(1+ Calculations!$B$25)</f>
        <v>0</v>
      </c>
    </row>
    <row r="4" spans="1:19" x14ac:dyDescent="0.35">
      <c r="A4" s="3" t="s">
        <v>4</v>
      </c>
      <c r="B4" s="6">
        <f xml:space="preserve"> Calculations!B17</f>
        <v>65292707964400.008</v>
      </c>
      <c r="C4" s="3">
        <f>B4*(1+ Calculations!$B$25)</f>
        <v>66337391291830.406</v>
      </c>
      <c r="D4" s="3">
        <f>C4*(1+ Calculations!$B$25)</f>
        <v>67398789552499.695</v>
      </c>
      <c r="E4" s="3">
        <f>D4*(1+ Calculations!$B$25)</f>
        <v>68477170185339.687</v>
      </c>
      <c r="F4" s="3">
        <f>E4*(1+ Calculations!$B$25)</f>
        <v>69572804908305.125</v>
      </c>
      <c r="G4" s="3">
        <f>F4*(1+ Calculations!$B$25)</f>
        <v>70685969786838.016</v>
      </c>
      <c r="H4" s="3">
        <f>G4*(1+ Calculations!$B$25)</f>
        <v>71816945303427.422</v>
      </c>
      <c r="I4" s="3">
        <f>H4*(1+ Calculations!$B$25)</f>
        <v>72966016428282.266</v>
      </c>
      <c r="J4" s="3">
        <f>I4*(1+ Calculations!$B$25)</f>
        <v>74133472691134.781</v>
      </c>
      <c r="K4" s="3">
        <f>J4*(1+ Calculations!$B$25)</f>
        <v>75319608254192.937</v>
      </c>
      <c r="L4" s="3">
        <f>K4*(1+ Calculations!$B$25)</f>
        <v>76524721986260.031</v>
      </c>
      <c r="M4" s="3">
        <f>L4*(1+ Calculations!$B$25)</f>
        <v>77749117538040.187</v>
      </c>
      <c r="N4" s="3">
        <f>M4*(1+ Calculations!$B$25)</f>
        <v>78993103418648.828</v>
      </c>
      <c r="O4" s="3">
        <f>N4*(1+ Calculations!$B$25)</f>
        <v>80256993073347.203</v>
      </c>
      <c r="P4" s="3">
        <f>O4*(1+ Calculations!$B$25)</f>
        <v>81541104962520.766</v>
      </c>
      <c r="Q4" s="3">
        <f>P4*(1+ Calculations!$B$25)</f>
        <v>82845762641921.094</v>
      </c>
      <c r="R4" s="3">
        <f>Q4*(1+ Calculations!$B$25)</f>
        <v>84171294844191.828</v>
      </c>
      <c r="S4" s="3">
        <f>R4*(1+ Calculations!$B$25)</f>
        <v>85518035561698.906</v>
      </c>
    </row>
    <row r="5" spans="1:19" x14ac:dyDescent="0.35">
      <c r="A5" s="3" t="s">
        <v>5</v>
      </c>
      <c r="B5" s="7">
        <f xml:space="preserve"> Calculations!B18</f>
        <v>0</v>
      </c>
      <c r="C5" s="3">
        <f>B5*(1+ Calculations!$B$25)</f>
        <v>0</v>
      </c>
      <c r="D5" s="3">
        <f>C5*(1+ Calculations!$B$25)</f>
        <v>0</v>
      </c>
      <c r="E5" s="3">
        <f>D5*(1+ Calculations!$B$25)</f>
        <v>0</v>
      </c>
      <c r="F5" s="3">
        <f>E5*(1+ Calculations!$B$25)</f>
        <v>0</v>
      </c>
      <c r="G5" s="3">
        <f>F5*(1+ Calculations!$B$25)</f>
        <v>0</v>
      </c>
      <c r="H5" s="3">
        <f>G5*(1+ Calculations!$B$25)</f>
        <v>0</v>
      </c>
      <c r="I5" s="3">
        <f>H5*(1+ Calculations!$B$25)</f>
        <v>0</v>
      </c>
      <c r="J5" s="3">
        <f>I5*(1+ Calculations!$B$25)</f>
        <v>0</v>
      </c>
      <c r="K5" s="3">
        <f>J5*(1+ Calculations!$B$25)</f>
        <v>0</v>
      </c>
      <c r="L5" s="3">
        <f>K5*(1+ Calculations!$B$25)</f>
        <v>0</v>
      </c>
      <c r="M5" s="3">
        <f>L5*(1+ Calculations!$B$25)</f>
        <v>0</v>
      </c>
      <c r="N5" s="3">
        <f>M5*(1+ Calculations!$B$25)</f>
        <v>0</v>
      </c>
      <c r="O5" s="3">
        <f>N5*(1+ Calculations!$B$25)</f>
        <v>0</v>
      </c>
      <c r="P5" s="3">
        <f>O5*(1+ Calculations!$B$25)</f>
        <v>0</v>
      </c>
      <c r="Q5" s="3">
        <f>P5*(1+ Calculations!$B$25)</f>
        <v>0</v>
      </c>
      <c r="R5" s="3">
        <f>Q5*(1+ Calculations!$B$25)</f>
        <v>0</v>
      </c>
      <c r="S5" s="3">
        <f>R5*(1+ Calculations!$B$25)</f>
        <v>0</v>
      </c>
    </row>
    <row r="6" spans="1:19" x14ac:dyDescent="0.35">
      <c r="A6" s="3" t="s">
        <v>6</v>
      </c>
      <c r="B6" s="7">
        <f xml:space="preserve"> Calculations!B19</f>
        <v>0</v>
      </c>
      <c r="C6" s="3">
        <f>B6*(1+ Calculations!$B$25)</f>
        <v>0</v>
      </c>
      <c r="D6" s="3">
        <f>C6*(1+ Calculations!$B$25)</f>
        <v>0</v>
      </c>
      <c r="E6" s="3">
        <f>D6*(1+ Calculations!$B$25)</f>
        <v>0</v>
      </c>
      <c r="F6" s="3">
        <f>E6*(1+ Calculations!$B$25)</f>
        <v>0</v>
      </c>
      <c r="G6" s="3">
        <f>F6*(1+ Calculations!$B$25)</f>
        <v>0</v>
      </c>
      <c r="H6" s="3">
        <f>G6*(1+ Calculations!$B$25)</f>
        <v>0</v>
      </c>
      <c r="I6" s="3">
        <f>H6*(1+ Calculations!$B$25)</f>
        <v>0</v>
      </c>
      <c r="J6" s="3">
        <f>I6*(1+ Calculations!$B$25)</f>
        <v>0</v>
      </c>
      <c r="K6" s="3">
        <f>J6*(1+ Calculations!$B$25)</f>
        <v>0</v>
      </c>
      <c r="L6" s="3">
        <f>K6*(1+ Calculations!$B$25)</f>
        <v>0</v>
      </c>
      <c r="M6" s="3">
        <f>L6*(1+ Calculations!$B$25)</f>
        <v>0</v>
      </c>
      <c r="N6" s="3">
        <f>M6*(1+ Calculations!$B$25)</f>
        <v>0</v>
      </c>
      <c r="O6" s="3">
        <f>N6*(1+ Calculations!$B$25)</f>
        <v>0</v>
      </c>
      <c r="P6" s="3">
        <f>O6*(1+ Calculations!$B$25)</f>
        <v>0</v>
      </c>
      <c r="Q6" s="3">
        <f>P6*(1+ Calculations!$B$25)</f>
        <v>0</v>
      </c>
      <c r="R6" s="3">
        <f>Q6*(1+ Calculations!$B$25)</f>
        <v>0</v>
      </c>
      <c r="S6" s="3">
        <f>R6*(1+ Calculations!$B$25)</f>
        <v>0</v>
      </c>
    </row>
    <row r="7" spans="1:19" x14ac:dyDescent="0.35">
      <c r="A7" s="3" t="s">
        <v>7</v>
      </c>
      <c r="B7" s="7">
        <f xml:space="preserve"> Calculations!B20</f>
        <v>0</v>
      </c>
      <c r="C7" s="3">
        <f>B7*(1+ Calculations!$B$25)</f>
        <v>0</v>
      </c>
      <c r="D7" s="3">
        <f>C7*(1+ Calculations!$B$25)</f>
        <v>0</v>
      </c>
      <c r="E7" s="3">
        <f>D7*(1+ Calculations!$B$25)</f>
        <v>0</v>
      </c>
      <c r="F7" s="3">
        <f>E7*(1+ Calculations!$B$25)</f>
        <v>0</v>
      </c>
      <c r="G7" s="3">
        <f>F7*(1+ Calculations!$B$25)</f>
        <v>0</v>
      </c>
      <c r="H7" s="3">
        <f>G7*(1+ Calculations!$B$25)</f>
        <v>0</v>
      </c>
      <c r="I7" s="3">
        <f>H7*(1+ Calculations!$B$25)</f>
        <v>0</v>
      </c>
      <c r="J7" s="3">
        <f>I7*(1+ Calculations!$B$25)</f>
        <v>0</v>
      </c>
      <c r="K7" s="3">
        <f>J7*(1+ Calculations!$B$25)</f>
        <v>0</v>
      </c>
      <c r="L7" s="3">
        <f>K7*(1+ Calculations!$B$25)</f>
        <v>0</v>
      </c>
      <c r="M7" s="3">
        <f>L7*(1+ Calculations!$B$25)</f>
        <v>0</v>
      </c>
      <c r="N7" s="3">
        <f>M7*(1+ Calculations!$B$25)</f>
        <v>0</v>
      </c>
      <c r="O7" s="3">
        <f>N7*(1+ Calculations!$B$25)</f>
        <v>0</v>
      </c>
      <c r="P7" s="3">
        <f>O7*(1+ Calculations!$B$25)</f>
        <v>0</v>
      </c>
      <c r="Q7" s="3">
        <f>P7*(1+ Calculations!$B$25)</f>
        <v>0</v>
      </c>
      <c r="R7" s="3">
        <f>Q7*(1+ Calculations!$B$25)</f>
        <v>0</v>
      </c>
      <c r="S7" s="3">
        <f>R7*(1+ Calculations!$B$25)</f>
        <v>0</v>
      </c>
    </row>
    <row r="8" spans="1:19" x14ac:dyDescent="0.35">
      <c r="A8" s="3" t="s">
        <v>10</v>
      </c>
      <c r="B8" s="7">
        <f xml:space="preserve"> Calculations!B21</f>
        <v>0</v>
      </c>
      <c r="C8" s="3">
        <f>B8*(1+ Calculations!$B$25)</f>
        <v>0</v>
      </c>
      <c r="D8" s="3">
        <f>C8*(1+ Calculations!$B$25)</f>
        <v>0</v>
      </c>
      <c r="E8" s="3">
        <f>D8*(1+ Calculations!$B$25)</f>
        <v>0</v>
      </c>
      <c r="F8" s="3">
        <f>E8*(1+ Calculations!$B$25)</f>
        <v>0</v>
      </c>
      <c r="G8" s="3">
        <f>F8*(1+ Calculations!$B$25)</f>
        <v>0</v>
      </c>
      <c r="H8" s="3">
        <f>G8*(1+ Calculations!$B$25)</f>
        <v>0</v>
      </c>
      <c r="I8" s="3">
        <f>H8*(1+ Calculations!$B$25)</f>
        <v>0</v>
      </c>
      <c r="J8" s="3">
        <f>I8*(1+ Calculations!$B$25)</f>
        <v>0</v>
      </c>
      <c r="K8" s="3">
        <f>J8*(1+ Calculations!$B$25)</f>
        <v>0</v>
      </c>
      <c r="L8" s="3">
        <f>K8*(1+ Calculations!$B$25)</f>
        <v>0</v>
      </c>
      <c r="M8" s="3">
        <f>L8*(1+ Calculations!$B$25)</f>
        <v>0</v>
      </c>
      <c r="N8" s="3">
        <f>M8*(1+ Calculations!$B$25)</f>
        <v>0</v>
      </c>
      <c r="O8" s="3">
        <f>N8*(1+ Calculations!$B$25)</f>
        <v>0</v>
      </c>
      <c r="P8" s="3">
        <f>O8*(1+ Calculations!$B$25)</f>
        <v>0</v>
      </c>
      <c r="Q8" s="3">
        <f>P8*(1+ Calculations!$B$25)</f>
        <v>0</v>
      </c>
      <c r="R8" s="3">
        <f>Q8*(1+ Calculations!$B$25)</f>
        <v>0</v>
      </c>
      <c r="S8" s="3">
        <f>R8*(1+ Calculations!$B$25)</f>
        <v>0</v>
      </c>
    </row>
    <row r="9" spans="1:19" x14ac:dyDescent="0.35">
      <c r="A9" s="3" t="s">
        <v>8</v>
      </c>
      <c r="B9" s="6">
        <f xml:space="preserve"> Calculations!B22</f>
        <v>67707343148200</v>
      </c>
      <c r="C9" s="3">
        <f>B9*(1+ Calculations!$B$25)</f>
        <v>68790660638571.203</v>
      </c>
      <c r="D9" s="3">
        <f>C9*(1+ Calculations!$B$25)</f>
        <v>69891311208788.344</v>
      </c>
      <c r="E9" s="3">
        <f>D9*(1+ Calculations!$B$25)</f>
        <v>71009572188128.953</v>
      </c>
      <c r="F9" s="3">
        <f>E9*(1+ Calculations!$B$25)</f>
        <v>72145725343139.016</v>
      </c>
      <c r="G9" s="3">
        <f>F9*(1+ Calculations!$B$25)</f>
        <v>73300056948629.234</v>
      </c>
      <c r="H9" s="3">
        <f>G9*(1+ Calculations!$B$25)</f>
        <v>74472857859807.297</v>
      </c>
      <c r="I9" s="3">
        <f>H9*(1+ Calculations!$B$25)</f>
        <v>75664423585564.219</v>
      </c>
      <c r="J9" s="3">
        <f>I9*(1+ Calculations!$B$25)</f>
        <v>76875054362933.25</v>
      </c>
      <c r="K9" s="3">
        <f>J9*(1+ Calculations!$B$25)</f>
        <v>78105055232740.187</v>
      </c>
      <c r="L9" s="3">
        <f>K9*(1+ Calculations!$B$25)</f>
        <v>79354736116464.031</v>
      </c>
      <c r="M9" s="3">
        <f>L9*(1+ Calculations!$B$25)</f>
        <v>80624411894327.453</v>
      </c>
      <c r="N9" s="3">
        <f>M9*(1+ Calculations!$B$25)</f>
        <v>81914402484636.687</v>
      </c>
      <c r="O9" s="3">
        <f>N9*(1+ Calculations!$B$25)</f>
        <v>83225032924390.875</v>
      </c>
      <c r="P9" s="3">
        <f>O9*(1+ Calculations!$B$25)</f>
        <v>84556633451181.125</v>
      </c>
      <c r="Q9" s="3">
        <f>P9*(1+ Calculations!$B$25)</f>
        <v>85909539586400.031</v>
      </c>
      <c r="R9" s="3">
        <f>Q9*(1+ Calculations!$B$25)</f>
        <v>87284092219782.437</v>
      </c>
      <c r="S9" s="3">
        <f>R9*(1+ Calculations!$B$25)</f>
        <v>88680637695298.953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S9"/>
  <sheetViews>
    <sheetView workbookViewId="0"/>
  </sheetViews>
  <sheetFormatPr defaultColWidth="9.1796875" defaultRowHeight="14.5" x14ac:dyDescent="0.35"/>
  <cols>
    <col min="1" max="1" width="39.81640625" style="3" customWidth="1"/>
    <col min="2" max="3" width="11.81640625" style="3" bestFit="1" customWidth="1"/>
    <col min="4" max="16384" width="9.1796875" style="3"/>
  </cols>
  <sheetData>
    <row r="1" spans="1:19" x14ac:dyDescent="0.35">
      <c r="A1" s="1" t="s">
        <v>0</v>
      </c>
      <c r="B1" s="1">
        <v>2013</v>
      </c>
      <c r="C1" s="1">
        <v>2014</v>
      </c>
      <c r="D1" s="1">
        <v>2015</v>
      </c>
      <c r="E1" s="1">
        <v>2016</v>
      </c>
      <c r="F1" s="1">
        <v>2017</v>
      </c>
      <c r="G1" s="1">
        <v>2018</v>
      </c>
      <c r="H1" s="1">
        <v>2019</v>
      </c>
      <c r="I1" s="1">
        <v>2020</v>
      </c>
      <c r="J1" s="1">
        <v>2021</v>
      </c>
      <c r="K1" s="1">
        <v>2022</v>
      </c>
      <c r="L1" s="1">
        <v>2023</v>
      </c>
      <c r="M1" s="1">
        <v>2024</v>
      </c>
      <c r="N1" s="1">
        <v>2025</v>
      </c>
      <c r="O1" s="1">
        <v>2026</v>
      </c>
      <c r="P1" s="1">
        <v>2027</v>
      </c>
      <c r="Q1" s="1">
        <v>2028</v>
      </c>
      <c r="R1" s="1">
        <v>2029</v>
      </c>
      <c r="S1" s="1">
        <v>2030</v>
      </c>
    </row>
    <row r="2" spans="1:19" x14ac:dyDescent="0.35">
      <c r="A2" s="3" t="s">
        <v>2</v>
      </c>
      <c r="B2" s="6">
        <f xml:space="preserve"> Calculations!E15</f>
        <v>4980136432600</v>
      </c>
      <c r="C2" s="3">
        <f>B2*(1+ Calculations!$E$25)</f>
        <v>5174361753471.3994</v>
      </c>
      <c r="D2" s="3">
        <f>C2*(1+ Calculations!$E$25)</f>
        <v>5376161861856.7832</v>
      </c>
      <c r="E2" s="3">
        <f>D2*(1+ Calculations!$E$25)</f>
        <v>5585832174469.1973</v>
      </c>
      <c r="F2" s="3">
        <f>E2*(1+ Calculations!$E$25)</f>
        <v>5803679629273.4951</v>
      </c>
      <c r="G2" s="3">
        <f>F2*(1+ Calculations!$E$25)</f>
        <v>6030023134815.1611</v>
      </c>
      <c r="H2" s="3">
        <f>G2*(1+ Calculations!$E$25)</f>
        <v>6265194037072.9521</v>
      </c>
      <c r="I2" s="3">
        <f>H2*(1+ Calculations!$E$25)</f>
        <v>6509536604518.7969</v>
      </c>
      <c r="J2" s="3">
        <f>I2*(1+ Calculations!$E$25)</f>
        <v>6763408532095.0293</v>
      </c>
      <c r="K2" s="3">
        <f>J2*(1+ Calculations!$E$25)</f>
        <v>7027181464846.7354</v>
      </c>
      <c r="L2" s="3">
        <f>K2*(1+ Calculations!$E$25)</f>
        <v>7301241541975.7578</v>
      </c>
      <c r="M2" s="3">
        <f>L2*(1+ Calculations!$E$25)</f>
        <v>7585989962112.8115</v>
      </c>
      <c r="N2" s="3">
        <f>M2*(1+ Calculations!$E$25)</f>
        <v>7881843570635.2109</v>
      </c>
      <c r="O2" s="3">
        <f>N2*(1+ Calculations!$E$25)</f>
        <v>8189235469889.9834</v>
      </c>
      <c r="P2" s="3">
        <f>O2*(1+ Calculations!$E$25)</f>
        <v>8508615653215.6924</v>
      </c>
      <c r="Q2" s="3">
        <f>P2*(1+ Calculations!$E$25)</f>
        <v>8840451663691.1035</v>
      </c>
      <c r="R2" s="3">
        <f>Q2*(1+ Calculations!$E$25)</f>
        <v>9185229278575.0566</v>
      </c>
      <c r="S2" s="3">
        <f>R2*(1+ Calculations!$E$25)</f>
        <v>9543453220439.4824</v>
      </c>
    </row>
    <row r="3" spans="1:19" x14ac:dyDescent="0.35">
      <c r="A3" s="3" t="s">
        <v>3</v>
      </c>
      <c r="B3" s="6">
        <f xml:space="preserve"> Calculations!E16</f>
        <v>93171563496200</v>
      </c>
      <c r="C3" s="3">
        <f>B3*(1+ Calculations!$E$25)</f>
        <v>96805254472551.797</v>
      </c>
      <c r="D3" s="3">
        <f>C3*(1+ Calculations!$E$25)</f>
        <v>100580659396981.31</v>
      </c>
      <c r="E3" s="3">
        <f>D3*(1+ Calculations!$E$25)</f>
        <v>104503305113463.58</v>
      </c>
      <c r="F3" s="3">
        <f>E3*(1+ Calculations!$E$25)</f>
        <v>108578934012888.66</v>
      </c>
      <c r="G3" s="3">
        <f>F3*(1+ Calculations!$E$25)</f>
        <v>112813512439391.31</v>
      </c>
      <c r="H3" s="3">
        <f>G3*(1+ Calculations!$E$25)</f>
        <v>117213239424527.56</v>
      </c>
      <c r="I3" s="3">
        <f>H3*(1+ Calculations!$E$25)</f>
        <v>121784555762084.12</v>
      </c>
      <c r="J3" s="3">
        <f>I3*(1+ Calculations!$E$25)</f>
        <v>126534153436805.39</v>
      </c>
      <c r="K3" s="3">
        <f>J3*(1+ Calculations!$E$25)</f>
        <v>131468985420840.8</v>
      </c>
      <c r="L3" s="3">
        <f>K3*(1+ Calculations!$E$25)</f>
        <v>136596275852253.58</v>
      </c>
      <c r="M3" s="3">
        <f>L3*(1+ Calculations!$E$25)</f>
        <v>141923530610491.47</v>
      </c>
      <c r="N3" s="3">
        <f>M3*(1+ Calculations!$E$25)</f>
        <v>147458548304300.62</v>
      </c>
      <c r="O3" s="3">
        <f>N3*(1+ Calculations!$E$25)</f>
        <v>153209431688168.34</v>
      </c>
      <c r="P3" s="3">
        <f>O3*(1+ Calculations!$E$25)</f>
        <v>159184599524006.91</v>
      </c>
      <c r="Q3" s="3">
        <f>P3*(1+ Calculations!$E$25)</f>
        <v>165392798905443.16</v>
      </c>
      <c r="R3" s="3">
        <f>Q3*(1+ Calculations!$E$25)</f>
        <v>171843118062755.44</v>
      </c>
      <c r="S3" s="3">
        <f>R3*(1+ Calculations!$E$25)</f>
        <v>178544999667202.87</v>
      </c>
    </row>
    <row r="4" spans="1:19" x14ac:dyDescent="0.35">
      <c r="A4" s="3" t="s">
        <v>4</v>
      </c>
      <c r="B4" s="6">
        <f xml:space="preserve"> Calculations!E17</f>
        <v>113637446808200</v>
      </c>
      <c r="C4" s="3">
        <f>B4*(1+ Calculations!$E$25)</f>
        <v>118069307233719.8</v>
      </c>
      <c r="D4" s="3">
        <f>C4*(1+ Calculations!$E$25)</f>
        <v>122674010215834.86</v>
      </c>
      <c r="E4" s="3">
        <f>D4*(1+ Calculations!$E$25)</f>
        <v>127458296614252.41</v>
      </c>
      <c r="F4" s="3">
        <f>E4*(1+ Calculations!$E$25)</f>
        <v>132429170182208.23</v>
      </c>
      <c r="G4" s="3">
        <f>F4*(1+ Calculations!$E$25)</f>
        <v>137593907819314.34</v>
      </c>
      <c r="H4" s="3">
        <f>G4*(1+ Calculations!$E$25)</f>
        <v>142960070224267.59</v>
      </c>
      <c r="I4" s="3">
        <f>H4*(1+ Calculations!$E$25)</f>
        <v>148535512963014.03</v>
      </c>
      <c r="J4" s="3">
        <f>I4*(1+ Calculations!$E$25)</f>
        <v>154328397968571.56</v>
      </c>
      <c r="K4" s="3">
        <f>J4*(1+ Calculations!$E$25)</f>
        <v>160347205489345.84</v>
      </c>
      <c r="L4" s="3">
        <f>K4*(1+ Calculations!$E$25)</f>
        <v>166600746503430.31</v>
      </c>
      <c r="M4" s="3">
        <f>L4*(1+ Calculations!$E$25)</f>
        <v>173098175617064.09</v>
      </c>
      <c r="N4" s="3">
        <f>M4*(1+ Calculations!$E$25)</f>
        <v>179849004466129.59</v>
      </c>
      <c r="O4" s="3">
        <f>N4*(1+ Calculations!$E$25)</f>
        <v>186863115640308.62</v>
      </c>
      <c r="P4" s="3">
        <f>O4*(1+ Calculations!$E$25)</f>
        <v>194150777150280.66</v>
      </c>
      <c r="Q4" s="3">
        <f>P4*(1+ Calculations!$E$25)</f>
        <v>201722657459141.59</v>
      </c>
      <c r="R4" s="3">
        <f>Q4*(1+ Calculations!$E$25)</f>
        <v>209589841100048.09</v>
      </c>
      <c r="S4" s="3">
        <f>R4*(1+ Calculations!$E$25)</f>
        <v>217763844902949.97</v>
      </c>
    </row>
    <row r="5" spans="1:19" x14ac:dyDescent="0.35">
      <c r="A5" s="3" t="s">
        <v>5</v>
      </c>
      <c r="B5" s="6">
        <f xml:space="preserve"> Calculations!E18</f>
        <v>74386714376800</v>
      </c>
      <c r="C5" s="3">
        <f>B5*(1+ Calculations!$E$25)</f>
        <v>77287796237495.187</v>
      </c>
      <c r="D5" s="3">
        <f>C5*(1+ Calculations!$E$25)</f>
        <v>80302020290757.5</v>
      </c>
      <c r="E5" s="3">
        <f>D5*(1+ Calculations!$E$25)</f>
        <v>83433799082097.031</v>
      </c>
      <c r="F5" s="3">
        <f>E5*(1+ Calculations!$E$25)</f>
        <v>86687717246298.812</v>
      </c>
      <c r="G5" s="3">
        <f>F5*(1+ Calculations!$E$25)</f>
        <v>90068538218904.453</v>
      </c>
      <c r="H5" s="3">
        <f>G5*(1+ Calculations!$E$25)</f>
        <v>93581211209441.719</v>
      </c>
      <c r="I5" s="3">
        <f>H5*(1+ Calculations!$E$25)</f>
        <v>97230878446609.937</v>
      </c>
      <c r="J5" s="3">
        <f>I5*(1+ Calculations!$E$25)</f>
        <v>101022882706027.72</v>
      </c>
      <c r="K5" s="3">
        <f>J5*(1+ Calculations!$E$25)</f>
        <v>104962775131562.8</v>
      </c>
      <c r="L5" s="3">
        <f>K5*(1+ Calculations!$E$25)</f>
        <v>109056323361693.73</v>
      </c>
      <c r="M5" s="3">
        <f>L5*(1+ Calculations!$E$25)</f>
        <v>113309519972799.78</v>
      </c>
      <c r="N5" s="3">
        <f>M5*(1+ Calculations!$E$25)</f>
        <v>117728591251738.97</v>
      </c>
      <c r="O5" s="3">
        <f>N5*(1+ Calculations!$E$25)</f>
        <v>122320006310556.78</v>
      </c>
      <c r="P5" s="3">
        <f>O5*(1+ Calculations!$E$25)</f>
        <v>127090486556668.48</v>
      </c>
      <c r="Q5" s="3">
        <f>P5*(1+ Calculations!$E$25)</f>
        <v>132047015532378.55</v>
      </c>
      <c r="R5" s="3">
        <f>Q5*(1+ Calculations!$E$25)</f>
        <v>137196849138141.3</v>
      </c>
      <c r="S5" s="3">
        <f>R5*(1+ Calculations!$E$25)</f>
        <v>142547526254528.81</v>
      </c>
    </row>
    <row r="6" spans="1:19" x14ac:dyDescent="0.35">
      <c r="A6" s="3" t="s">
        <v>6</v>
      </c>
      <c r="B6" s="6">
        <f xml:space="preserve"> Calculations!E19</f>
        <v>6373086815200</v>
      </c>
      <c r="C6" s="3">
        <f>B6*(1+ Calculations!$E$25)</f>
        <v>6621637200992.7998</v>
      </c>
      <c r="D6" s="3">
        <f>C6*(1+ Calculations!$E$25)</f>
        <v>6879881051831.5186</v>
      </c>
      <c r="E6" s="3">
        <f>D6*(1+ Calculations!$E$25)</f>
        <v>7148196412852.9473</v>
      </c>
      <c r="F6" s="3">
        <f>E6*(1+ Calculations!$E$25)</f>
        <v>7426976072954.2119</v>
      </c>
      <c r="G6" s="3">
        <f>F6*(1+ Calculations!$E$25)</f>
        <v>7716628139799.4258</v>
      </c>
      <c r="H6" s="3">
        <f>G6*(1+ Calculations!$E$25)</f>
        <v>8017576637251.6025</v>
      </c>
      <c r="I6" s="3">
        <f>H6*(1+ Calculations!$E$25)</f>
        <v>8330262126104.4141</v>
      </c>
      <c r="J6" s="3">
        <f>I6*(1+ Calculations!$E$25)</f>
        <v>8655142349022.4854</v>
      </c>
      <c r="K6" s="3">
        <f>J6*(1+ Calculations!$E$25)</f>
        <v>8992692900634.3613</v>
      </c>
      <c r="L6" s="3">
        <f>K6*(1+ Calculations!$E$25)</f>
        <v>9343407923759.1016</v>
      </c>
      <c r="M6" s="3">
        <f>L6*(1+ Calculations!$E$25)</f>
        <v>9707800832785.7051</v>
      </c>
      <c r="N6" s="3">
        <f>M6*(1+ Calculations!$E$25)</f>
        <v>10086405065264.348</v>
      </c>
      <c r="O6" s="3">
        <f>N6*(1+ Calculations!$E$25)</f>
        <v>10479774862809.656</v>
      </c>
      <c r="P6" s="3">
        <f>O6*(1+ Calculations!$E$25)</f>
        <v>10888486082459.232</v>
      </c>
      <c r="Q6" s="3">
        <f>P6*(1+ Calculations!$E$25)</f>
        <v>11313137039675.143</v>
      </c>
      <c r="R6" s="3">
        <f>Q6*(1+ Calculations!$E$25)</f>
        <v>11754349384222.473</v>
      </c>
      <c r="S6" s="3">
        <f>R6*(1+ Calculations!$E$25)</f>
        <v>12212769010207.148</v>
      </c>
    </row>
    <row r="7" spans="1:19" x14ac:dyDescent="0.35">
      <c r="A7" s="3" t="s">
        <v>7</v>
      </c>
      <c r="B7" s="7">
        <f xml:space="preserve"> Calculations!E20</f>
        <v>0</v>
      </c>
      <c r="C7" s="3">
        <f>B7*(1+ Calculations!$E$25)</f>
        <v>0</v>
      </c>
      <c r="D7" s="3">
        <f>C7*(1+ Calculations!$E$25)</f>
        <v>0</v>
      </c>
      <c r="E7" s="3">
        <f>D7*(1+ Calculations!$E$25)</f>
        <v>0</v>
      </c>
      <c r="F7" s="3">
        <f>E7*(1+ Calculations!$E$25)</f>
        <v>0</v>
      </c>
      <c r="G7" s="3">
        <f>F7*(1+ Calculations!$E$25)</f>
        <v>0</v>
      </c>
      <c r="H7" s="3">
        <f>G7*(1+ Calculations!$E$25)</f>
        <v>0</v>
      </c>
      <c r="I7" s="3">
        <f>H7*(1+ Calculations!$E$25)</f>
        <v>0</v>
      </c>
      <c r="J7" s="3">
        <f>I7*(1+ Calculations!$E$25)</f>
        <v>0</v>
      </c>
      <c r="K7" s="3">
        <f>J7*(1+ Calculations!$E$25)</f>
        <v>0</v>
      </c>
      <c r="L7" s="3">
        <f>K7*(1+ Calculations!$E$25)</f>
        <v>0</v>
      </c>
      <c r="M7" s="3">
        <f>L7*(1+ Calculations!$E$25)</f>
        <v>0</v>
      </c>
      <c r="N7" s="3">
        <f>M7*(1+ Calculations!$E$25)</f>
        <v>0</v>
      </c>
      <c r="O7" s="3">
        <f>N7*(1+ Calculations!$E$25)</f>
        <v>0</v>
      </c>
      <c r="P7" s="3">
        <f>O7*(1+ Calculations!$E$25)</f>
        <v>0</v>
      </c>
      <c r="Q7" s="3">
        <f>P7*(1+ Calculations!$E$25)</f>
        <v>0</v>
      </c>
      <c r="R7" s="3">
        <f>Q7*(1+ Calculations!$E$25)</f>
        <v>0</v>
      </c>
      <c r="S7" s="3">
        <f>R7*(1+ Calculations!$E$25)</f>
        <v>0</v>
      </c>
    </row>
    <row r="8" spans="1:19" x14ac:dyDescent="0.35">
      <c r="A8" s="3" t="s">
        <v>10</v>
      </c>
      <c r="B8" s="7">
        <f xml:space="preserve"> Calculations!E21</f>
        <v>5762624000000</v>
      </c>
      <c r="C8" s="3">
        <f>B8*(1+ Calculations!$E$25)</f>
        <v>5987366336000</v>
      </c>
      <c r="D8" s="3">
        <f>C8*(1+ Calculations!$E$25)</f>
        <v>6220873623104</v>
      </c>
      <c r="E8" s="3">
        <f>D8*(1+ Calculations!$E$25)</f>
        <v>6463487694405.0557</v>
      </c>
      <c r="F8" s="3">
        <f>E8*(1+ Calculations!$E$25)</f>
        <v>6715563714486.8525</v>
      </c>
      <c r="G8" s="3">
        <f>F8*(1+ Calculations!$E$25)</f>
        <v>6977470699351.8389</v>
      </c>
      <c r="H8" s="3">
        <f>G8*(1+ Calculations!$E$25)</f>
        <v>7249592056626.5596</v>
      </c>
      <c r="I8" s="3">
        <f>H8*(1+ Calculations!$E$25)</f>
        <v>7532326146834.9951</v>
      </c>
      <c r="J8" s="3">
        <f>I8*(1+ Calculations!$E$25)</f>
        <v>7826086866561.5596</v>
      </c>
      <c r="K8" s="3">
        <f>J8*(1+ Calculations!$E$25)</f>
        <v>8131304254357.46</v>
      </c>
      <c r="L8" s="3">
        <f>K8*(1+ Calculations!$E$25)</f>
        <v>8448425120277.4004</v>
      </c>
      <c r="M8" s="3">
        <f>L8*(1+ Calculations!$E$25)</f>
        <v>8777913699968.2187</v>
      </c>
      <c r="N8" s="3">
        <f>M8*(1+ Calculations!$E$25)</f>
        <v>9120252334266.9785</v>
      </c>
      <c r="O8" s="3">
        <f>N8*(1+ Calculations!$E$25)</f>
        <v>9475942175303.3906</v>
      </c>
      <c r="P8" s="3">
        <f>O8*(1+ Calculations!$E$25)</f>
        <v>9845503920140.2227</v>
      </c>
      <c r="Q8" s="3">
        <f>P8*(1+ Calculations!$E$25)</f>
        <v>10229478573025.691</v>
      </c>
      <c r="R8" s="3">
        <f>Q8*(1+ Calculations!$E$25)</f>
        <v>10628428237373.693</v>
      </c>
      <c r="S8" s="3">
        <f>R8*(1+ Calculations!$E$25)</f>
        <v>11042936938631.266</v>
      </c>
    </row>
    <row r="9" spans="1:19" x14ac:dyDescent="0.35">
      <c r="A9" s="3" t="s">
        <v>8</v>
      </c>
      <c r="B9" s="6">
        <f xml:space="preserve"> Calculations!E22</f>
        <v>279238367928800.03</v>
      </c>
      <c r="C9" s="3">
        <f>B9*(1+ Calculations!$E$25)</f>
        <v>290128664278023.19</v>
      </c>
      <c r="D9" s="3">
        <f>C9*(1+ Calculations!$E$25)</f>
        <v>301443682184866.06</v>
      </c>
      <c r="E9" s="3">
        <f>D9*(1+ Calculations!$E$25)</f>
        <v>313199985790075.81</v>
      </c>
      <c r="F9" s="3">
        <f>E9*(1+ Calculations!$E$25)</f>
        <v>325414785235888.75</v>
      </c>
      <c r="G9" s="3">
        <f>F9*(1+ Calculations!$E$25)</f>
        <v>338105961860088.37</v>
      </c>
      <c r="H9" s="3">
        <f>G9*(1+ Calculations!$E$25)</f>
        <v>351292094372631.81</v>
      </c>
      <c r="I9" s="3">
        <f>H9*(1+ Calculations!$E$25)</f>
        <v>364992486053164.44</v>
      </c>
      <c r="J9" s="3">
        <f>I9*(1+ Calculations!$E$25)</f>
        <v>379227193009237.81</v>
      </c>
      <c r="K9" s="3">
        <f>J9*(1+ Calculations!$E$25)</f>
        <v>394017053536598.06</v>
      </c>
      <c r="L9" s="3">
        <f>K9*(1+ Calculations!$E$25)</f>
        <v>409383718624525.37</v>
      </c>
      <c r="M9" s="3">
        <f>L9*(1+ Calculations!$E$25)</f>
        <v>425349683650881.81</v>
      </c>
      <c r="N9" s="3">
        <f>M9*(1+ Calculations!$E$25)</f>
        <v>441938321313266.19</v>
      </c>
      <c r="O9" s="3">
        <f>N9*(1+ Calculations!$E$25)</f>
        <v>459173915844483.56</v>
      </c>
      <c r="P9" s="3">
        <f>O9*(1+ Calculations!$E$25)</f>
        <v>477081698562418.37</v>
      </c>
      <c r="Q9" s="3">
        <f>P9*(1+ Calculations!$E$25)</f>
        <v>495687884806352.62</v>
      </c>
      <c r="R9" s="3">
        <f>Q9*(1+ Calculations!$E$25)</f>
        <v>515019712313800.31</v>
      </c>
      <c r="S9" s="3">
        <f>R9*(1+ Calculations!$E$25)</f>
        <v>535105481094038.5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S9"/>
  <sheetViews>
    <sheetView workbookViewId="0"/>
  </sheetViews>
  <sheetFormatPr defaultColWidth="9.1796875" defaultRowHeight="14.5" x14ac:dyDescent="0.35"/>
  <cols>
    <col min="1" max="1" width="39.81640625" style="3" customWidth="1"/>
    <col min="2" max="16384" width="9.1796875" style="3"/>
  </cols>
  <sheetData>
    <row r="1" spans="1:19" x14ac:dyDescent="0.35">
      <c r="A1" s="1" t="s">
        <v>0</v>
      </c>
      <c r="B1" s="1">
        <v>2013</v>
      </c>
      <c r="C1" s="1">
        <v>2014</v>
      </c>
      <c r="D1" s="1">
        <v>2015</v>
      </c>
      <c r="E1" s="1">
        <v>2016</v>
      </c>
      <c r="F1" s="1">
        <v>2017</v>
      </c>
      <c r="G1" s="1">
        <v>2018</v>
      </c>
      <c r="H1" s="1">
        <v>2019</v>
      </c>
      <c r="I1" s="1">
        <v>2020</v>
      </c>
      <c r="J1" s="1">
        <v>2021</v>
      </c>
      <c r="K1" s="1">
        <v>2022</v>
      </c>
      <c r="L1" s="1">
        <v>2023</v>
      </c>
      <c r="M1" s="1">
        <v>2024</v>
      </c>
      <c r="N1" s="1">
        <v>2025</v>
      </c>
      <c r="O1" s="1">
        <v>2026</v>
      </c>
      <c r="P1" s="1">
        <v>2027</v>
      </c>
      <c r="Q1" s="1">
        <v>2028</v>
      </c>
      <c r="R1" s="1">
        <v>2029</v>
      </c>
      <c r="S1" s="1">
        <v>2030</v>
      </c>
    </row>
    <row r="2" spans="1:19" x14ac:dyDescent="0.35">
      <c r="A2" s="3" t="s">
        <v>2</v>
      </c>
      <c r="B2" s="3">
        <f xml:space="preserve"> Calculations!C15</f>
        <v>0</v>
      </c>
      <c r="C2" s="3">
        <f>B2*(1+ Calculations!$C$25)</f>
        <v>0</v>
      </c>
      <c r="D2" s="3">
        <f>C2*(1+ Calculations!$C$25)</f>
        <v>0</v>
      </c>
      <c r="E2" s="3">
        <f>D2*(1+ Calculations!$C$25)</f>
        <v>0</v>
      </c>
      <c r="F2" s="3">
        <f>E2*(1+ Calculations!$C$25)</f>
        <v>0</v>
      </c>
      <c r="G2" s="3">
        <f>F2*(1+ Calculations!$C$25)</f>
        <v>0</v>
      </c>
      <c r="H2" s="3">
        <f>G2*(1+ Calculations!$C$25)</f>
        <v>0</v>
      </c>
      <c r="I2" s="3">
        <f>H2*(1+ Calculations!$C$25)</f>
        <v>0</v>
      </c>
      <c r="J2" s="3">
        <f>I2*(1+ Calculations!$C$25)</f>
        <v>0</v>
      </c>
      <c r="K2" s="3">
        <f>J2*(1+ Calculations!$C$25)</f>
        <v>0</v>
      </c>
      <c r="L2" s="3">
        <f>K2*(1+ Calculations!$C$25)</f>
        <v>0</v>
      </c>
      <c r="M2" s="3">
        <f>L2*(1+ Calculations!$C$25)</f>
        <v>0</v>
      </c>
      <c r="N2" s="3">
        <f>M2*(1+ Calculations!$C$25)</f>
        <v>0</v>
      </c>
      <c r="O2" s="3">
        <f>N2*(1+ Calculations!$C$25)</f>
        <v>0</v>
      </c>
      <c r="P2" s="3">
        <f>O2*(1+ Calculations!$C$25)</f>
        <v>0</v>
      </c>
      <c r="Q2" s="3">
        <f>P2*(1+ Calculations!$C$25)</f>
        <v>0</v>
      </c>
      <c r="R2" s="3">
        <f>Q2*(1+ Calculations!$C$25)</f>
        <v>0</v>
      </c>
      <c r="S2" s="3">
        <f>R2*(1+ Calculations!$C$25)</f>
        <v>0</v>
      </c>
    </row>
    <row r="3" spans="1:19" x14ac:dyDescent="0.35">
      <c r="A3" s="3" t="s">
        <v>3</v>
      </c>
      <c r="B3" s="3">
        <f xml:space="preserve"> Calculations!C16</f>
        <v>0</v>
      </c>
      <c r="C3" s="3">
        <f>B3*(1+ Calculations!$C$25)</f>
        <v>0</v>
      </c>
      <c r="D3" s="3">
        <f>C3*(1+ Calculations!$C$25)</f>
        <v>0</v>
      </c>
      <c r="E3" s="3">
        <f>D3*(1+ Calculations!$C$25)</f>
        <v>0</v>
      </c>
      <c r="F3" s="3">
        <f>E3*(1+ Calculations!$C$25)</f>
        <v>0</v>
      </c>
      <c r="G3" s="3">
        <f>F3*(1+ Calculations!$C$25)</f>
        <v>0</v>
      </c>
      <c r="H3" s="3">
        <f>G3*(1+ Calculations!$C$25)</f>
        <v>0</v>
      </c>
      <c r="I3" s="3">
        <f>H3*(1+ Calculations!$C$25)</f>
        <v>0</v>
      </c>
      <c r="J3" s="3">
        <f>I3*(1+ Calculations!$C$25)</f>
        <v>0</v>
      </c>
      <c r="K3" s="3">
        <f>J3*(1+ Calculations!$C$25)</f>
        <v>0</v>
      </c>
      <c r="L3" s="3">
        <f>K3*(1+ Calculations!$C$25)</f>
        <v>0</v>
      </c>
      <c r="M3" s="3">
        <f>L3*(1+ Calculations!$C$25)</f>
        <v>0</v>
      </c>
      <c r="N3" s="3">
        <f>M3*(1+ Calculations!$C$25)</f>
        <v>0</v>
      </c>
      <c r="O3" s="3">
        <f>N3*(1+ Calculations!$C$25)</f>
        <v>0</v>
      </c>
      <c r="P3" s="3">
        <f>O3*(1+ Calculations!$C$25)</f>
        <v>0</v>
      </c>
      <c r="Q3" s="3">
        <f>P3*(1+ Calculations!$C$25)</f>
        <v>0</v>
      </c>
      <c r="R3" s="3">
        <f>Q3*(1+ Calculations!$C$25)</f>
        <v>0</v>
      </c>
      <c r="S3" s="3">
        <f>R3*(1+ Calculations!$C$25)</f>
        <v>0</v>
      </c>
    </row>
    <row r="4" spans="1:19" x14ac:dyDescent="0.35">
      <c r="A4" s="3" t="s">
        <v>4</v>
      </c>
      <c r="B4" s="3">
        <f xml:space="preserve"> Calculations!C17</f>
        <v>0</v>
      </c>
      <c r="C4" s="3">
        <f>B4*(1+ Calculations!$C$25)</f>
        <v>0</v>
      </c>
      <c r="D4" s="3">
        <f>C4*(1+ Calculations!$C$25)</f>
        <v>0</v>
      </c>
      <c r="E4" s="3">
        <f>D4*(1+ Calculations!$C$25)</f>
        <v>0</v>
      </c>
      <c r="F4" s="3">
        <f>E4*(1+ Calculations!$C$25)</f>
        <v>0</v>
      </c>
      <c r="G4" s="3">
        <f>F4*(1+ Calculations!$C$25)</f>
        <v>0</v>
      </c>
      <c r="H4" s="3">
        <f>G4*(1+ Calculations!$C$25)</f>
        <v>0</v>
      </c>
      <c r="I4" s="3">
        <f>H4*(1+ Calculations!$C$25)</f>
        <v>0</v>
      </c>
      <c r="J4" s="3">
        <f>I4*(1+ Calculations!$C$25)</f>
        <v>0</v>
      </c>
      <c r="K4" s="3">
        <f>J4*(1+ Calculations!$C$25)</f>
        <v>0</v>
      </c>
      <c r="L4" s="3">
        <f>K4*(1+ Calculations!$C$25)</f>
        <v>0</v>
      </c>
      <c r="M4" s="3">
        <f>L4*(1+ Calculations!$C$25)</f>
        <v>0</v>
      </c>
      <c r="N4" s="3">
        <f>M4*(1+ Calculations!$C$25)</f>
        <v>0</v>
      </c>
      <c r="O4" s="3">
        <f>N4*(1+ Calculations!$C$25)</f>
        <v>0</v>
      </c>
      <c r="P4" s="3">
        <f>O4*(1+ Calculations!$C$25)</f>
        <v>0</v>
      </c>
      <c r="Q4" s="3">
        <f>P4*(1+ Calculations!$C$25)</f>
        <v>0</v>
      </c>
      <c r="R4" s="3">
        <f>Q4*(1+ Calculations!$C$25)</f>
        <v>0</v>
      </c>
      <c r="S4" s="3">
        <f>R4*(1+ Calculations!$C$25)</f>
        <v>0</v>
      </c>
    </row>
    <row r="5" spans="1:19" x14ac:dyDescent="0.35">
      <c r="A5" s="3" t="s">
        <v>5</v>
      </c>
      <c r="B5" s="3">
        <f xml:space="preserve"> Calculations!C18</f>
        <v>0</v>
      </c>
      <c r="C5" s="3">
        <f>B5*(1+ Calculations!$C$25)</f>
        <v>0</v>
      </c>
      <c r="D5" s="3">
        <f>C5*(1+ Calculations!$C$25)</f>
        <v>0</v>
      </c>
      <c r="E5" s="3">
        <f>D5*(1+ Calculations!$C$25)</f>
        <v>0</v>
      </c>
      <c r="F5" s="3">
        <f>E5*(1+ Calculations!$C$25)</f>
        <v>0</v>
      </c>
      <c r="G5" s="3">
        <f>F5*(1+ Calculations!$C$25)</f>
        <v>0</v>
      </c>
      <c r="H5" s="3">
        <f>G5*(1+ Calculations!$C$25)</f>
        <v>0</v>
      </c>
      <c r="I5" s="3">
        <f>H5*(1+ Calculations!$C$25)</f>
        <v>0</v>
      </c>
      <c r="J5" s="3">
        <f>I5*(1+ Calculations!$C$25)</f>
        <v>0</v>
      </c>
      <c r="K5" s="3">
        <f>J5*(1+ Calculations!$C$25)</f>
        <v>0</v>
      </c>
      <c r="L5" s="3">
        <f>K5*(1+ Calculations!$C$25)</f>
        <v>0</v>
      </c>
      <c r="M5" s="3">
        <f>L5*(1+ Calculations!$C$25)</f>
        <v>0</v>
      </c>
      <c r="N5" s="3">
        <f>M5*(1+ Calculations!$C$25)</f>
        <v>0</v>
      </c>
      <c r="O5" s="3">
        <f>N5*(1+ Calculations!$C$25)</f>
        <v>0</v>
      </c>
      <c r="P5" s="3">
        <f>O5*(1+ Calculations!$C$25)</f>
        <v>0</v>
      </c>
      <c r="Q5" s="3">
        <f>P5*(1+ Calculations!$C$25)</f>
        <v>0</v>
      </c>
      <c r="R5" s="3">
        <f>Q5*(1+ Calculations!$C$25)</f>
        <v>0</v>
      </c>
      <c r="S5" s="3">
        <f>R5*(1+ Calculations!$C$25)</f>
        <v>0</v>
      </c>
    </row>
    <row r="6" spans="1:19" x14ac:dyDescent="0.35">
      <c r="A6" s="3" t="s">
        <v>6</v>
      </c>
      <c r="B6" s="3">
        <f xml:space="preserve"> Calculations!C19</f>
        <v>0</v>
      </c>
      <c r="C6" s="3">
        <f>B6*(1+ Calculations!$C$25)</f>
        <v>0</v>
      </c>
      <c r="D6" s="3">
        <f>C6*(1+ Calculations!$C$25)</f>
        <v>0</v>
      </c>
      <c r="E6" s="3">
        <f>D6*(1+ Calculations!$C$25)</f>
        <v>0</v>
      </c>
      <c r="F6" s="3">
        <f>E6*(1+ Calculations!$C$25)</f>
        <v>0</v>
      </c>
      <c r="G6" s="3">
        <f>F6*(1+ Calculations!$C$25)</f>
        <v>0</v>
      </c>
      <c r="H6" s="3">
        <f>G6*(1+ Calculations!$C$25)</f>
        <v>0</v>
      </c>
      <c r="I6" s="3">
        <f>H6*(1+ Calculations!$C$25)</f>
        <v>0</v>
      </c>
      <c r="J6" s="3">
        <f>I6*(1+ Calculations!$C$25)</f>
        <v>0</v>
      </c>
      <c r="K6" s="3">
        <f>J6*(1+ Calculations!$C$25)</f>
        <v>0</v>
      </c>
      <c r="L6" s="3">
        <f>K6*(1+ Calculations!$C$25)</f>
        <v>0</v>
      </c>
      <c r="M6" s="3">
        <f>L6*(1+ Calculations!$C$25)</f>
        <v>0</v>
      </c>
      <c r="N6" s="3">
        <f>M6*(1+ Calculations!$C$25)</f>
        <v>0</v>
      </c>
      <c r="O6" s="3">
        <f>N6*(1+ Calculations!$C$25)</f>
        <v>0</v>
      </c>
      <c r="P6" s="3">
        <f>O6*(1+ Calculations!$C$25)</f>
        <v>0</v>
      </c>
      <c r="Q6" s="3">
        <f>P6*(1+ Calculations!$C$25)</f>
        <v>0</v>
      </c>
      <c r="R6" s="3">
        <f>Q6*(1+ Calculations!$C$25)</f>
        <v>0</v>
      </c>
      <c r="S6" s="3">
        <f>R6*(1+ Calculations!$C$25)</f>
        <v>0</v>
      </c>
    </row>
    <row r="7" spans="1:19" x14ac:dyDescent="0.35">
      <c r="A7" s="3" t="s">
        <v>7</v>
      </c>
      <c r="B7" s="3">
        <f xml:space="preserve"> Calculations!C20</f>
        <v>0</v>
      </c>
      <c r="C7" s="3">
        <f>B7*(1+ Calculations!$C$25)</f>
        <v>0</v>
      </c>
      <c r="D7" s="3">
        <f>C7*(1+ Calculations!$C$25)</f>
        <v>0</v>
      </c>
      <c r="E7" s="3">
        <f>D7*(1+ Calculations!$C$25)</f>
        <v>0</v>
      </c>
      <c r="F7" s="3">
        <f>E7*(1+ Calculations!$C$25)</f>
        <v>0</v>
      </c>
      <c r="G7" s="3">
        <f>F7*(1+ Calculations!$C$25)</f>
        <v>0</v>
      </c>
      <c r="H7" s="3">
        <f>G7*(1+ Calculations!$C$25)</f>
        <v>0</v>
      </c>
      <c r="I7" s="3">
        <f>H7*(1+ Calculations!$C$25)</f>
        <v>0</v>
      </c>
      <c r="J7" s="3">
        <f>I7*(1+ Calculations!$C$25)</f>
        <v>0</v>
      </c>
      <c r="K7" s="3">
        <f>J7*(1+ Calculations!$C$25)</f>
        <v>0</v>
      </c>
      <c r="L7" s="3">
        <f>K7*(1+ Calculations!$C$25)</f>
        <v>0</v>
      </c>
      <c r="M7" s="3">
        <f>L7*(1+ Calculations!$C$25)</f>
        <v>0</v>
      </c>
      <c r="N7" s="3">
        <f>M7*(1+ Calculations!$C$25)</f>
        <v>0</v>
      </c>
      <c r="O7" s="3">
        <f>N7*(1+ Calculations!$C$25)</f>
        <v>0</v>
      </c>
      <c r="P7" s="3">
        <f>O7*(1+ Calculations!$C$25)</f>
        <v>0</v>
      </c>
      <c r="Q7" s="3">
        <f>P7*(1+ Calculations!$C$25)</f>
        <v>0</v>
      </c>
      <c r="R7" s="3">
        <f>Q7*(1+ Calculations!$C$25)</f>
        <v>0</v>
      </c>
      <c r="S7" s="3">
        <f>R7*(1+ Calculations!$C$25)</f>
        <v>0</v>
      </c>
    </row>
    <row r="8" spans="1:19" x14ac:dyDescent="0.35">
      <c r="A8" s="3" t="s">
        <v>10</v>
      </c>
      <c r="B8" s="3">
        <f xml:space="preserve"> Calculations!C21</f>
        <v>0</v>
      </c>
      <c r="C8" s="3">
        <f>B8*(1+ Calculations!$C$25)</f>
        <v>0</v>
      </c>
      <c r="D8" s="3">
        <f>C8*(1+ Calculations!$C$25)</f>
        <v>0</v>
      </c>
      <c r="E8" s="3">
        <f>D8*(1+ Calculations!$C$25)</f>
        <v>0</v>
      </c>
      <c r="F8" s="3">
        <f>E8*(1+ Calculations!$C$25)</f>
        <v>0</v>
      </c>
      <c r="G8" s="3">
        <f>F8*(1+ Calculations!$C$25)</f>
        <v>0</v>
      </c>
      <c r="H8" s="3">
        <f>G8*(1+ Calculations!$C$25)</f>
        <v>0</v>
      </c>
      <c r="I8" s="3">
        <f>H8*(1+ Calculations!$C$25)</f>
        <v>0</v>
      </c>
      <c r="J8" s="3">
        <f>I8*(1+ Calculations!$C$25)</f>
        <v>0</v>
      </c>
      <c r="K8" s="3">
        <f>J8*(1+ Calculations!$C$25)</f>
        <v>0</v>
      </c>
      <c r="L8" s="3">
        <f>K8*(1+ Calculations!$C$25)</f>
        <v>0</v>
      </c>
      <c r="M8" s="3">
        <f>L8*(1+ Calculations!$C$25)</f>
        <v>0</v>
      </c>
      <c r="N8" s="3">
        <f>M8*(1+ Calculations!$C$25)</f>
        <v>0</v>
      </c>
      <c r="O8" s="3">
        <f>N8*(1+ Calculations!$C$25)</f>
        <v>0</v>
      </c>
      <c r="P8" s="3">
        <f>O8*(1+ Calculations!$C$25)</f>
        <v>0</v>
      </c>
      <c r="Q8" s="3">
        <f>P8*(1+ Calculations!$C$25)</f>
        <v>0</v>
      </c>
      <c r="R8" s="3">
        <f>Q8*(1+ Calculations!$C$25)</f>
        <v>0</v>
      </c>
      <c r="S8" s="3">
        <f>R8*(1+ Calculations!$C$25)</f>
        <v>0</v>
      </c>
    </row>
    <row r="9" spans="1:19" x14ac:dyDescent="0.35">
      <c r="A9" s="3" t="s">
        <v>8</v>
      </c>
      <c r="B9" s="6">
        <f xml:space="preserve"> Calculations!C22</f>
        <v>35739485065200</v>
      </c>
      <c r="C9" s="3">
        <f>B9*(1+ Calculations!$C$25)</f>
        <v>36285928503192.969</v>
      </c>
      <c r="D9" s="3">
        <f>C9*(1+ Calculations!$C$25)</f>
        <v>36840726858174.273</v>
      </c>
      <c r="E9" s="3">
        <f>D9*(1+ Calculations!$C$25)</f>
        <v>37404007873718.141</v>
      </c>
      <c r="F9" s="3">
        <f>E9*(1+ Calculations!$C$25)</f>
        <v>37975901246550.547</v>
      </c>
      <c r="G9" s="3">
        <f>F9*(1+ Calculations!$C$25)</f>
        <v>38556538656412.195</v>
      </c>
      <c r="H9" s="3">
        <f>G9*(1+ Calculations!$C$25)</f>
        <v>39146053796378.047</v>
      </c>
      <c r="I9" s="3">
        <f>H9*(1+ Calculations!$C$25)</f>
        <v>39744582403640.477</v>
      </c>
      <c r="J9" s="3">
        <f>I9*(1+ Calculations!$C$25)</f>
        <v>40352262290763.07</v>
      </c>
      <c r="K9" s="3">
        <f>J9*(1+ Calculations!$C$25)</f>
        <v>40969233377412.258</v>
      </c>
      <c r="L9" s="3">
        <f>K9*(1+ Calculations!$C$25)</f>
        <v>41595637722574.141</v>
      </c>
      <c r="M9" s="3">
        <f>L9*(1+ Calculations!$C$25)</f>
        <v>42231619557263.914</v>
      </c>
      <c r="N9" s="3">
        <f>M9*(1+ Calculations!$C$25)</f>
        <v>42877325317735.352</v>
      </c>
      <c r="O9" s="3">
        <f>N9*(1+ Calculations!$C$25)</f>
        <v>43532903679198.109</v>
      </c>
      <c r="P9" s="3">
        <f>O9*(1+ Calculations!$C$25)</f>
        <v>44198505590050.508</v>
      </c>
      <c r="Q9" s="3">
        <f>P9*(1+ Calculations!$C$25)</f>
        <v>44874284306635.766</v>
      </c>
      <c r="R9" s="3">
        <f>Q9*(1+ Calculations!$C$25)</f>
        <v>45560395428529.594</v>
      </c>
      <c r="S9" s="3">
        <f>R9*(1+ Calculations!$C$25)</f>
        <v>46256996934367.367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MX Ag Data</vt:lpstr>
      <vt:lpstr>2014 Fuel Use</vt:lpstr>
      <vt:lpstr>Fuel Use Growth Rates</vt:lpstr>
      <vt:lpstr>Calculations</vt:lpstr>
      <vt:lpstr>BIFU-electricity</vt:lpstr>
      <vt:lpstr>BIFU-coal</vt:lpstr>
      <vt:lpstr>BIFU-natural-gas</vt:lpstr>
      <vt:lpstr>BIFU-biomass</vt:lpstr>
      <vt:lpstr>BIFU-petroleum-diesel</vt:lpstr>
      <vt:lpstr>BIFU-heat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2014-03-20T21:01:41Z</dcterms:created>
  <dcterms:modified xsi:type="dcterms:W3CDTF">2016-03-31T22:56:40Z</dcterms:modified>
</cp:coreProperties>
</file>