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0" yWindow="0" windowWidth="19420" windowHeight="11020" tabRatio="852"/>
  </bookViews>
  <sheets>
    <sheet name="About" sheetId="12" r:id="rId1"/>
    <sheet name="Scaling Factors" sheetId="16" r:id="rId2"/>
    <sheet name="MX 2010 Inventory" sheetId="17" r:id="rId3"/>
    <sheet name="MX Natnl Inventory Data" sheetId="15" r:id="rId4"/>
    <sheet name="Main Data" sheetId="1" r:id="rId5"/>
    <sheet name="BPEiC-CO2" sheetId="7" r:id="rId6"/>
    <sheet name="BPEiC-CH4" sheetId="8" r:id="rId7"/>
    <sheet name="BPEiC-N2O" sheetId="9" r:id="rId8"/>
    <sheet name="BPEiC-F-gases" sheetId="10" r:id="rId9"/>
  </sheets>
  <calcPr calcId="145621"/>
</workbook>
</file>

<file path=xl/calcChain.xml><?xml version="1.0" encoding="utf-8"?>
<calcChain xmlns="http://schemas.openxmlformats.org/spreadsheetml/2006/main">
  <c r="C47" i="1" l="1"/>
  <c r="D47" i="1"/>
  <c r="E47" i="1"/>
  <c r="F47" i="1"/>
  <c r="C48" i="1"/>
  <c r="D48" i="1"/>
  <c r="E48" i="1"/>
  <c r="F48" i="1"/>
  <c r="B48" i="1"/>
  <c r="B47" i="1"/>
  <c r="C45" i="15"/>
  <c r="D45" i="15"/>
  <c r="E45" i="15"/>
  <c r="F45" i="15"/>
  <c r="F44" i="15"/>
  <c r="E44" i="15"/>
  <c r="D44" i="15"/>
  <c r="C44" i="15"/>
  <c r="B45" i="15"/>
  <c r="B44" i="15"/>
  <c r="I6" i="15"/>
  <c r="I3" i="15"/>
  <c r="F40" i="15"/>
  <c r="F35" i="1" s="1"/>
  <c r="E40" i="15"/>
  <c r="E35" i="1" s="1"/>
  <c r="D40" i="15"/>
  <c r="D35" i="1" s="1"/>
  <c r="C40" i="15"/>
  <c r="C35" i="1" s="1"/>
  <c r="F36" i="15"/>
  <c r="F26" i="1" s="1"/>
  <c r="E36" i="15"/>
  <c r="E26" i="1" s="1"/>
  <c r="D36" i="15"/>
  <c r="D26" i="1" s="1"/>
  <c r="C36" i="15"/>
  <c r="C26" i="1" s="1"/>
  <c r="B35" i="1"/>
  <c r="B40" i="15"/>
  <c r="H4" i="15"/>
  <c r="B26" i="1"/>
  <c r="B36" i="15"/>
  <c r="G3" i="15"/>
  <c r="C20" i="1"/>
  <c r="D20" i="1"/>
  <c r="E20" i="1"/>
  <c r="F20" i="1"/>
  <c r="B20" i="1"/>
  <c r="F32" i="15"/>
  <c r="E32" i="15"/>
  <c r="D32" i="15"/>
  <c r="C32" i="15"/>
  <c r="B32" i="15"/>
  <c r="F3" i="15"/>
  <c r="C43" i="1"/>
  <c r="D43" i="1"/>
  <c r="E43" i="1"/>
  <c r="F43" i="1"/>
  <c r="C44" i="1"/>
  <c r="D44" i="1"/>
  <c r="E44" i="1"/>
  <c r="F44" i="1"/>
  <c r="B44" i="1"/>
  <c r="B43" i="1"/>
  <c r="C28" i="15"/>
  <c r="D28" i="15" s="1"/>
  <c r="E28" i="15" s="1"/>
  <c r="F28" i="15" s="1"/>
  <c r="F27" i="15"/>
  <c r="E27" i="15"/>
  <c r="D27" i="15"/>
  <c r="C27" i="15"/>
  <c r="B28" i="15"/>
  <c r="B27" i="15"/>
  <c r="E5" i="15"/>
  <c r="E4" i="15"/>
  <c r="E3" i="15"/>
  <c r="C29" i="1" l="1"/>
  <c r="D29" i="1"/>
  <c r="E29" i="1"/>
  <c r="F29" i="1"/>
  <c r="C30" i="1"/>
  <c r="D30" i="1"/>
  <c r="E30" i="1"/>
  <c r="F30" i="1"/>
  <c r="C31" i="1"/>
  <c r="D31" i="1"/>
  <c r="E31" i="1"/>
  <c r="F31" i="1"/>
  <c r="C32" i="1"/>
  <c r="D32" i="1"/>
  <c r="E32" i="1"/>
  <c r="F32" i="1"/>
  <c r="B32" i="1"/>
  <c r="B31" i="1"/>
  <c r="B30" i="1"/>
  <c r="B29" i="1"/>
  <c r="C21" i="15"/>
  <c r="D21" i="15"/>
  <c r="E21" i="15"/>
  <c r="F21" i="15"/>
  <c r="C22" i="15"/>
  <c r="D22" i="15"/>
  <c r="E22" i="15"/>
  <c r="F22" i="15"/>
  <c r="C23" i="15"/>
  <c r="D23" i="15"/>
  <c r="E23" i="15"/>
  <c r="F23" i="15"/>
  <c r="F20" i="15"/>
  <c r="E20" i="15"/>
  <c r="D20" i="15"/>
  <c r="C20" i="15"/>
  <c r="B21" i="15"/>
  <c r="B22" i="15"/>
  <c r="B23" i="15"/>
  <c r="B20" i="15"/>
  <c r="D6" i="15"/>
  <c r="D5" i="15"/>
  <c r="D4" i="15"/>
  <c r="D3" i="15"/>
  <c r="C3" i="15"/>
  <c r="C5" i="15"/>
  <c r="C4" i="15"/>
  <c r="B5" i="15"/>
  <c r="B4" i="15"/>
  <c r="B3" i="15"/>
  <c r="I106" i="17"/>
  <c r="I105" i="17"/>
  <c r="I104" i="17"/>
  <c r="D103" i="17"/>
  <c r="C103" i="17"/>
  <c r="B103" i="17"/>
  <c r="I103" i="17" s="1"/>
  <c r="I101" i="17"/>
  <c r="I100" i="17"/>
  <c r="D99" i="17"/>
  <c r="C99" i="17"/>
  <c r="I99" i="17" s="1"/>
  <c r="I98" i="17"/>
  <c r="I97" i="17"/>
  <c r="I96" i="17"/>
  <c r="D95" i="17"/>
  <c r="C95" i="17"/>
  <c r="B95" i="17"/>
  <c r="I95" i="17" s="1"/>
  <c r="I94" i="17"/>
  <c r="I93" i="17"/>
  <c r="I92" i="17"/>
  <c r="I91" i="17"/>
  <c r="I90" i="17"/>
  <c r="I89" i="17"/>
  <c r="D89" i="17"/>
  <c r="C89" i="17"/>
  <c r="B89" i="17"/>
  <c r="I88" i="17"/>
  <c r="I87" i="17"/>
  <c r="I86" i="17"/>
  <c r="I85" i="17"/>
  <c r="I84" i="17"/>
  <c r="I83" i="17"/>
  <c r="D82" i="17"/>
  <c r="C82" i="17"/>
  <c r="I82" i="17" s="1"/>
  <c r="B82" i="17"/>
  <c r="I81" i="17"/>
  <c r="I80" i="17"/>
  <c r="I79" i="17"/>
  <c r="I78" i="17"/>
  <c r="I77" i="17"/>
  <c r="I76" i="17"/>
  <c r="I75" i="17"/>
  <c r="I74" i="17"/>
  <c r="I73" i="17"/>
  <c r="I72" i="17"/>
  <c r="I71" i="17"/>
  <c r="I70" i="17"/>
  <c r="I69" i="17"/>
  <c r="D68" i="17"/>
  <c r="D57" i="17" s="1"/>
  <c r="D7" i="17" s="1"/>
  <c r="C68" i="17"/>
  <c r="B68" i="17"/>
  <c r="I68" i="17" s="1"/>
  <c r="I67" i="17"/>
  <c r="I66" i="17"/>
  <c r="I65" i="17"/>
  <c r="I64" i="17"/>
  <c r="I63" i="17"/>
  <c r="I62" i="17"/>
  <c r="I61" i="17"/>
  <c r="I60" i="17"/>
  <c r="I59" i="17"/>
  <c r="D58" i="17"/>
  <c r="C58" i="17"/>
  <c r="I58" i="17" s="1"/>
  <c r="B58" i="17"/>
  <c r="C57" i="17"/>
  <c r="I56" i="17"/>
  <c r="I55" i="17"/>
  <c r="I54" i="17"/>
  <c r="I53" i="17"/>
  <c r="I52" i="17"/>
  <c r="I51" i="17"/>
  <c r="H50" i="17"/>
  <c r="G50" i="17"/>
  <c r="G38" i="17" s="1"/>
  <c r="G7" i="17" s="1"/>
  <c r="F50" i="17"/>
  <c r="E50" i="17"/>
  <c r="I50" i="17" s="1"/>
  <c r="D50" i="17"/>
  <c r="C50" i="17"/>
  <c r="C38" i="17" s="1"/>
  <c r="C7" i="17" s="1"/>
  <c r="B50" i="17"/>
  <c r="I49" i="17"/>
  <c r="I48" i="17"/>
  <c r="I47" i="17"/>
  <c r="I46" i="17"/>
  <c r="I45" i="17"/>
  <c r="H44" i="17"/>
  <c r="G44" i="17"/>
  <c r="F44" i="17"/>
  <c r="E44" i="17"/>
  <c r="D44" i="17"/>
  <c r="C44" i="17"/>
  <c r="B44" i="17"/>
  <c r="I44" i="17" s="1"/>
  <c r="I43" i="17"/>
  <c r="I42" i="17"/>
  <c r="I41" i="17"/>
  <c r="I40" i="17"/>
  <c r="H39" i="17"/>
  <c r="G39" i="17"/>
  <c r="F39" i="17"/>
  <c r="E39" i="17"/>
  <c r="D39" i="17"/>
  <c r="C39" i="17"/>
  <c r="B39" i="17"/>
  <c r="I39" i="17" s="1"/>
  <c r="H38" i="17"/>
  <c r="F38" i="17"/>
  <c r="D38" i="17"/>
  <c r="B38" i="17"/>
  <c r="I37" i="17"/>
  <c r="I36" i="17"/>
  <c r="I35" i="17"/>
  <c r="I34" i="17"/>
  <c r="D34" i="17"/>
  <c r="C34" i="17"/>
  <c r="B34" i="17"/>
  <c r="I33" i="17"/>
  <c r="I32" i="17"/>
  <c r="D31" i="17"/>
  <c r="C31" i="17"/>
  <c r="C30" i="17" s="1"/>
  <c r="C29" i="17" s="1"/>
  <c r="B31" i="17"/>
  <c r="B30" i="17"/>
  <c r="I30" i="17" s="1"/>
  <c r="D29" i="17"/>
  <c r="B29" i="17"/>
  <c r="I28" i="17"/>
  <c r="I27" i="17"/>
  <c r="I26" i="17"/>
  <c r="I25" i="17"/>
  <c r="D25" i="17"/>
  <c r="C25" i="17"/>
  <c r="B25" i="17"/>
  <c r="I24" i="17"/>
  <c r="I23" i="17"/>
  <c r="I22" i="17"/>
  <c r="I21" i="17"/>
  <c r="I20" i="17"/>
  <c r="D20" i="17"/>
  <c r="C20" i="17"/>
  <c r="B20" i="17"/>
  <c r="I19" i="17"/>
  <c r="I18" i="17"/>
  <c r="I17" i="17"/>
  <c r="I16" i="17"/>
  <c r="I15" i="17"/>
  <c r="I14" i="17"/>
  <c r="D13" i="17"/>
  <c r="C13" i="17"/>
  <c r="I13" i="17" s="1"/>
  <c r="B13" i="17"/>
  <c r="I12" i="17"/>
  <c r="I11" i="17"/>
  <c r="I10" i="17"/>
  <c r="I9" i="17"/>
  <c r="I8" i="17"/>
  <c r="H7" i="17"/>
  <c r="F7" i="17"/>
  <c r="I29" i="17" l="1"/>
  <c r="I31" i="17"/>
  <c r="E38" i="17"/>
  <c r="E7" i="17" s="1"/>
  <c r="B57" i="17"/>
  <c r="B16" i="15"/>
  <c r="E16" i="15" s="1"/>
  <c r="E23" i="1" s="1"/>
  <c r="B23" i="1" l="1"/>
  <c r="I57" i="17"/>
  <c r="B7" i="17"/>
  <c r="I7" i="17" s="1"/>
  <c r="I38" i="17"/>
  <c r="D16" i="15"/>
  <c r="D23" i="1" s="1"/>
  <c r="F16" i="15"/>
  <c r="F23" i="1" s="1"/>
  <c r="C16" i="15"/>
  <c r="C23" i="1" s="1"/>
  <c r="B11" i="15" l="1"/>
  <c r="F11" i="15" s="1"/>
  <c r="F40" i="1" s="1"/>
  <c r="B12" i="15"/>
  <c r="B39" i="1" s="1"/>
  <c r="B10" i="15"/>
  <c r="F10" i="15" s="1"/>
  <c r="F38" i="1" s="1"/>
  <c r="G22" i="7" s="1"/>
  <c r="B40" i="1" l="1"/>
  <c r="C11" i="15"/>
  <c r="C40" i="1" s="1"/>
  <c r="D10" i="15"/>
  <c r="D38" i="1" s="1"/>
  <c r="G12" i="7" s="1"/>
  <c r="E11" i="15"/>
  <c r="E40" i="1" s="1"/>
  <c r="F12" i="15"/>
  <c r="F39" i="1" s="1"/>
  <c r="D11" i="15"/>
  <c r="D40" i="1" s="1"/>
  <c r="C10" i="15"/>
  <c r="C38" i="1" s="1"/>
  <c r="G7" i="7" s="1"/>
  <c r="E10" i="15"/>
  <c r="E38" i="1" s="1"/>
  <c r="G17" i="7" s="1"/>
  <c r="D12" i="15"/>
  <c r="D39" i="1" s="1"/>
  <c r="B38" i="1"/>
  <c r="G2" i="7" s="1"/>
  <c r="E12" i="15"/>
  <c r="E39" i="1" s="1"/>
  <c r="C12" i="15"/>
  <c r="C39" i="1" s="1"/>
  <c r="H21" i="10" l="1"/>
  <c r="H20" i="10"/>
  <c r="H19" i="10"/>
  <c r="H18" i="10"/>
  <c r="H16" i="10"/>
  <c r="H15" i="10"/>
  <c r="H14" i="10"/>
  <c r="H13" i="10"/>
  <c r="H11" i="10"/>
  <c r="H10" i="10"/>
  <c r="H9" i="10"/>
  <c r="H8" i="10"/>
  <c r="H6" i="10"/>
  <c r="H5" i="10"/>
  <c r="H4" i="10"/>
  <c r="H3" i="10"/>
  <c r="H21" i="7"/>
  <c r="H20" i="7"/>
  <c r="H19" i="7"/>
  <c r="H18" i="7"/>
  <c r="H16" i="7"/>
  <c r="H15" i="7"/>
  <c r="H14" i="7"/>
  <c r="H13" i="7"/>
  <c r="H11" i="7"/>
  <c r="H10" i="7"/>
  <c r="H9" i="7"/>
  <c r="H8" i="7"/>
  <c r="H6" i="7"/>
  <c r="H5" i="7"/>
  <c r="H4" i="7"/>
  <c r="H3" i="7"/>
  <c r="I7" i="10"/>
  <c r="I17" i="10"/>
  <c r="I22" i="10"/>
  <c r="I2" i="10"/>
  <c r="H7" i="9"/>
  <c r="H12" i="9"/>
  <c r="H17" i="9"/>
  <c r="H22" i="9"/>
  <c r="H7" i="8"/>
  <c r="H12" i="8"/>
  <c r="H17" i="8"/>
  <c r="H22" i="8"/>
  <c r="H2" i="8"/>
  <c r="H2" i="9"/>
  <c r="G22" i="8"/>
  <c r="G7" i="9"/>
  <c r="G12" i="9"/>
  <c r="G2" i="9"/>
  <c r="C12" i="8"/>
  <c r="C22" i="8"/>
  <c r="I22" i="7"/>
  <c r="E22" i="7"/>
  <c r="E22" i="10"/>
  <c r="D22" i="7"/>
  <c r="B22" i="7"/>
  <c r="I17" i="7"/>
  <c r="E17" i="7"/>
  <c r="E17" i="10"/>
  <c r="D17" i="7"/>
  <c r="B17" i="7"/>
  <c r="I12" i="7"/>
  <c r="I13" i="7" s="1"/>
  <c r="I12" i="10"/>
  <c r="E12" i="7"/>
  <c r="E15" i="7" s="1"/>
  <c r="E12" i="10"/>
  <c r="D12" i="7"/>
  <c r="B12" i="7"/>
  <c r="I7" i="7"/>
  <c r="E7" i="7"/>
  <c r="E7" i="10"/>
  <c r="D7" i="7"/>
  <c r="B7" i="7"/>
  <c r="B8" i="7" s="1"/>
  <c r="D2" i="7"/>
  <c r="E2" i="7"/>
  <c r="E2" i="10"/>
  <c r="I2" i="7"/>
  <c r="B2" i="7"/>
  <c r="G22" i="9"/>
  <c r="G17" i="9"/>
  <c r="G17" i="8"/>
  <c r="G12" i="8"/>
  <c r="G7" i="8"/>
  <c r="G2" i="8"/>
  <c r="F22" i="8"/>
  <c r="F17" i="8"/>
  <c r="F12" i="8"/>
  <c r="F7" i="8"/>
  <c r="F2" i="8"/>
  <c r="E22" i="9"/>
  <c r="E17" i="9"/>
  <c r="E12" i="9"/>
  <c r="E7" i="9"/>
  <c r="E2" i="9"/>
  <c r="E22" i="8"/>
  <c r="E17" i="8"/>
  <c r="E12" i="8"/>
  <c r="E7" i="8"/>
  <c r="E2" i="8"/>
  <c r="C17" i="8"/>
  <c r="C7" i="8"/>
  <c r="C2" i="8"/>
  <c r="G21" i="10"/>
  <c r="F21" i="10"/>
  <c r="D21" i="10"/>
  <c r="C21" i="10"/>
  <c r="B21" i="10"/>
  <c r="G20" i="10"/>
  <c r="F20" i="10"/>
  <c r="D20" i="10"/>
  <c r="C20" i="10"/>
  <c r="B20" i="10"/>
  <c r="G19" i="10"/>
  <c r="F19" i="10"/>
  <c r="D19" i="10"/>
  <c r="C19" i="10"/>
  <c r="B19" i="10"/>
  <c r="G18" i="10"/>
  <c r="F18" i="10"/>
  <c r="D18" i="10"/>
  <c r="C18" i="10"/>
  <c r="B18" i="10"/>
  <c r="G16" i="10"/>
  <c r="F16" i="10"/>
  <c r="D16" i="10"/>
  <c r="C16" i="10"/>
  <c r="B16" i="10"/>
  <c r="G15" i="10"/>
  <c r="F15" i="10"/>
  <c r="D15" i="10"/>
  <c r="C15" i="10"/>
  <c r="B15" i="10"/>
  <c r="G14" i="10"/>
  <c r="F14" i="10"/>
  <c r="D14" i="10"/>
  <c r="C14" i="10"/>
  <c r="B14" i="10"/>
  <c r="G13" i="10"/>
  <c r="F13" i="10"/>
  <c r="D13" i="10"/>
  <c r="C13" i="10"/>
  <c r="B13" i="10"/>
  <c r="G11" i="10"/>
  <c r="F11" i="10"/>
  <c r="D11" i="10"/>
  <c r="C11" i="10"/>
  <c r="B11" i="10"/>
  <c r="G10" i="10"/>
  <c r="F10" i="10"/>
  <c r="D10" i="10"/>
  <c r="C10" i="10"/>
  <c r="B10" i="10"/>
  <c r="G9" i="10"/>
  <c r="F9" i="10"/>
  <c r="D9" i="10"/>
  <c r="C9" i="10"/>
  <c r="B9" i="10"/>
  <c r="G8" i="10"/>
  <c r="F8" i="10"/>
  <c r="D8" i="10"/>
  <c r="C8" i="10"/>
  <c r="B8" i="10"/>
  <c r="G6" i="10"/>
  <c r="F6" i="10"/>
  <c r="D6" i="10"/>
  <c r="C6" i="10"/>
  <c r="B6" i="10"/>
  <c r="G5" i="10"/>
  <c r="F5" i="10"/>
  <c r="D5" i="10"/>
  <c r="C5" i="10"/>
  <c r="B5" i="10"/>
  <c r="G4" i="10"/>
  <c r="F4" i="10"/>
  <c r="D4" i="10"/>
  <c r="C4" i="10"/>
  <c r="B4" i="10"/>
  <c r="G3" i="10"/>
  <c r="F3" i="10"/>
  <c r="D3" i="10"/>
  <c r="C3" i="10"/>
  <c r="B3" i="10"/>
  <c r="I21" i="9"/>
  <c r="F21" i="9"/>
  <c r="D21" i="9"/>
  <c r="C21" i="9"/>
  <c r="B21" i="9"/>
  <c r="I20" i="9"/>
  <c r="F20" i="9"/>
  <c r="D20" i="9"/>
  <c r="C20" i="9"/>
  <c r="B20" i="9"/>
  <c r="I19" i="9"/>
  <c r="F19" i="9"/>
  <c r="D19" i="9"/>
  <c r="C19" i="9"/>
  <c r="B19" i="9"/>
  <c r="I18" i="9"/>
  <c r="F18" i="9"/>
  <c r="D18" i="9"/>
  <c r="C18" i="9"/>
  <c r="B18" i="9"/>
  <c r="I16" i="9"/>
  <c r="F16" i="9"/>
  <c r="D16" i="9"/>
  <c r="C16" i="9"/>
  <c r="B16" i="9"/>
  <c r="I15" i="9"/>
  <c r="F15" i="9"/>
  <c r="D15" i="9"/>
  <c r="C15" i="9"/>
  <c r="B15" i="9"/>
  <c r="I14" i="9"/>
  <c r="F14" i="9"/>
  <c r="D14" i="9"/>
  <c r="C14" i="9"/>
  <c r="B14" i="9"/>
  <c r="I13" i="9"/>
  <c r="F13" i="9"/>
  <c r="D13" i="9"/>
  <c r="C13" i="9"/>
  <c r="B13" i="9"/>
  <c r="I11" i="9"/>
  <c r="F11" i="9"/>
  <c r="D11" i="9"/>
  <c r="C11" i="9"/>
  <c r="B11" i="9"/>
  <c r="I10" i="9"/>
  <c r="F10" i="9"/>
  <c r="D10" i="9"/>
  <c r="C10" i="9"/>
  <c r="B10" i="9"/>
  <c r="I9" i="9"/>
  <c r="F9" i="9"/>
  <c r="D9" i="9"/>
  <c r="C9" i="9"/>
  <c r="B9" i="9"/>
  <c r="I8" i="9"/>
  <c r="F8" i="9"/>
  <c r="D8" i="9"/>
  <c r="C8" i="9"/>
  <c r="B8" i="9"/>
  <c r="I6" i="9"/>
  <c r="F6" i="9"/>
  <c r="D6" i="9"/>
  <c r="C6" i="9"/>
  <c r="B6" i="9"/>
  <c r="I5" i="9"/>
  <c r="F5" i="9"/>
  <c r="D5" i="9"/>
  <c r="C5" i="9"/>
  <c r="B5" i="9"/>
  <c r="I4" i="9"/>
  <c r="F4" i="9"/>
  <c r="D4" i="9"/>
  <c r="C4" i="9"/>
  <c r="B4" i="9"/>
  <c r="I3" i="9"/>
  <c r="F3" i="9"/>
  <c r="D3" i="9"/>
  <c r="C3" i="9"/>
  <c r="B3" i="9"/>
  <c r="I21" i="8"/>
  <c r="D21" i="8"/>
  <c r="B21" i="8"/>
  <c r="I20" i="8"/>
  <c r="D20" i="8"/>
  <c r="B20" i="8"/>
  <c r="I19" i="8"/>
  <c r="D19" i="8"/>
  <c r="B19" i="8"/>
  <c r="I18" i="8"/>
  <c r="D18" i="8"/>
  <c r="B18" i="8"/>
  <c r="I16" i="8"/>
  <c r="D16" i="8"/>
  <c r="B16" i="8"/>
  <c r="I15" i="8"/>
  <c r="D15" i="8"/>
  <c r="B15" i="8"/>
  <c r="I14" i="8"/>
  <c r="D14" i="8"/>
  <c r="B14" i="8"/>
  <c r="I13" i="8"/>
  <c r="D13" i="8"/>
  <c r="B13" i="8"/>
  <c r="I11" i="8"/>
  <c r="D11" i="8"/>
  <c r="B11" i="8"/>
  <c r="I10" i="8"/>
  <c r="D10" i="8"/>
  <c r="B10" i="8"/>
  <c r="I9" i="8"/>
  <c r="D9" i="8"/>
  <c r="B9" i="8"/>
  <c r="I8" i="8"/>
  <c r="D8" i="8"/>
  <c r="B8" i="8"/>
  <c r="I6" i="8"/>
  <c r="D6" i="8"/>
  <c r="B6" i="8"/>
  <c r="I5" i="8"/>
  <c r="D5" i="8"/>
  <c r="B5" i="8"/>
  <c r="I4" i="8"/>
  <c r="D4" i="8"/>
  <c r="B4" i="8"/>
  <c r="I3" i="8"/>
  <c r="D3" i="8"/>
  <c r="B3" i="8"/>
  <c r="F3" i="7"/>
  <c r="G3" i="7"/>
  <c r="F4" i="7"/>
  <c r="G4" i="7"/>
  <c r="F5" i="7"/>
  <c r="G5" i="7"/>
  <c r="F6" i="7"/>
  <c r="G6" i="7"/>
  <c r="F8" i="7"/>
  <c r="G8" i="7"/>
  <c r="F9" i="7"/>
  <c r="G9" i="7"/>
  <c r="E10" i="7"/>
  <c r="F10" i="7"/>
  <c r="G10" i="7"/>
  <c r="F11" i="7"/>
  <c r="G11" i="7"/>
  <c r="F13" i="7"/>
  <c r="G13" i="7"/>
  <c r="C14" i="7"/>
  <c r="F14" i="7"/>
  <c r="G14" i="7"/>
  <c r="D15" i="7"/>
  <c r="F15" i="7"/>
  <c r="G15" i="7"/>
  <c r="F16" i="7"/>
  <c r="G16" i="7"/>
  <c r="I16" i="7"/>
  <c r="F18" i="7"/>
  <c r="G18" i="7"/>
  <c r="C19" i="7"/>
  <c r="F19" i="7"/>
  <c r="G19" i="7"/>
  <c r="F20" i="7"/>
  <c r="G20" i="7"/>
  <c r="I20" i="7"/>
  <c r="C21" i="7"/>
  <c r="F21" i="7"/>
  <c r="G21" i="7"/>
  <c r="B9" i="7"/>
  <c r="B11" i="7"/>
  <c r="B5" i="7"/>
  <c r="B3" i="7"/>
  <c r="B6" i="7" l="1"/>
  <c r="B10" i="7"/>
  <c r="I15" i="7"/>
  <c r="I3" i="7"/>
  <c r="E16" i="7"/>
  <c r="B4" i="7"/>
  <c r="E8" i="7"/>
  <c r="I14" i="7"/>
  <c r="E11" i="7"/>
  <c r="D21" i="7"/>
  <c r="E18" i="7"/>
  <c r="B14" i="7"/>
  <c r="C3" i="7"/>
  <c r="C5" i="7"/>
  <c r="B19" i="7"/>
  <c r="C6" i="7"/>
  <c r="E4" i="7"/>
  <c r="C4" i="7"/>
  <c r="C3" i="8"/>
  <c r="E9" i="7"/>
  <c r="E6" i="7"/>
  <c r="E5" i="7"/>
  <c r="E13" i="7"/>
  <c r="G15" i="8"/>
  <c r="G9" i="8"/>
  <c r="E3" i="7"/>
  <c r="I18" i="7"/>
  <c r="C6" i="8"/>
  <c r="G3" i="8"/>
  <c r="C21" i="8"/>
  <c r="C20" i="8"/>
  <c r="C19" i="8"/>
  <c r="C18" i="8"/>
  <c r="C16" i="8"/>
  <c r="C13" i="8"/>
  <c r="C8" i="8"/>
  <c r="C15" i="8"/>
  <c r="C11" i="8"/>
  <c r="G8" i="8"/>
  <c r="G13" i="8"/>
  <c r="C4" i="8"/>
  <c r="C5" i="8"/>
  <c r="G10" i="8"/>
  <c r="C14" i="8"/>
  <c r="I5" i="7"/>
  <c r="G5" i="8"/>
  <c r="C9" i="8"/>
  <c r="C10" i="8"/>
  <c r="C11" i="7"/>
  <c r="I21" i="7"/>
  <c r="I19" i="7"/>
  <c r="I11" i="7"/>
  <c r="I10" i="7"/>
  <c r="I9" i="7"/>
  <c r="I8" i="7"/>
  <c r="I6" i="7"/>
  <c r="I4" i="7"/>
  <c r="E19" i="7"/>
  <c r="E21" i="7"/>
  <c r="E14" i="7"/>
  <c r="E20" i="7"/>
  <c r="D19" i="7"/>
  <c r="D14" i="7"/>
  <c r="D8" i="7"/>
  <c r="D13" i="7"/>
  <c r="D11" i="7"/>
  <c r="D6" i="7"/>
  <c r="D10" i="7"/>
  <c r="D18" i="7"/>
  <c r="D9" i="7"/>
  <c r="D5" i="7"/>
  <c r="D3" i="7"/>
  <c r="D4" i="7"/>
  <c r="D20" i="7"/>
  <c r="D16" i="7"/>
  <c r="C16" i="7"/>
  <c r="C9" i="7"/>
  <c r="C13" i="7"/>
  <c r="C8" i="7"/>
  <c r="C20" i="7"/>
  <c r="C18" i="7"/>
  <c r="C15" i="7"/>
  <c r="C10" i="7"/>
  <c r="B13" i="7"/>
  <c r="B21" i="7"/>
  <c r="B16" i="7"/>
  <c r="B18" i="7"/>
  <c r="B15" i="7"/>
  <c r="B20" i="7"/>
  <c r="I14" i="10"/>
  <c r="I18" i="10"/>
  <c r="I20" i="10"/>
  <c r="I16" i="10"/>
  <c r="I19" i="10"/>
  <c r="I21" i="10"/>
  <c r="I15" i="10"/>
  <c r="I13" i="10"/>
  <c r="I10" i="10"/>
  <c r="I11" i="10"/>
  <c r="I9" i="10"/>
  <c r="I8" i="10"/>
  <c r="I5" i="10"/>
  <c r="I3" i="10"/>
  <c r="I6" i="10"/>
  <c r="I4" i="10"/>
  <c r="H16" i="8"/>
  <c r="H13" i="8"/>
  <c r="H14" i="8"/>
  <c r="H15" i="8"/>
  <c r="H11" i="8"/>
  <c r="H8" i="8"/>
  <c r="H9" i="8"/>
  <c r="H10" i="8"/>
  <c r="H6" i="8"/>
  <c r="H3" i="8"/>
  <c r="H4" i="8"/>
  <c r="H5" i="8"/>
  <c r="H21" i="8"/>
  <c r="H18" i="8"/>
  <c r="H19" i="8"/>
  <c r="H20" i="8"/>
  <c r="H8" i="9"/>
  <c r="H11" i="9"/>
  <c r="H10" i="9"/>
  <c r="H9" i="9"/>
  <c r="H3" i="9"/>
  <c r="H6" i="9"/>
  <c r="H5" i="9"/>
  <c r="H4" i="9"/>
  <c r="H18" i="9"/>
  <c r="H21" i="9"/>
  <c r="H20" i="9"/>
  <c r="H19" i="9"/>
  <c r="H13" i="9"/>
  <c r="H16" i="9"/>
  <c r="H15" i="9"/>
  <c r="H14" i="9"/>
  <c r="G20" i="8"/>
  <c r="G18" i="8"/>
  <c r="G19" i="8"/>
  <c r="G16" i="8"/>
  <c r="G21" i="8"/>
  <c r="G14" i="8"/>
  <c r="G6" i="8"/>
  <c r="G11" i="8"/>
  <c r="G4" i="8"/>
  <c r="G20" i="9"/>
  <c r="G19" i="9"/>
  <c r="G21" i="9"/>
  <c r="G18" i="9"/>
  <c r="G14" i="9"/>
  <c r="G15" i="9"/>
  <c r="G13" i="9"/>
  <c r="G16" i="9"/>
  <c r="G11" i="9"/>
  <c r="G9" i="9"/>
  <c r="G10" i="9"/>
  <c r="G8" i="9"/>
  <c r="G3" i="9"/>
  <c r="G6" i="9"/>
  <c r="G4" i="9"/>
  <c r="G5" i="9"/>
  <c r="F11" i="8"/>
  <c r="F9" i="8"/>
  <c r="F10" i="8"/>
  <c r="F8" i="8"/>
  <c r="F21" i="8"/>
  <c r="F19" i="8"/>
  <c r="F20" i="8"/>
  <c r="F18" i="8"/>
  <c r="F6" i="8"/>
  <c r="F4" i="8"/>
  <c r="F3" i="8"/>
  <c r="F5" i="8"/>
  <c r="F16" i="8"/>
  <c r="F14" i="8"/>
  <c r="F15" i="8"/>
  <c r="F13" i="8"/>
  <c r="E19" i="10"/>
  <c r="E20" i="10"/>
  <c r="E21" i="10"/>
  <c r="E18" i="10"/>
  <c r="E14" i="10"/>
  <c r="E15" i="10"/>
  <c r="E16" i="10"/>
  <c r="E13" i="10"/>
  <c r="E9" i="10"/>
  <c r="E10" i="10"/>
  <c r="E11" i="10"/>
  <c r="E8" i="10"/>
  <c r="E4" i="10"/>
  <c r="E5" i="10"/>
  <c r="E6" i="10"/>
  <c r="E3" i="10"/>
  <c r="E8" i="8"/>
  <c r="E9" i="8"/>
  <c r="E10" i="8"/>
  <c r="E11" i="8"/>
  <c r="E13" i="8"/>
  <c r="E14" i="8"/>
  <c r="E15" i="8"/>
  <c r="E16" i="8"/>
  <c r="E18" i="8"/>
  <c r="E19" i="8"/>
  <c r="E20" i="8"/>
  <c r="E21" i="8"/>
  <c r="E3" i="8"/>
  <c r="E4" i="8"/>
  <c r="E5" i="8"/>
  <c r="E6" i="8"/>
  <c r="E21" i="9"/>
  <c r="E18" i="9"/>
  <c r="E19" i="9"/>
  <c r="E20" i="9"/>
  <c r="E6" i="9"/>
  <c r="E3" i="9"/>
  <c r="E4" i="9"/>
  <c r="E5" i="9"/>
  <c r="E16" i="9"/>
  <c r="E13" i="9"/>
  <c r="E14" i="9"/>
  <c r="E15" i="9"/>
  <c r="E11" i="9"/>
  <c r="E8" i="9"/>
  <c r="E9" i="9"/>
  <c r="E10" i="9"/>
</calcChain>
</file>

<file path=xl/sharedStrings.xml><?xml version="1.0" encoding="utf-8"?>
<sst xmlns="http://schemas.openxmlformats.org/spreadsheetml/2006/main" count="252" uniqueCount="182">
  <si>
    <t>Cement and other carbonates</t>
  </si>
  <si>
    <t>Natural gas and petroleum systems</t>
  </si>
  <si>
    <t>Iron and steel</t>
  </si>
  <si>
    <t>Chemicals</t>
  </si>
  <si>
    <t>Coal mining</t>
  </si>
  <si>
    <t>Chemicals, N2O</t>
  </si>
  <si>
    <t>Chemicals, F-gases</t>
  </si>
  <si>
    <t>Natural gas and petroleum systems, CH4</t>
  </si>
  <si>
    <t>Coal mining, CH4</t>
  </si>
  <si>
    <t>Waste management</t>
  </si>
  <si>
    <t>Waste management, N2O</t>
  </si>
  <si>
    <t>Waste management, CH4</t>
  </si>
  <si>
    <t>Other industries</t>
  </si>
  <si>
    <t>Other industries, F-gases</t>
  </si>
  <si>
    <t>Cement and other carbonates, process CO2</t>
  </si>
  <si>
    <t>Chemicals, process CO2</t>
  </si>
  <si>
    <t>Other industries, process CO2</t>
  </si>
  <si>
    <t>Chemicals, CH4</t>
  </si>
  <si>
    <t>Iron and steel, process CO2</t>
  </si>
  <si>
    <t>Reference or Notes</t>
  </si>
  <si>
    <t>EPA TOC Row</t>
  </si>
  <si>
    <t>Year</t>
  </si>
  <si>
    <t>Cement and other carbonates (g CO2e)</t>
  </si>
  <si>
    <t>Natural gas and petroleum systems (g CO2e)</t>
  </si>
  <si>
    <t>Iron and steel (g CO2e)</t>
  </si>
  <si>
    <t>Chemicals (g CO2e)</t>
  </si>
  <si>
    <t>Mining (g CO2e)</t>
  </si>
  <si>
    <t>Waste management (g CO2e)</t>
  </si>
  <si>
    <t>Other industries (g CO2e)</t>
  </si>
  <si>
    <t>BPEiC BAU Process Emissions in CO2e</t>
  </si>
  <si>
    <t>Source:</t>
  </si>
  <si>
    <t>How to Read This Table</t>
  </si>
  <si>
    <t>This table provides process emissions levels in each of five years by industry and by greenhouse gas.</t>
  </si>
  <si>
    <t>Each industry has a bold heading.  Each process GHG that is emitted by that industry appears below the</t>
  </si>
  <si>
    <t>heading, underlined.  These underlined items designate the rows used to produce input data for the model.</t>
  </si>
  <si>
    <t>When an underlined row is given directly by one of the sources, it has reference information in the</t>
  </si>
  <si>
    <t>"Reference or Notes" column.  When an underlined row is the sum of several items in the source material,</t>
  </si>
  <si>
    <t>the summed items appear in italics below the underlined items, and the italicized items have reference</t>
  </si>
  <si>
    <t>information in the "Reference or Notes" column.</t>
  </si>
  <si>
    <t>To ensure completeness, all process emissions categories from the EPA source document are included in</t>
  </si>
  <si>
    <t>this table.  The ones we do not use in the model are listed in a separate section at the bottom, with the</t>
  </si>
  <si>
    <t>rationale for why it is not used.  (Either because the emissions are from fuel combustion, which we capture</t>
  </si>
  <si>
    <t>using emissions indices rather than this methodology, or because they are for Agriculture, which we are</t>
  </si>
  <si>
    <t>not including in the model currently but hope to include in the future.)</t>
  </si>
  <si>
    <t>All values are given in Tg CO2e (equivalent to million metric tons).</t>
  </si>
  <si>
    <t>Agriculture</t>
  </si>
  <si>
    <t>Agriculture, N2O</t>
  </si>
  <si>
    <t>Agriculture, CH4</t>
  </si>
  <si>
    <t>Agriculture (g CO2e)</t>
  </si>
  <si>
    <t>GDP (million 2010 USD)</t>
  </si>
  <si>
    <t>Mexico Historical GDP and GDP Projections</t>
  </si>
  <si>
    <t>OECD</t>
  </si>
  <si>
    <t>GDP Long-Term Forecast</t>
  </si>
  <si>
    <t>https://data.oecd.org/gdp/gdp-long-term-forecast.htm</t>
  </si>
  <si>
    <t>CO2</t>
  </si>
  <si>
    <t>CH4</t>
  </si>
  <si>
    <t>N2O</t>
  </si>
  <si>
    <t>Population</t>
  </si>
  <si>
    <t>Waste management, CO2</t>
  </si>
  <si>
    <t>Semarnat</t>
  </si>
  <si>
    <t>National Emissions Inventory</t>
  </si>
  <si>
    <t>http://www.inecc.gob.mx/descargas/cclimatico/inf_inegei_serie_tiempo_2010.xls</t>
  </si>
  <si>
    <t>Waste (Tg)</t>
  </si>
  <si>
    <t>Nat Gas Petro Systems (Tg)</t>
  </si>
  <si>
    <t>Waste Management</t>
  </si>
  <si>
    <t>Natural Gas and Petroleum Systems</t>
  </si>
  <si>
    <t>See "Natnl Inventory Data" tab</t>
  </si>
  <si>
    <t>Tab "2010"</t>
  </si>
  <si>
    <r>
      <t xml:space="preserve">1A 1 </t>
    </r>
    <r>
      <rPr>
        <b/>
        <sz val="11"/>
        <color indexed="61"/>
        <rFont val="Arial"/>
        <family val="2"/>
      </rPr>
      <t>a</t>
    </r>
    <r>
      <rPr>
        <b/>
        <sz val="11"/>
        <rFont val="Arial"/>
        <family val="2"/>
      </rPr>
      <t xml:space="preserve"> ii</t>
    </r>
  </si>
  <si>
    <t>Inventario Nacional de Emisiones GEI - 1990 -2010</t>
  </si>
  <si>
    <t>Categoría de emisión</t>
  </si>
  <si>
    <r>
      <t>Emisiones de CO</t>
    </r>
    <r>
      <rPr>
        <vertAlign val="subscript"/>
        <sz val="8"/>
        <rFont val="Arial"/>
        <family val="2"/>
      </rPr>
      <t>2</t>
    </r>
  </si>
  <si>
    <r>
      <t>CH</t>
    </r>
    <r>
      <rPr>
        <vertAlign val="subscript"/>
        <sz val="8"/>
        <rFont val="Arial"/>
        <family val="2"/>
      </rPr>
      <t>4</t>
    </r>
  </si>
  <si>
    <r>
      <t>N</t>
    </r>
    <r>
      <rPr>
        <vertAlign val="subscript"/>
        <sz val="8"/>
        <rFont val="Arial"/>
        <family val="2"/>
      </rPr>
      <t>2</t>
    </r>
    <r>
      <rPr>
        <sz val="8"/>
        <rFont val="Arial"/>
        <family val="2"/>
      </rPr>
      <t>O</t>
    </r>
  </si>
  <si>
    <t>HFCs</t>
  </si>
  <si>
    <t>PFCs</t>
  </si>
  <si>
    <r>
      <t>SF</t>
    </r>
    <r>
      <rPr>
        <vertAlign val="subscript"/>
        <sz val="8"/>
        <rFont val="Arial"/>
        <family val="2"/>
      </rPr>
      <t>6</t>
    </r>
  </si>
  <si>
    <r>
      <t>Total Gg en CO</t>
    </r>
    <r>
      <rPr>
        <vertAlign val="subscript"/>
        <sz val="8"/>
        <rFont val="Arial"/>
        <family val="2"/>
      </rPr>
      <t>2</t>
    </r>
    <r>
      <rPr>
        <sz val="8"/>
        <rFont val="Arial"/>
        <family val="2"/>
      </rPr>
      <t xml:space="preserve"> eq.</t>
    </r>
  </si>
  <si>
    <r>
      <t>CF</t>
    </r>
    <r>
      <rPr>
        <vertAlign val="subscript"/>
        <sz val="8"/>
        <rFont val="Arial"/>
        <family val="2"/>
      </rPr>
      <t>4</t>
    </r>
  </si>
  <si>
    <r>
      <t>C</t>
    </r>
    <r>
      <rPr>
        <vertAlign val="subscript"/>
        <sz val="8"/>
        <rFont val="Arial"/>
        <family val="2"/>
      </rPr>
      <t>2</t>
    </r>
    <r>
      <rPr>
        <sz val="8"/>
        <rFont val="Arial"/>
        <family val="2"/>
      </rPr>
      <t>F</t>
    </r>
    <r>
      <rPr>
        <vertAlign val="subscript"/>
        <sz val="8"/>
        <rFont val="Arial"/>
        <family val="2"/>
      </rPr>
      <t>6</t>
    </r>
  </si>
  <si>
    <t>(Gg)</t>
  </si>
  <si>
    <t>Total de emisiones nacionales</t>
  </si>
  <si>
    <t>ENERGÍA</t>
  </si>
  <si>
    <t>Consumo de Combustibles fósiles</t>
  </si>
  <si>
    <t>Industrias de la energía</t>
  </si>
  <si>
    <t>Producción de electricidad</t>
  </si>
  <si>
    <t>Consumo propio</t>
  </si>
  <si>
    <t>Manufactura e industria de la construcción</t>
  </si>
  <si>
    <t>Hierro y Acero</t>
  </si>
  <si>
    <t>Metales no ferrosos</t>
  </si>
  <si>
    <t>Productos químicos</t>
  </si>
  <si>
    <t>Pulpa, papel e impresión</t>
  </si>
  <si>
    <t>Procesamiento de alimentos, bebidas y tabaco</t>
  </si>
  <si>
    <t>Otros</t>
  </si>
  <si>
    <t>Transporte</t>
  </si>
  <si>
    <t>Aviación civil</t>
  </si>
  <si>
    <t>Autotransporte</t>
  </si>
  <si>
    <t>Ferrocarril</t>
  </si>
  <si>
    <t>Navegación</t>
  </si>
  <si>
    <t>Otros sectores (Comercial, Residencial y Agropecuario)</t>
  </si>
  <si>
    <t>Comercio y sectores institucionales</t>
  </si>
  <si>
    <t>Residencial</t>
  </si>
  <si>
    <t>Agricultura, pesca y forestal</t>
  </si>
  <si>
    <t>Emisiones fugitivas</t>
  </si>
  <si>
    <t>Combustibles sólidos</t>
  </si>
  <si>
    <t>Minería de carbón</t>
  </si>
  <si>
    <t>Minas subterráneas</t>
  </si>
  <si>
    <t>Minas a cielo abierto (en superficie)</t>
  </si>
  <si>
    <t>Petróleo y gas natural</t>
  </si>
  <si>
    <t>Petróleo</t>
  </si>
  <si>
    <t>Gas natural</t>
  </si>
  <si>
    <t>Venteo y combustión en quemadores</t>
  </si>
  <si>
    <t>PROCESOS INDUSTRIALES</t>
  </si>
  <si>
    <t>Industria de los minerales</t>
  </si>
  <si>
    <t>Producción de cemento</t>
  </si>
  <si>
    <t>Producción de cal</t>
  </si>
  <si>
    <t>Uso de piedra caliza y dolomita</t>
  </si>
  <si>
    <t>Producción y uso de carbonato de sodio</t>
  </si>
  <si>
    <t>Industria química</t>
  </si>
  <si>
    <t>Producción de amoniaco</t>
  </si>
  <si>
    <t>Producción de ácido nítrico</t>
  </si>
  <si>
    <t>Producción de ácido adípico</t>
  </si>
  <si>
    <t>Producción de carburos</t>
  </si>
  <si>
    <t>Industria de los metales</t>
  </si>
  <si>
    <t>Producción de hierro y acero</t>
  </si>
  <si>
    <t>Producción de ferroaleaciones</t>
  </si>
  <si>
    <t>Producción de aluminio</t>
  </si>
  <si>
    <r>
      <t>Uso de SF</t>
    </r>
    <r>
      <rPr>
        <vertAlign val="subscript"/>
        <sz val="8"/>
        <rFont val="Arial"/>
        <family val="2"/>
      </rPr>
      <t>6</t>
    </r>
    <r>
      <rPr>
        <sz val="8"/>
        <rFont val="Arial"/>
        <family val="2"/>
      </rPr>
      <t xml:space="preserve"> en fundidoras de aluminio y magnesio</t>
    </r>
  </si>
  <si>
    <t>Producción de halocarbonos y hexafluoruro de azufre</t>
  </si>
  <si>
    <t>Consumo de halocarbonos y hexafluoruro de azufre</t>
  </si>
  <si>
    <t xml:space="preserve">AGRICULTURA </t>
  </si>
  <si>
    <t>Fermentación entérica</t>
  </si>
  <si>
    <t>Vacas</t>
  </si>
  <si>
    <t>Lecheras</t>
  </si>
  <si>
    <t>No lecheras</t>
  </si>
  <si>
    <t>Ovejas</t>
  </si>
  <si>
    <t>Cabras</t>
  </si>
  <si>
    <t>Caballos</t>
  </si>
  <si>
    <t>Mulas y asnos</t>
  </si>
  <si>
    <t>Cerdos</t>
  </si>
  <si>
    <t>Aves</t>
  </si>
  <si>
    <t>Manejo de estiércol</t>
  </si>
  <si>
    <t>Fermentación (digestión) anaeróbica</t>
  </si>
  <si>
    <t>Sistemas líquidos</t>
  </si>
  <si>
    <t>Almacenamiento en seco y lotes de secado</t>
  </si>
  <si>
    <t>Cultivo de arroz</t>
  </si>
  <si>
    <t>Cultivo irrigado</t>
  </si>
  <si>
    <t>Cultivo de Temporal</t>
  </si>
  <si>
    <t>Cultivos en pantanos</t>
  </si>
  <si>
    <t>Manejo de suelos agrícolas</t>
  </si>
  <si>
    <t>Quemas programadas de suelos</t>
  </si>
  <si>
    <t>Quemas en campo de residuos agrícolas</t>
  </si>
  <si>
    <t>USO DEL SUELO, CAMBIO DE USO DEL SUELO Y SILVICULTURA</t>
  </si>
  <si>
    <t>Cambios de biomasa en bosques y otros tipos de vegetación leñosa</t>
  </si>
  <si>
    <t>Conversion de bosques y pastizales</t>
  </si>
  <si>
    <t>Captura por abandono de tierras manejadas</t>
  </si>
  <si>
    <r>
      <t>Emisiones y remociones de CO</t>
    </r>
    <r>
      <rPr>
        <vertAlign val="subscript"/>
        <sz val="8"/>
        <rFont val="Arial"/>
        <family val="2"/>
      </rPr>
      <t>2</t>
    </r>
    <r>
      <rPr>
        <sz val="8"/>
        <rFont val="Arial"/>
        <family val="2"/>
      </rPr>
      <t xml:space="preserve"> de los suelos</t>
    </r>
  </si>
  <si>
    <t>Asentamientos</t>
  </si>
  <si>
    <t>Desechos (IPCC 2006)</t>
  </si>
  <si>
    <t>Eliminación de desechos sólidos</t>
  </si>
  <si>
    <t>Tratamiento biológico de los desechos sólidos</t>
  </si>
  <si>
    <t>Incineración e incineración abierta de desechos</t>
  </si>
  <si>
    <t>Tratamiento y eliminación de aguas residuales</t>
  </si>
  <si>
    <t xml:space="preserve">   Tratamiento y eliminación de aguas residuales domésticas</t>
  </si>
  <si>
    <t xml:space="preserve">   Tratamiento y eliminación de aguas residuales industriales</t>
  </si>
  <si>
    <t>INFORMACIÓN ADICIONAL</t>
  </si>
  <si>
    <t>BUNKERS</t>
  </si>
  <si>
    <t>Aviación internacional</t>
  </si>
  <si>
    <t>Navegación internacional</t>
  </si>
  <si>
    <r>
      <t>EMISIONES DE CO</t>
    </r>
    <r>
      <rPr>
        <b/>
        <vertAlign val="subscript"/>
        <sz val="8"/>
        <rFont val="Arial"/>
        <family val="2"/>
      </rPr>
      <t>2</t>
    </r>
    <r>
      <rPr>
        <b/>
        <sz val="8"/>
        <rFont val="Arial"/>
        <family val="2"/>
      </rPr>
      <t xml:space="preserve"> POR QUEMA DE BIOMASA</t>
    </r>
  </si>
  <si>
    <t>F gases</t>
  </si>
  <si>
    <t>Chemicals (Tg)</t>
  </si>
  <si>
    <t>Agriculture (Tg)</t>
  </si>
  <si>
    <t>Cement (Tg)</t>
  </si>
  <si>
    <t>Cement</t>
  </si>
  <si>
    <t>Iron and Steel (Tg)</t>
  </si>
  <si>
    <t>Iron and Steel</t>
  </si>
  <si>
    <t>Coal Mining</t>
  </si>
  <si>
    <t>Coal Mining (Tg)</t>
  </si>
  <si>
    <t>Other Industries</t>
  </si>
  <si>
    <t>Other Industries (Tg)</t>
  </si>
  <si>
    <t>Mexico Emissions 2010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</si>
</sst>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0.0"/>
    <numFmt numFmtId="165" formatCode="#,##0.0"/>
    <numFmt numFmtId="166" formatCode="General_)"/>
  </numFmts>
  <fonts count="39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00000"/>
      <name val="Calibri"/>
      <family val="2"/>
      <scheme val="minor"/>
    </font>
    <font>
      <u/>
      <sz val="11"/>
      <color theme="1"/>
      <name val="Calibri"/>
      <family val="2"/>
    </font>
    <font>
      <i/>
      <sz val="11"/>
      <color theme="1"/>
      <name val="Calibri"/>
      <family val="2"/>
    </font>
    <font>
      <sz val="11"/>
      <name val="Calibri"/>
      <family val="2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sz val="10"/>
      <color indexed="8"/>
      <name val="Arial"/>
      <family val="2"/>
    </font>
    <font>
      <sz val="10"/>
      <color theme="1"/>
      <name val="Arial"/>
      <family val="2"/>
    </font>
    <font>
      <u/>
      <sz val="10"/>
      <color theme="10"/>
      <name val="Arial"/>
      <family val="2"/>
    </font>
    <font>
      <b/>
      <sz val="12"/>
      <color theme="1"/>
      <name val="Calibri"/>
      <family val="2"/>
      <scheme val="minor"/>
    </font>
    <font>
      <b/>
      <sz val="11"/>
      <name val="Arial"/>
      <family val="2"/>
    </font>
    <font>
      <b/>
      <sz val="11"/>
      <color indexed="61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vertAlign val="subscript"/>
      <sz val="8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9"/>
      <color theme="1"/>
      <name val="Arial"/>
      <family val="2"/>
    </font>
    <font>
      <b/>
      <sz val="8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vertAlign val="subscript"/>
      <sz val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35">
    <xf numFmtId="0" fontId="0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1" fillId="0" borderId="0" applyNumberFormat="0" applyFill="0" applyBorder="0" applyAlignment="0" applyProtection="0">
      <alignment vertical="top"/>
      <protection locked="0"/>
    </xf>
    <xf numFmtId="0" fontId="23" fillId="0" borderId="0"/>
    <xf numFmtId="0" fontId="20" fillId="0" borderId="0"/>
    <xf numFmtId="9" fontId="20" fillId="0" borderId="0" applyFont="0" applyFill="0" applyBorder="0" applyAlignment="0" applyProtection="0"/>
    <xf numFmtId="0" fontId="20" fillId="0" borderId="0"/>
    <xf numFmtId="43" fontId="22" fillId="0" borderId="0" applyFont="0" applyFill="0" applyBorder="0" applyAlignment="0" applyProtection="0"/>
    <xf numFmtId="0" fontId="24" fillId="0" borderId="0" applyNumberFormat="0" applyFill="0" applyBorder="0" applyAlignment="0" applyProtection="0">
      <alignment vertical="top"/>
      <protection locked="0"/>
    </xf>
    <xf numFmtId="0" fontId="1" fillId="0" borderId="0"/>
    <xf numFmtId="166" fontId="20" fillId="0" borderId="0"/>
  </cellStyleXfs>
  <cellXfs count="95">
    <xf numFmtId="0" fontId="0" fillId="0" borderId="0" xfId="0"/>
    <xf numFmtId="0" fontId="11" fillId="0" borderId="0" xfId="0" applyFont="1"/>
    <xf numFmtId="0" fontId="8" fillId="0" borderId="0" xfId="0" applyFont="1"/>
    <xf numFmtId="0" fontId="8" fillId="0" borderId="0" xfId="0" applyFont="1" applyAlignment="1">
      <alignment horizontal="left"/>
    </xf>
    <xf numFmtId="0" fontId="13" fillId="0" borderId="0" xfId="0" applyFont="1" applyFill="1" applyBorder="1"/>
    <xf numFmtId="0" fontId="15" fillId="0" borderId="0" xfId="0" applyFont="1" applyFill="1" applyBorder="1"/>
    <xf numFmtId="0" fontId="12" fillId="0" borderId="0" xfId="0" quotePrefix="1" applyFont="1" applyAlignment="1">
      <alignment horizontal="right"/>
    </xf>
    <xf numFmtId="0" fontId="17" fillId="0" borderId="0" xfId="0" applyFont="1" applyFill="1" applyBorder="1" applyAlignment="1">
      <alignment horizontal="left" vertical="center" indent="1"/>
    </xf>
    <xf numFmtId="0" fontId="16" fillId="0" borderId="0" xfId="0" applyFont="1" applyFill="1" applyBorder="1" applyAlignment="1">
      <alignment horizontal="left" indent="1"/>
    </xf>
    <xf numFmtId="164" fontId="12" fillId="0" borderId="0" xfId="0" applyNumberFormat="1" applyFont="1" applyBorder="1"/>
    <xf numFmtId="0" fontId="18" fillId="0" borderId="0" xfId="0" applyFont="1" applyFill="1" applyBorder="1"/>
    <xf numFmtId="0" fontId="18" fillId="0" borderId="0" xfId="0" applyFont="1" applyFill="1" applyBorder="1" applyAlignment="1">
      <alignment horizontal="left"/>
    </xf>
    <xf numFmtId="0" fontId="11" fillId="0" borderId="0" xfId="0" applyFont="1" applyFill="1" applyBorder="1"/>
    <xf numFmtId="0" fontId="14" fillId="0" borderId="0" xfId="0" applyFont="1" applyAlignment="1">
      <alignment horizontal="left"/>
    </xf>
    <xf numFmtId="0" fontId="12" fillId="0" borderId="0" xfId="0" quotePrefix="1" applyFont="1" applyAlignment="1">
      <alignment horizontal="left"/>
    </xf>
    <xf numFmtId="0" fontId="12" fillId="0" borderId="0" xfId="0" applyFont="1" applyAlignment="1">
      <alignment horizontal="left"/>
    </xf>
    <xf numFmtId="164" fontId="12" fillId="0" borderId="0" xfId="0" applyNumberFormat="1" applyFont="1" applyAlignment="1">
      <alignment horizontal="left"/>
    </xf>
    <xf numFmtId="1" fontId="16" fillId="0" borderId="0" xfId="0" applyNumberFormat="1" applyFont="1" applyAlignment="1">
      <alignment horizontal="left"/>
    </xf>
    <xf numFmtId="0" fontId="13" fillId="2" borderId="0" xfId="0" applyFont="1" applyFill="1" applyAlignment="1">
      <alignment horizontal="left"/>
    </xf>
    <xf numFmtId="0" fontId="11" fillId="2" borderId="0" xfId="0" applyFont="1" applyFill="1"/>
    <xf numFmtId="0" fontId="12" fillId="2" borderId="0" xfId="0" applyFont="1" applyFill="1"/>
    <xf numFmtId="0" fontId="7" fillId="0" borderId="0" xfId="0" applyFont="1"/>
    <xf numFmtId="0" fontId="11" fillId="3" borderId="0" xfId="0" applyFont="1" applyFill="1"/>
    <xf numFmtId="0" fontId="11" fillId="2" borderId="0" xfId="0" applyFont="1" applyFill="1" applyAlignment="1">
      <alignment horizontal="left"/>
    </xf>
    <xf numFmtId="0" fontId="7" fillId="0" borderId="0" xfId="0" applyFont="1" applyAlignment="1">
      <alignment horizontal="left"/>
    </xf>
    <xf numFmtId="164" fontId="12" fillId="0" borderId="0" xfId="0" applyNumberFormat="1" applyFont="1" applyBorder="1" applyAlignment="1">
      <alignment horizontal="left"/>
    </xf>
    <xf numFmtId="164" fontId="16" fillId="0" borderId="0" xfId="0" applyNumberFormat="1" applyFont="1" applyBorder="1" applyAlignment="1">
      <alignment horizontal="left"/>
    </xf>
    <xf numFmtId="164" fontId="8" fillId="0" borderId="0" xfId="0" applyNumberFormat="1" applyFont="1" applyBorder="1" applyAlignment="1">
      <alignment horizontal="left"/>
    </xf>
    <xf numFmtId="11" fontId="7" fillId="2" borderId="0" xfId="0" applyNumberFormat="1" applyFont="1" applyFill="1" applyAlignment="1">
      <alignment horizontal="left"/>
    </xf>
    <xf numFmtId="11" fontId="7" fillId="0" borderId="0" xfId="0" applyNumberFormat="1" applyFont="1" applyAlignment="1">
      <alignment horizontal="left"/>
    </xf>
    <xf numFmtId="0" fontId="6" fillId="0" borderId="0" xfId="0" applyFont="1"/>
    <xf numFmtId="0" fontId="7" fillId="2" borderId="0" xfId="0" applyNumberFormat="1" applyFont="1" applyFill="1" applyAlignment="1">
      <alignment horizontal="left"/>
    </xf>
    <xf numFmtId="0" fontId="7" fillId="0" borderId="0" xfId="0" applyNumberFormat="1" applyFont="1" applyAlignment="1">
      <alignment horizontal="left"/>
    </xf>
    <xf numFmtId="0" fontId="11" fillId="4" borderId="0" xfId="0" applyFont="1" applyFill="1"/>
    <xf numFmtId="0" fontId="13" fillId="0" borderId="0" xfId="0" applyFont="1" applyFill="1" applyBorder="1" applyAlignment="1">
      <alignment horizontal="left"/>
    </xf>
    <xf numFmtId="0" fontId="12" fillId="0" borderId="0" xfId="0" applyFont="1" applyFill="1" applyBorder="1" applyAlignment="1">
      <alignment horizontal="left"/>
    </xf>
    <xf numFmtId="0" fontId="15" fillId="0" borderId="0" xfId="0" applyFont="1" applyFill="1" applyBorder="1" applyAlignment="1">
      <alignment horizontal="left"/>
    </xf>
    <xf numFmtId="0" fontId="5" fillId="0" borderId="0" xfId="0" applyFont="1" applyAlignment="1">
      <alignment horizontal="left"/>
    </xf>
    <xf numFmtId="0" fontId="4" fillId="0" borderId="0" xfId="0" applyFont="1"/>
    <xf numFmtId="0" fontId="25" fillId="0" borderId="0" xfId="0" applyFont="1"/>
    <xf numFmtId="0" fontId="4" fillId="0" borderId="0" xfId="0" applyFont="1" applyAlignment="1">
      <alignment horizontal="left"/>
    </xf>
    <xf numFmtId="0" fontId="19" fillId="0" borderId="0" xfId="123" applyFont="1" applyAlignment="1">
      <alignment vertical="center"/>
    </xf>
    <xf numFmtId="164" fontId="12" fillId="0" borderId="0" xfId="0" quotePrefix="1" applyNumberFormat="1" applyFont="1" applyFill="1" applyAlignment="1">
      <alignment horizontal="left"/>
    </xf>
    <xf numFmtId="164" fontId="12" fillId="0" borderId="0" xfId="0" applyNumberFormat="1" applyFont="1" applyFill="1" applyAlignment="1">
      <alignment horizontal="left"/>
    </xf>
    <xf numFmtId="164" fontId="12" fillId="0" borderId="0" xfId="0" applyNumberFormat="1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right" wrapText="1"/>
    </xf>
    <xf numFmtId="3" fontId="0" fillId="0" borderId="0" xfId="0" applyNumberFormat="1" applyFill="1"/>
    <xf numFmtId="0" fontId="0" fillId="0" borderId="0" xfId="0" applyFont="1"/>
    <xf numFmtId="2" fontId="0" fillId="0" borderId="0" xfId="0" applyNumberFormat="1"/>
    <xf numFmtId="0" fontId="3" fillId="0" borderId="0" xfId="0" applyFont="1"/>
    <xf numFmtId="0" fontId="0" fillId="0" borderId="0" xfId="0" applyAlignment="1">
      <alignment horizontal="right"/>
    </xf>
    <xf numFmtId="0" fontId="0" fillId="2" borderId="0" xfId="0" applyFill="1"/>
    <xf numFmtId="0" fontId="25" fillId="2" borderId="0" xfId="0" applyFont="1" applyFill="1"/>
    <xf numFmtId="0" fontId="2" fillId="0" borderId="0" xfId="0" applyFont="1"/>
    <xf numFmtId="0" fontId="1" fillId="0" borderId="0" xfId="0" applyFont="1"/>
    <xf numFmtId="0" fontId="26" fillId="0" borderId="1" xfId="133" applyFont="1" applyBorder="1"/>
    <xf numFmtId="0" fontId="1" fillId="0" borderId="0" xfId="133"/>
    <xf numFmtId="0" fontId="30" fillId="0" borderId="1" xfId="133" applyFont="1" applyBorder="1" applyAlignment="1">
      <alignment horizontal="center" vertical="center" wrapText="1"/>
    </xf>
    <xf numFmtId="0" fontId="32" fillId="0" borderId="1" xfId="133" applyFont="1" applyFill="1" applyBorder="1" applyAlignment="1">
      <alignment horizontal="center" vertical="center" wrapText="1"/>
    </xf>
    <xf numFmtId="0" fontId="1" fillId="0" borderId="1" xfId="133" applyFont="1" applyFill="1" applyBorder="1"/>
    <xf numFmtId="0" fontId="28" fillId="0" borderId="1" xfId="133" applyFont="1" applyFill="1" applyBorder="1" applyAlignment="1">
      <alignment horizontal="center" vertical="center" wrapText="1"/>
    </xf>
    <xf numFmtId="165" fontId="28" fillId="0" borderId="1" xfId="133" applyNumberFormat="1" applyFont="1" applyFill="1" applyBorder="1" applyAlignment="1">
      <alignment horizontal="right" vertical="center" wrapText="1"/>
    </xf>
    <xf numFmtId="0" fontId="34" fillId="7" borderId="1" xfId="133" applyFont="1" applyFill="1" applyBorder="1" applyAlignment="1">
      <alignment horizontal="center" vertical="center" wrapText="1"/>
    </xf>
    <xf numFmtId="165" fontId="34" fillId="7" borderId="1" xfId="133" applyNumberFormat="1" applyFont="1" applyFill="1" applyBorder="1" applyAlignment="1">
      <alignment horizontal="right" vertical="center" wrapText="1"/>
    </xf>
    <xf numFmtId="0" fontId="35" fillId="0" borderId="1" xfId="133" applyFont="1" applyFill="1" applyBorder="1" applyAlignment="1">
      <alignment horizontal="left" wrapText="1" indent="1"/>
    </xf>
    <xf numFmtId="165" fontId="35" fillId="0" borderId="1" xfId="133" applyNumberFormat="1" applyFont="1" applyFill="1" applyBorder="1" applyAlignment="1">
      <alignment horizontal="right" vertical="center" wrapText="1"/>
    </xf>
    <xf numFmtId="0" fontId="28" fillId="0" borderId="0" xfId="133" applyFont="1"/>
    <xf numFmtId="0" fontId="35" fillId="0" borderId="1" xfId="133" applyFont="1" applyFill="1" applyBorder="1" applyAlignment="1">
      <alignment horizontal="left" wrapText="1" indent="2"/>
    </xf>
    <xf numFmtId="0" fontId="11" fillId="0" borderId="0" xfId="133" applyFont="1"/>
    <xf numFmtId="0" fontId="30" fillId="0" borderId="1" xfId="133" applyFont="1" applyFill="1" applyBorder="1" applyAlignment="1">
      <alignment horizontal="left" wrapText="1" indent="3"/>
    </xf>
    <xf numFmtId="165" fontId="30" fillId="0" borderId="1" xfId="133" applyNumberFormat="1" applyFont="1" applyFill="1" applyBorder="1" applyAlignment="1">
      <alignment horizontal="right" vertical="center" wrapText="1"/>
    </xf>
    <xf numFmtId="0" fontId="30" fillId="0" borderId="1" xfId="133" applyFont="1" applyFill="1" applyBorder="1" applyAlignment="1">
      <alignment horizontal="left" wrapText="1" indent="2"/>
    </xf>
    <xf numFmtId="0" fontId="30" fillId="0" borderId="1" xfId="133" applyFont="1" applyFill="1" applyBorder="1" applyAlignment="1">
      <alignment horizontal="left" wrapText="1" indent="4"/>
    </xf>
    <xf numFmtId="0" fontId="1" fillId="0" borderId="0" xfId="133" applyFill="1"/>
    <xf numFmtId="0" fontId="36" fillId="0" borderId="0" xfId="133" applyFont="1"/>
    <xf numFmtId="0" fontId="1" fillId="0" borderId="0" xfId="133" applyFont="1"/>
    <xf numFmtId="0" fontId="30" fillId="0" borderId="1" xfId="133" applyFont="1" applyFill="1" applyBorder="1" applyAlignment="1">
      <alignment horizontal="left" wrapText="1" indent="1"/>
    </xf>
    <xf numFmtId="0" fontId="37" fillId="0" borderId="0" xfId="133" applyFont="1"/>
    <xf numFmtId="0" fontId="30" fillId="0" borderId="5" xfId="133" applyFont="1" applyFill="1" applyBorder="1" applyAlignment="1">
      <alignment horizontal="left" vertical="center" wrapText="1"/>
    </xf>
    <xf numFmtId="0" fontId="30" fillId="0" borderId="0" xfId="133" applyFont="1" applyFill="1" applyBorder="1" applyAlignment="1">
      <alignment horizontal="left" wrapText="1"/>
    </xf>
    <xf numFmtId="0" fontId="30" fillId="0" borderId="0" xfId="133" applyFont="1" applyFill="1" applyBorder="1" applyAlignment="1">
      <alignment horizontal="left" wrapText="1" indent="1"/>
    </xf>
    <xf numFmtId="1" fontId="0" fillId="0" borderId="0" xfId="0" applyNumberFormat="1"/>
    <xf numFmtId="0" fontId="33" fillId="0" borderId="2" xfId="133" applyFont="1" applyFill="1" applyBorder="1" applyAlignment="1">
      <alignment horizontal="center" vertical="center" wrapText="1"/>
    </xf>
    <xf numFmtId="0" fontId="33" fillId="0" borderId="3" xfId="133" applyFont="1" applyFill="1" applyBorder="1" applyAlignment="1">
      <alignment horizontal="center" vertical="center" wrapText="1"/>
    </xf>
    <xf numFmtId="0" fontId="33" fillId="0" borderId="4" xfId="133" applyFont="1" applyFill="1" applyBorder="1" applyAlignment="1">
      <alignment horizontal="center" vertical="center" wrapText="1"/>
    </xf>
    <xf numFmtId="0" fontId="34" fillId="0" borderId="2" xfId="133" applyFont="1" applyFill="1" applyBorder="1" applyAlignment="1">
      <alignment horizontal="center" vertical="center" wrapText="1"/>
    </xf>
    <xf numFmtId="0" fontId="34" fillId="0" borderId="3" xfId="133" applyFont="1" applyFill="1" applyBorder="1" applyAlignment="1">
      <alignment horizontal="center" vertical="center" wrapText="1"/>
    </xf>
    <xf numFmtId="0" fontId="34" fillId="0" borderId="4" xfId="133" applyFont="1" applyFill="1" applyBorder="1" applyAlignment="1">
      <alignment horizontal="center" vertical="center" wrapText="1"/>
    </xf>
    <xf numFmtId="0" fontId="28" fillId="5" borderId="1" xfId="133" applyFont="1" applyFill="1" applyBorder="1" applyAlignment="1">
      <alignment horizontal="center"/>
    </xf>
    <xf numFmtId="0" fontId="28" fillId="0" borderId="1" xfId="133" applyFont="1" applyBorder="1" applyAlignment="1">
      <alignment horizontal="center" vertical="center"/>
    </xf>
    <xf numFmtId="0" fontId="1" fillId="0" borderId="1" xfId="133" applyBorder="1" applyAlignment="1">
      <alignment horizontal="center" vertical="center"/>
    </xf>
    <xf numFmtId="0" fontId="29" fillId="6" borderId="1" xfId="133" applyFont="1" applyFill="1" applyBorder="1" applyAlignment="1">
      <alignment horizontal="center"/>
    </xf>
    <xf numFmtId="0" fontId="30" fillId="0" borderId="1" xfId="133" applyFont="1" applyBorder="1" applyAlignment="1">
      <alignment horizontal="center" vertical="center" wrapText="1"/>
    </xf>
    <xf numFmtId="0" fontId="1" fillId="0" borderId="1" xfId="133" applyBorder="1" applyAlignment="1">
      <alignment horizontal="center" vertical="center" wrapText="1"/>
    </xf>
  </cellXfs>
  <cellStyles count="135">
    <cellStyle name="=C:\WINNT\SYSTEM32\COMMAND.COM" xfId="134"/>
    <cellStyle name="Comma 2" xfId="131"/>
    <cellStyle name="Comma 3" xfId="125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/>
    <cellStyle name="Hyperlink 2" xfId="132"/>
    <cellStyle name="Hyperlink 3" xfId="126"/>
    <cellStyle name="Normal" xfId="0" builtinId="0"/>
    <cellStyle name="Normal 2" xfId="127"/>
    <cellStyle name="Normal 3" xfId="128"/>
    <cellStyle name="Normal 4" xfId="130"/>
    <cellStyle name="Normal 5" xfId="124"/>
    <cellStyle name="Normal 6" xfId="133"/>
    <cellStyle name="Percent 2" xfId="129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146050</xdr:colOff>
      <xdr:row>0</xdr:row>
      <xdr:rowOff>158750</xdr:rowOff>
    </xdr:from>
    <xdr:to>
      <xdr:col>0</xdr:col>
      <xdr:colOff>146050</xdr:colOff>
      <xdr:row>102</xdr:row>
      <xdr:rowOff>101600</xdr:rowOff>
    </xdr:to>
    <xdr:sp macro="" textlink="">
      <xdr:nvSpPr>
        <xdr:cNvPr id="2" name="Line 1"/>
        <xdr:cNvSpPr>
          <a:spLocks noChangeShapeType="1"/>
        </xdr:cNvSpPr>
      </xdr:nvSpPr>
      <xdr:spPr bwMode="auto">
        <a:xfrm>
          <a:off x="146050" y="158750"/>
          <a:ext cx="0" cy="19100800"/>
        </a:xfrm>
        <a:prstGeom prst="line">
          <a:avLst/>
        </a:prstGeom>
        <a:noFill/>
        <a:ln w="3175">
          <a:solidFill>
            <a:srgbClr val="C0C0C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260350</xdr:colOff>
      <xdr:row>0</xdr:row>
      <xdr:rowOff>152400</xdr:rowOff>
    </xdr:from>
    <xdr:to>
      <xdr:col>0</xdr:col>
      <xdr:colOff>260350</xdr:colOff>
      <xdr:row>102</xdr:row>
      <xdr:rowOff>95250</xdr:rowOff>
    </xdr:to>
    <xdr:sp macro="" textlink="">
      <xdr:nvSpPr>
        <xdr:cNvPr id="3" name="Line 2"/>
        <xdr:cNvSpPr>
          <a:spLocks noChangeShapeType="1"/>
        </xdr:cNvSpPr>
      </xdr:nvSpPr>
      <xdr:spPr bwMode="auto">
        <a:xfrm>
          <a:off x="260350" y="152400"/>
          <a:ext cx="0" cy="19100800"/>
        </a:xfrm>
        <a:prstGeom prst="line">
          <a:avLst/>
        </a:prstGeom>
        <a:noFill/>
        <a:ln w="3175">
          <a:solidFill>
            <a:srgbClr val="C0C0C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368300</xdr:colOff>
      <xdr:row>0</xdr:row>
      <xdr:rowOff>152400</xdr:rowOff>
    </xdr:from>
    <xdr:to>
      <xdr:col>0</xdr:col>
      <xdr:colOff>368300</xdr:colOff>
      <xdr:row>102</xdr:row>
      <xdr:rowOff>95250</xdr:rowOff>
    </xdr:to>
    <xdr:sp macro="" textlink="">
      <xdr:nvSpPr>
        <xdr:cNvPr id="4" name="Line 3"/>
        <xdr:cNvSpPr>
          <a:spLocks noChangeShapeType="1"/>
        </xdr:cNvSpPr>
      </xdr:nvSpPr>
      <xdr:spPr bwMode="auto">
        <a:xfrm>
          <a:off x="368300" y="152400"/>
          <a:ext cx="0" cy="19100800"/>
        </a:xfrm>
        <a:prstGeom prst="line">
          <a:avLst/>
        </a:prstGeom>
        <a:noFill/>
        <a:ln w="3175">
          <a:solidFill>
            <a:srgbClr val="CCCCFF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488950</xdr:colOff>
      <xdr:row>0</xdr:row>
      <xdr:rowOff>158750</xdr:rowOff>
    </xdr:from>
    <xdr:to>
      <xdr:col>0</xdr:col>
      <xdr:colOff>488950</xdr:colOff>
      <xdr:row>102</xdr:row>
      <xdr:rowOff>101600</xdr:rowOff>
    </xdr:to>
    <xdr:sp macro="" textlink="">
      <xdr:nvSpPr>
        <xdr:cNvPr id="5" name="Line 4"/>
        <xdr:cNvSpPr>
          <a:spLocks noChangeShapeType="1"/>
        </xdr:cNvSpPr>
      </xdr:nvSpPr>
      <xdr:spPr bwMode="auto">
        <a:xfrm>
          <a:off x="488950" y="158750"/>
          <a:ext cx="0" cy="19100800"/>
        </a:xfrm>
        <a:prstGeom prst="line">
          <a:avLst/>
        </a:prstGeom>
        <a:noFill/>
        <a:ln w="3175">
          <a:solidFill>
            <a:srgbClr val="C0C0C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146050</xdr:colOff>
      <xdr:row>0</xdr:row>
      <xdr:rowOff>158750</xdr:rowOff>
    </xdr:from>
    <xdr:to>
      <xdr:col>0</xdr:col>
      <xdr:colOff>146050</xdr:colOff>
      <xdr:row>102</xdr:row>
      <xdr:rowOff>101600</xdr:rowOff>
    </xdr:to>
    <xdr:sp macro="" textlink="">
      <xdr:nvSpPr>
        <xdr:cNvPr id="6" name="Line 1"/>
        <xdr:cNvSpPr>
          <a:spLocks noChangeShapeType="1"/>
        </xdr:cNvSpPr>
      </xdr:nvSpPr>
      <xdr:spPr bwMode="auto">
        <a:xfrm>
          <a:off x="146050" y="158750"/>
          <a:ext cx="0" cy="19100800"/>
        </a:xfrm>
        <a:prstGeom prst="line">
          <a:avLst/>
        </a:prstGeom>
        <a:noFill/>
        <a:ln w="3175">
          <a:solidFill>
            <a:srgbClr val="C0C0C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260350</xdr:colOff>
      <xdr:row>0</xdr:row>
      <xdr:rowOff>152400</xdr:rowOff>
    </xdr:from>
    <xdr:to>
      <xdr:col>0</xdr:col>
      <xdr:colOff>260350</xdr:colOff>
      <xdr:row>102</xdr:row>
      <xdr:rowOff>95250</xdr:rowOff>
    </xdr:to>
    <xdr:sp macro="" textlink="">
      <xdr:nvSpPr>
        <xdr:cNvPr id="7" name="Line 2"/>
        <xdr:cNvSpPr>
          <a:spLocks noChangeShapeType="1"/>
        </xdr:cNvSpPr>
      </xdr:nvSpPr>
      <xdr:spPr bwMode="auto">
        <a:xfrm>
          <a:off x="260350" y="152400"/>
          <a:ext cx="0" cy="19100800"/>
        </a:xfrm>
        <a:prstGeom prst="line">
          <a:avLst/>
        </a:prstGeom>
        <a:noFill/>
        <a:ln w="3175">
          <a:solidFill>
            <a:srgbClr val="C0C0C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368300</xdr:colOff>
      <xdr:row>0</xdr:row>
      <xdr:rowOff>152400</xdr:rowOff>
    </xdr:from>
    <xdr:to>
      <xdr:col>0</xdr:col>
      <xdr:colOff>368300</xdr:colOff>
      <xdr:row>102</xdr:row>
      <xdr:rowOff>95250</xdr:rowOff>
    </xdr:to>
    <xdr:sp macro="" textlink="">
      <xdr:nvSpPr>
        <xdr:cNvPr id="8" name="Line 3"/>
        <xdr:cNvSpPr>
          <a:spLocks noChangeShapeType="1"/>
        </xdr:cNvSpPr>
      </xdr:nvSpPr>
      <xdr:spPr bwMode="auto">
        <a:xfrm>
          <a:off x="368300" y="152400"/>
          <a:ext cx="0" cy="19100800"/>
        </a:xfrm>
        <a:prstGeom prst="line">
          <a:avLst/>
        </a:prstGeom>
        <a:noFill/>
        <a:ln w="3175">
          <a:solidFill>
            <a:srgbClr val="CCCCFF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488950</xdr:colOff>
      <xdr:row>0</xdr:row>
      <xdr:rowOff>158750</xdr:rowOff>
    </xdr:from>
    <xdr:to>
      <xdr:col>0</xdr:col>
      <xdr:colOff>488950</xdr:colOff>
      <xdr:row>102</xdr:row>
      <xdr:rowOff>101600</xdr:rowOff>
    </xdr:to>
    <xdr:sp macro="" textlink="">
      <xdr:nvSpPr>
        <xdr:cNvPr id="9" name="Line 4"/>
        <xdr:cNvSpPr>
          <a:spLocks noChangeShapeType="1"/>
        </xdr:cNvSpPr>
      </xdr:nvSpPr>
      <xdr:spPr bwMode="auto">
        <a:xfrm>
          <a:off x="488950" y="158750"/>
          <a:ext cx="0" cy="19100800"/>
        </a:xfrm>
        <a:prstGeom prst="line">
          <a:avLst/>
        </a:prstGeom>
        <a:noFill/>
        <a:ln w="3175">
          <a:solidFill>
            <a:srgbClr val="C0C0C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146050</xdr:colOff>
      <xdr:row>0</xdr:row>
      <xdr:rowOff>158750</xdr:rowOff>
    </xdr:from>
    <xdr:to>
      <xdr:col>0</xdr:col>
      <xdr:colOff>146050</xdr:colOff>
      <xdr:row>102</xdr:row>
      <xdr:rowOff>101600</xdr:rowOff>
    </xdr:to>
    <xdr:sp macro="" textlink="">
      <xdr:nvSpPr>
        <xdr:cNvPr id="10" name="Line 1"/>
        <xdr:cNvSpPr>
          <a:spLocks noChangeShapeType="1"/>
        </xdr:cNvSpPr>
      </xdr:nvSpPr>
      <xdr:spPr bwMode="auto">
        <a:xfrm>
          <a:off x="146050" y="158750"/>
          <a:ext cx="0" cy="19100800"/>
        </a:xfrm>
        <a:prstGeom prst="line">
          <a:avLst/>
        </a:prstGeom>
        <a:noFill/>
        <a:ln w="3175">
          <a:solidFill>
            <a:srgbClr val="C0C0C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260350</xdr:colOff>
      <xdr:row>0</xdr:row>
      <xdr:rowOff>152400</xdr:rowOff>
    </xdr:from>
    <xdr:to>
      <xdr:col>0</xdr:col>
      <xdr:colOff>260350</xdr:colOff>
      <xdr:row>102</xdr:row>
      <xdr:rowOff>95250</xdr:rowOff>
    </xdr:to>
    <xdr:sp macro="" textlink="">
      <xdr:nvSpPr>
        <xdr:cNvPr id="11" name="Line 2"/>
        <xdr:cNvSpPr>
          <a:spLocks noChangeShapeType="1"/>
        </xdr:cNvSpPr>
      </xdr:nvSpPr>
      <xdr:spPr bwMode="auto">
        <a:xfrm>
          <a:off x="260350" y="152400"/>
          <a:ext cx="0" cy="19100800"/>
        </a:xfrm>
        <a:prstGeom prst="line">
          <a:avLst/>
        </a:prstGeom>
        <a:noFill/>
        <a:ln w="3175">
          <a:solidFill>
            <a:srgbClr val="C0C0C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368300</xdr:colOff>
      <xdr:row>0</xdr:row>
      <xdr:rowOff>152400</xdr:rowOff>
    </xdr:from>
    <xdr:to>
      <xdr:col>0</xdr:col>
      <xdr:colOff>368300</xdr:colOff>
      <xdr:row>102</xdr:row>
      <xdr:rowOff>95250</xdr:rowOff>
    </xdr:to>
    <xdr:sp macro="" textlink="">
      <xdr:nvSpPr>
        <xdr:cNvPr id="12" name="Line 3"/>
        <xdr:cNvSpPr>
          <a:spLocks noChangeShapeType="1"/>
        </xdr:cNvSpPr>
      </xdr:nvSpPr>
      <xdr:spPr bwMode="auto">
        <a:xfrm>
          <a:off x="368300" y="152400"/>
          <a:ext cx="0" cy="19100800"/>
        </a:xfrm>
        <a:prstGeom prst="line">
          <a:avLst/>
        </a:prstGeom>
        <a:noFill/>
        <a:ln w="3175">
          <a:solidFill>
            <a:srgbClr val="CCCCFF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488950</xdr:colOff>
      <xdr:row>0</xdr:row>
      <xdr:rowOff>158750</xdr:rowOff>
    </xdr:from>
    <xdr:to>
      <xdr:col>0</xdr:col>
      <xdr:colOff>488950</xdr:colOff>
      <xdr:row>102</xdr:row>
      <xdr:rowOff>101600</xdr:rowOff>
    </xdr:to>
    <xdr:sp macro="" textlink="">
      <xdr:nvSpPr>
        <xdr:cNvPr id="13" name="Line 4"/>
        <xdr:cNvSpPr>
          <a:spLocks noChangeShapeType="1"/>
        </xdr:cNvSpPr>
      </xdr:nvSpPr>
      <xdr:spPr bwMode="auto">
        <a:xfrm>
          <a:off x="488950" y="158750"/>
          <a:ext cx="0" cy="19100800"/>
        </a:xfrm>
        <a:prstGeom prst="line">
          <a:avLst/>
        </a:prstGeom>
        <a:noFill/>
        <a:ln w="3175">
          <a:solidFill>
            <a:srgbClr val="C0C0C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146050</xdr:colOff>
      <xdr:row>0</xdr:row>
      <xdr:rowOff>158750</xdr:rowOff>
    </xdr:from>
    <xdr:to>
      <xdr:col>0</xdr:col>
      <xdr:colOff>146050</xdr:colOff>
      <xdr:row>102</xdr:row>
      <xdr:rowOff>101600</xdr:rowOff>
    </xdr:to>
    <xdr:sp macro="" textlink="">
      <xdr:nvSpPr>
        <xdr:cNvPr id="14" name="Line 1"/>
        <xdr:cNvSpPr>
          <a:spLocks noChangeShapeType="1"/>
        </xdr:cNvSpPr>
      </xdr:nvSpPr>
      <xdr:spPr bwMode="auto">
        <a:xfrm>
          <a:off x="146050" y="158750"/>
          <a:ext cx="0" cy="19100800"/>
        </a:xfrm>
        <a:prstGeom prst="line">
          <a:avLst/>
        </a:prstGeom>
        <a:noFill/>
        <a:ln w="3175">
          <a:solidFill>
            <a:srgbClr val="C0C0C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260350</xdr:colOff>
      <xdr:row>0</xdr:row>
      <xdr:rowOff>152400</xdr:rowOff>
    </xdr:from>
    <xdr:to>
      <xdr:col>0</xdr:col>
      <xdr:colOff>260350</xdr:colOff>
      <xdr:row>102</xdr:row>
      <xdr:rowOff>95250</xdr:rowOff>
    </xdr:to>
    <xdr:sp macro="" textlink="">
      <xdr:nvSpPr>
        <xdr:cNvPr id="15" name="Line 2"/>
        <xdr:cNvSpPr>
          <a:spLocks noChangeShapeType="1"/>
        </xdr:cNvSpPr>
      </xdr:nvSpPr>
      <xdr:spPr bwMode="auto">
        <a:xfrm>
          <a:off x="260350" y="152400"/>
          <a:ext cx="0" cy="19100800"/>
        </a:xfrm>
        <a:prstGeom prst="line">
          <a:avLst/>
        </a:prstGeom>
        <a:noFill/>
        <a:ln w="3175">
          <a:solidFill>
            <a:srgbClr val="C0C0C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368300</xdr:colOff>
      <xdr:row>0</xdr:row>
      <xdr:rowOff>152400</xdr:rowOff>
    </xdr:from>
    <xdr:to>
      <xdr:col>0</xdr:col>
      <xdr:colOff>368300</xdr:colOff>
      <xdr:row>102</xdr:row>
      <xdr:rowOff>95250</xdr:rowOff>
    </xdr:to>
    <xdr:sp macro="" textlink="">
      <xdr:nvSpPr>
        <xdr:cNvPr id="16" name="Line 3"/>
        <xdr:cNvSpPr>
          <a:spLocks noChangeShapeType="1"/>
        </xdr:cNvSpPr>
      </xdr:nvSpPr>
      <xdr:spPr bwMode="auto">
        <a:xfrm>
          <a:off x="368300" y="152400"/>
          <a:ext cx="0" cy="19100800"/>
        </a:xfrm>
        <a:prstGeom prst="line">
          <a:avLst/>
        </a:prstGeom>
        <a:noFill/>
        <a:ln w="3175">
          <a:solidFill>
            <a:srgbClr val="CCCCFF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488950</xdr:colOff>
      <xdr:row>0</xdr:row>
      <xdr:rowOff>158750</xdr:rowOff>
    </xdr:from>
    <xdr:to>
      <xdr:col>0</xdr:col>
      <xdr:colOff>488950</xdr:colOff>
      <xdr:row>102</xdr:row>
      <xdr:rowOff>101600</xdr:rowOff>
    </xdr:to>
    <xdr:sp macro="" textlink="">
      <xdr:nvSpPr>
        <xdr:cNvPr id="17" name="Line 4"/>
        <xdr:cNvSpPr>
          <a:spLocks noChangeShapeType="1"/>
        </xdr:cNvSpPr>
      </xdr:nvSpPr>
      <xdr:spPr bwMode="auto">
        <a:xfrm>
          <a:off x="488950" y="158750"/>
          <a:ext cx="0" cy="19100800"/>
        </a:xfrm>
        <a:prstGeom prst="line">
          <a:avLst/>
        </a:prstGeom>
        <a:noFill/>
        <a:ln w="3175">
          <a:solidFill>
            <a:srgbClr val="C0C0C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tabSelected="1" workbookViewId="0"/>
  </sheetViews>
  <sheetFormatPr defaultColWidth="9" defaultRowHeight="14.5" x14ac:dyDescent="0.35"/>
  <cols>
    <col min="1" max="1" width="9" style="30"/>
    <col min="2" max="2" width="68.33203125" style="30" customWidth="1"/>
    <col min="3" max="16384" width="9" style="30"/>
  </cols>
  <sheetData>
    <row r="1" spans="1:2" x14ac:dyDescent="0.35">
      <c r="A1" s="1" t="s">
        <v>29</v>
      </c>
    </row>
    <row r="3" spans="1:2" x14ac:dyDescent="0.35">
      <c r="A3" s="1" t="s">
        <v>30</v>
      </c>
      <c r="B3" s="19" t="s">
        <v>181</v>
      </c>
    </row>
    <row r="4" spans="1:2" x14ac:dyDescent="0.35">
      <c r="B4" s="50" t="s">
        <v>59</v>
      </c>
    </row>
    <row r="5" spans="1:2" x14ac:dyDescent="0.35">
      <c r="B5" s="40">
        <v>2010</v>
      </c>
    </row>
    <row r="6" spans="1:2" x14ac:dyDescent="0.35">
      <c r="B6" s="50" t="s">
        <v>60</v>
      </c>
    </row>
    <row r="7" spans="1:2" x14ac:dyDescent="0.35">
      <c r="B7" s="30" t="s">
        <v>61</v>
      </c>
    </row>
    <row r="8" spans="1:2" x14ac:dyDescent="0.35">
      <c r="B8" s="55" t="s">
        <v>67</v>
      </c>
    </row>
    <row r="10" spans="1:2" x14ac:dyDescent="0.35">
      <c r="B10" s="19" t="s">
        <v>50</v>
      </c>
    </row>
    <row r="11" spans="1:2" x14ac:dyDescent="0.35">
      <c r="B11" s="38" t="s">
        <v>51</v>
      </c>
    </row>
    <row r="12" spans="1:2" x14ac:dyDescent="0.35">
      <c r="B12" s="40">
        <v>2016</v>
      </c>
    </row>
    <row r="13" spans="1:2" x14ac:dyDescent="0.35">
      <c r="B13" s="38" t="s">
        <v>52</v>
      </c>
    </row>
    <row r="14" spans="1:2" x14ac:dyDescent="0.35">
      <c r="B14" s="41" t="s">
        <v>53</v>
      </c>
    </row>
    <row r="17" spans="1:1" x14ac:dyDescent="0.35">
      <c r="A17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2"/>
  <sheetViews>
    <sheetView workbookViewId="0"/>
  </sheetViews>
  <sheetFormatPr defaultRowHeight="15.5" x14ac:dyDescent="0.35"/>
  <cols>
    <col min="2" max="2" width="18.5" customWidth="1"/>
    <col min="3" max="3" width="20.83203125" customWidth="1"/>
  </cols>
  <sheetData>
    <row r="1" spans="1:3" x14ac:dyDescent="0.35">
      <c r="A1" s="46" t="s">
        <v>21</v>
      </c>
      <c r="B1" s="46" t="s">
        <v>57</v>
      </c>
      <c r="C1" t="s">
        <v>49</v>
      </c>
    </row>
    <row r="2" spans="1:3" x14ac:dyDescent="0.35">
      <c r="A2">
        <v>2010</v>
      </c>
      <c r="B2" s="47">
        <v>114255555.4490363</v>
      </c>
      <c r="C2">
        <v>1456545.27366223</v>
      </c>
    </row>
    <row r="3" spans="1:3" x14ac:dyDescent="0.35">
      <c r="A3">
        <v>2011</v>
      </c>
      <c r="B3" s="47">
        <v>115682867.70444767</v>
      </c>
      <c r="C3">
        <v>1514382.90318071</v>
      </c>
    </row>
    <row r="4" spans="1:3" x14ac:dyDescent="0.35">
      <c r="A4">
        <v>2012</v>
      </c>
      <c r="B4" s="47">
        <v>117053749.70031475</v>
      </c>
      <c r="C4">
        <v>1569927.67316971</v>
      </c>
    </row>
    <row r="5" spans="1:3" x14ac:dyDescent="0.35">
      <c r="A5">
        <v>2013</v>
      </c>
      <c r="B5" s="47">
        <v>118395053.83857793</v>
      </c>
      <c r="C5">
        <v>1590656.2380508799</v>
      </c>
    </row>
    <row r="6" spans="1:3" x14ac:dyDescent="0.35">
      <c r="A6">
        <v>2014</v>
      </c>
      <c r="B6" s="47">
        <v>119713203.47999948</v>
      </c>
      <c r="C6">
        <v>1644066.48529541</v>
      </c>
    </row>
    <row r="7" spans="1:3" x14ac:dyDescent="0.35">
      <c r="A7">
        <v>2015</v>
      </c>
      <c r="B7" s="47">
        <v>121005815.41577512</v>
      </c>
      <c r="C7">
        <v>1711549.8532177799</v>
      </c>
    </row>
    <row r="8" spans="1:3" x14ac:dyDescent="0.35">
      <c r="A8">
        <v>2016</v>
      </c>
      <c r="B8" s="47">
        <v>122273473.32093555</v>
      </c>
      <c r="C8">
        <v>1762777.4820266999</v>
      </c>
    </row>
    <row r="9" spans="1:3" x14ac:dyDescent="0.35">
      <c r="A9">
        <v>2017</v>
      </c>
      <c r="B9" s="47">
        <v>123518269.71983927</v>
      </c>
      <c r="C9">
        <v>1811027.8764733099</v>
      </c>
    </row>
    <row r="10" spans="1:3" x14ac:dyDescent="0.35">
      <c r="A10">
        <v>2018</v>
      </c>
      <c r="B10" s="47">
        <v>124737788.61429209</v>
      </c>
      <c r="C10">
        <v>1859840.7085186201</v>
      </c>
    </row>
    <row r="11" spans="1:3" x14ac:dyDescent="0.35">
      <c r="A11">
        <v>2019</v>
      </c>
      <c r="B11" s="47">
        <v>125929439.1600115</v>
      </c>
      <c r="C11">
        <v>1910190.6503413999</v>
      </c>
    </row>
    <row r="12" spans="1:3" x14ac:dyDescent="0.35">
      <c r="A12">
        <v>2020</v>
      </c>
      <c r="B12" s="47">
        <v>127091642.26581174</v>
      </c>
      <c r="C12">
        <v>1962329.55056231</v>
      </c>
    </row>
    <row r="13" spans="1:3" x14ac:dyDescent="0.35">
      <c r="A13">
        <v>2021</v>
      </c>
      <c r="B13" s="47">
        <v>128230519.31929573</v>
      </c>
      <c r="C13">
        <v>2016379.0772929599</v>
      </c>
    </row>
    <row r="14" spans="1:3" x14ac:dyDescent="0.35">
      <c r="A14">
        <v>2022</v>
      </c>
      <c r="B14" s="47">
        <v>129351846.12280837</v>
      </c>
      <c r="C14">
        <v>2072516.9818845401</v>
      </c>
    </row>
    <row r="15" spans="1:3" x14ac:dyDescent="0.35">
      <c r="A15">
        <v>2023</v>
      </c>
      <c r="B15" s="47">
        <v>130451690.95603113</v>
      </c>
      <c r="C15">
        <v>2130823.8380359202</v>
      </c>
    </row>
    <row r="16" spans="1:3" x14ac:dyDescent="0.35">
      <c r="A16">
        <v>2024</v>
      </c>
      <c r="B16" s="47">
        <v>131529467.50338459</v>
      </c>
      <c r="C16">
        <v>2191311.9893394001</v>
      </c>
    </row>
    <row r="17" spans="1:3" x14ac:dyDescent="0.35">
      <c r="A17">
        <v>2025</v>
      </c>
      <c r="B17" s="47">
        <v>132584052.76871851</v>
      </c>
      <c r="C17">
        <v>2254401.5720603201</v>
      </c>
    </row>
    <row r="18" spans="1:3" x14ac:dyDescent="0.35">
      <c r="A18">
        <v>2026</v>
      </c>
      <c r="B18" s="47">
        <v>133614189.83441433</v>
      </c>
      <c r="C18">
        <v>2320551.2431089701</v>
      </c>
    </row>
    <row r="19" spans="1:3" x14ac:dyDescent="0.35">
      <c r="A19">
        <v>2027</v>
      </c>
      <c r="B19" s="47">
        <v>134619410.57512766</v>
      </c>
      <c r="C19">
        <v>2390235.09977104</v>
      </c>
    </row>
    <row r="20" spans="1:3" x14ac:dyDescent="0.35">
      <c r="A20">
        <v>2028</v>
      </c>
      <c r="B20" s="47">
        <v>135599641.27262661</v>
      </c>
      <c r="C20">
        <v>2463888.5124820601</v>
      </c>
    </row>
    <row r="21" spans="1:3" x14ac:dyDescent="0.35">
      <c r="A21">
        <v>2029</v>
      </c>
      <c r="B21" s="47">
        <v>136554493.65607554</v>
      </c>
      <c r="C21">
        <v>2541888.7319102101</v>
      </c>
    </row>
    <row r="22" spans="1:3" x14ac:dyDescent="0.35">
      <c r="A22">
        <v>2030</v>
      </c>
      <c r="B22" s="47">
        <v>137481335.77616751</v>
      </c>
      <c r="C22">
        <v>2624555.5230171401</v>
      </c>
    </row>
    <row r="23" spans="1:3" x14ac:dyDescent="0.35">
      <c r="A23">
        <v>2031</v>
      </c>
      <c r="B23" s="47">
        <v>138392319.91999999</v>
      </c>
      <c r="C23">
        <v>2712143.0777596198</v>
      </c>
    </row>
    <row r="24" spans="1:3" x14ac:dyDescent="0.35">
      <c r="A24">
        <v>2032</v>
      </c>
      <c r="B24" s="47">
        <v>139277012.73999998</v>
      </c>
      <c r="C24">
        <v>2804827.3413133798</v>
      </c>
    </row>
    <row r="25" spans="1:3" x14ac:dyDescent="0.35">
      <c r="A25">
        <v>2033</v>
      </c>
      <c r="B25" s="47">
        <v>140137935.41999999</v>
      </c>
      <c r="C25">
        <v>2902695.54040456</v>
      </c>
    </row>
    <row r="26" spans="1:3" x14ac:dyDescent="0.35">
      <c r="A26">
        <v>2034</v>
      </c>
      <c r="B26" s="47">
        <v>140975087.95999998</v>
      </c>
      <c r="C26">
        <v>3005753.8534893501</v>
      </c>
    </row>
    <row r="27" spans="1:3" x14ac:dyDescent="0.35">
      <c r="A27">
        <v>2035</v>
      </c>
      <c r="B27" s="47">
        <v>141788470.35999998</v>
      </c>
      <c r="C27">
        <v>3113926.1437357902</v>
      </c>
    </row>
    <row r="28" spans="1:3" x14ac:dyDescent="0.35">
      <c r="A28">
        <v>2036</v>
      </c>
      <c r="B28" s="47">
        <v>142578082.61999997</v>
      </c>
      <c r="C28">
        <v>3227054.8723395802</v>
      </c>
    </row>
    <row r="29" spans="1:3" x14ac:dyDescent="0.35">
      <c r="A29">
        <v>2037</v>
      </c>
      <c r="B29" s="47">
        <v>143343924.73999998</v>
      </c>
      <c r="C29">
        <v>3344911.9150814</v>
      </c>
    </row>
    <row r="30" spans="1:3" x14ac:dyDescent="0.35">
      <c r="A30">
        <v>2038</v>
      </c>
      <c r="B30" s="47">
        <v>144085996.72</v>
      </c>
      <c r="C30">
        <v>3467217.1053297599</v>
      </c>
    </row>
    <row r="31" spans="1:3" x14ac:dyDescent="0.35">
      <c r="A31">
        <v>2039</v>
      </c>
      <c r="B31" s="47">
        <v>144804298.56</v>
      </c>
      <c r="C31">
        <v>3593666.24137343</v>
      </c>
    </row>
    <row r="32" spans="1:3" x14ac:dyDescent="0.35">
      <c r="A32">
        <v>2040</v>
      </c>
      <c r="B32" s="47">
        <v>145498830.25999999</v>
      </c>
      <c r="C32">
        <v>3723936.5471359398</v>
      </c>
    </row>
    <row r="33" spans="1:3" x14ac:dyDescent="0.35">
      <c r="A33">
        <v>2041</v>
      </c>
      <c r="B33" s="47">
        <v>146169591.81999999</v>
      </c>
      <c r="C33">
        <v>3857712.2372269402</v>
      </c>
    </row>
    <row r="34" spans="1:3" x14ac:dyDescent="0.35">
      <c r="A34">
        <v>2042</v>
      </c>
      <c r="B34" s="47">
        <v>146816583.23999998</v>
      </c>
      <c r="C34">
        <v>3994697.4100716901</v>
      </c>
    </row>
    <row r="35" spans="1:3" x14ac:dyDescent="0.35">
      <c r="A35">
        <v>2043</v>
      </c>
      <c r="B35" s="47">
        <v>147439804.51999998</v>
      </c>
      <c r="C35">
        <v>4134597.5679367399</v>
      </c>
    </row>
    <row r="36" spans="1:3" x14ac:dyDescent="0.35">
      <c r="A36">
        <v>2044</v>
      </c>
      <c r="B36" s="47">
        <v>148039255.66</v>
      </c>
      <c r="C36">
        <v>4277132.2051454699</v>
      </c>
    </row>
    <row r="37" spans="1:3" x14ac:dyDescent="0.35">
      <c r="A37">
        <v>2045</v>
      </c>
      <c r="B37" s="47">
        <v>148614936.66</v>
      </c>
      <c r="C37">
        <v>4422032.55845863</v>
      </c>
    </row>
    <row r="38" spans="1:3" x14ac:dyDescent="0.35">
      <c r="A38">
        <v>2046</v>
      </c>
      <c r="B38" s="47">
        <v>149166847.51999998</v>
      </c>
      <c r="C38">
        <v>4568869.15610178</v>
      </c>
    </row>
    <row r="39" spans="1:3" x14ac:dyDescent="0.35">
      <c r="A39">
        <v>2047</v>
      </c>
      <c r="B39" s="47">
        <v>149694988.23999998</v>
      </c>
      <c r="C39">
        <v>4716912.7953549698</v>
      </c>
    </row>
    <row r="40" spans="1:3" x14ac:dyDescent="0.35">
      <c r="A40">
        <v>2048</v>
      </c>
      <c r="B40" s="47">
        <v>150199358.81999999</v>
      </c>
      <c r="C40">
        <v>4866058.3406773498</v>
      </c>
    </row>
    <row r="41" spans="1:3" x14ac:dyDescent="0.35">
      <c r="A41">
        <v>2049</v>
      </c>
      <c r="B41" s="47">
        <v>150679959.25999999</v>
      </c>
      <c r="C41">
        <v>5016213.9869993003</v>
      </c>
    </row>
    <row r="42" spans="1:3" x14ac:dyDescent="0.35">
      <c r="A42" s="48">
        <v>2050</v>
      </c>
      <c r="B42" s="47">
        <v>151136789.56</v>
      </c>
      <c r="C42">
        <v>5167305.1844430901</v>
      </c>
    </row>
    <row r="43" spans="1:3" x14ac:dyDescent="0.35">
      <c r="C43">
        <v>5319298.2033835901</v>
      </c>
    </row>
    <row r="44" spans="1:3" x14ac:dyDescent="0.35">
      <c r="C44">
        <v>5472207.1001032097</v>
      </c>
    </row>
    <row r="45" spans="1:3" x14ac:dyDescent="0.35">
      <c r="C45">
        <v>5626062.8459088197</v>
      </c>
    </row>
    <row r="46" spans="1:3" x14ac:dyDescent="0.35">
      <c r="C46">
        <v>5780904.4193248702</v>
      </c>
    </row>
    <row r="47" spans="1:3" x14ac:dyDescent="0.35">
      <c r="C47">
        <v>5936773.7392850602</v>
      </c>
    </row>
    <row r="48" spans="1:3" x14ac:dyDescent="0.35">
      <c r="C48">
        <v>6093741.6266824398</v>
      </c>
    </row>
    <row r="49" spans="3:3" x14ac:dyDescent="0.35">
      <c r="C49">
        <v>6251900.3989607496</v>
      </c>
    </row>
    <row r="50" spans="3:3" x14ac:dyDescent="0.35">
      <c r="C50">
        <v>6411336.5648913998</v>
      </c>
    </row>
    <row r="51" spans="3:3" x14ac:dyDescent="0.35">
      <c r="C51">
        <v>6572147.7867742898</v>
      </c>
    </row>
    <row r="52" spans="3:3" x14ac:dyDescent="0.35">
      <c r="C52">
        <v>6734438.0725683402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4"/>
  <sheetViews>
    <sheetView topLeftCell="A43" workbookViewId="0">
      <selection activeCell="C31" sqref="C31"/>
    </sheetView>
  </sheetViews>
  <sheetFormatPr defaultColWidth="10.5" defaultRowHeight="14.5" x14ac:dyDescent="0.35"/>
  <cols>
    <col min="1" max="1" width="48.58203125" style="57" bestFit="1" customWidth="1"/>
    <col min="2" max="2" width="12.58203125" style="57" bestFit="1" customWidth="1"/>
    <col min="3" max="3" width="11.1640625" style="57" bestFit="1" customWidth="1"/>
    <col min="4" max="4" width="10.25" style="57" bestFit="1" customWidth="1"/>
    <col min="5" max="6" width="7.83203125" style="57" bestFit="1" customWidth="1"/>
    <col min="7" max="7" width="6.9140625" style="57" bestFit="1" customWidth="1"/>
    <col min="8" max="8" width="7.83203125" style="57" bestFit="1" customWidth="1"/>
    <col min="9" max="9" width="13.75" style="57" bestFit="1" customWidth="1"/>
    <col min="10" max="256" width="10.5" style="57"/>
    <col min="257" max="257" width="48.58203125" style="57" bestFit="1" customWidth="1"/>
    <col min="258" max="258" width="12.58203125" style="57" bestFit="1" customWidth="1"/>
    <col min="259" max="259" width="11.1640625" style="57" bestFit="1" customWidth="1"/>
    <col min="260" max="260" width="10.25" style="57" bestFit="1" customWidth="1"/>
    <col min="261" max="262" width="7.83203125" style="57" bestFit="1" customWidth="1"/>
    <col min="263" max="263" width="6.9140625" style="57" bestFit="1" customWidth="1"/>
    <col min="264" max="264" width="7.83203125" style="57" bestFit="1" customWidth="1"/>
    <col min="265" max="265" width="13.75" style="57" bestFit="1" customWidth="1"/>
    <col min="266" max="512" width="10.5" style="57"/>
    <col min="513" max="513" width="48.58203125" style="57" bestFit="1" customWidth="1"/>
    <col min="514" max="514" width="12.58203125" style="57" bestFit="1" customWidth="1"/>
    <col min="515" max="515" width="11.1640625" style="57" bestFit="1" customWidth="1"/>
    <col min="516" max="516" width="10.25" style="57" bestFit="1" customWidth="1"/>
    <col min="517" max="518" width="7.83203125" style="57" bestFit="1" customWidth="1"/>
    <col min="519" max="519" width="6.9140625" style="57" bestFit="1" customWidth="1"/>
    <col min="520" max="520" width="7.83203125" style="57" bestFit="1" customWidth="1"/>
    <col min="521" max="521" width="13.75" style="57" bestFit="1" customWidth="1"/>
    <col min="522" max="768" width="10.5" style="57"/>
    <col min="769" max="769" width="48.58203125" style="57" bestFit="1" customWidth="1"/>
    <col min="770" max="770" width="12.58203125" style="57" bestFit="1" customWidth="1"/>
    <col min="771" max="771" width="11.1640625" style="57" bestFit="1" customWidth="1"/>
    <col min="772" max="772" width="10.25" style="57" bestFit="1" customWidth="1"/>
    <col min="773" max="774" width="7.83203125" style="57" bestFit="1" customWidth="1"/>
    <col min="775" max="775" width="6.9140625" style="57" bestFit="1" customWidth="1"/>
    <col min="776" max="776" width="7.83203125" style="57" bestFit="1" customWidth="1"/>
    <col min="777" max="777" width="13.75" style="57" bestFit="1" customWidth="1"/>
    <col min="778" max="1024" width="10.5" style="57"/>
    <col min="1025" max="1025" width="48.58203125" style="57" bestFit="1" customWidth="1"/>
    <col min="1026" max="1026" width="12.58203125" style="57" bestFit="1" customWidth="1"/>
    <col min="1027" max="1027" width="11.1640625" style="57" bestFit="1" customWidth="1"/>
    <col min="1028" max="1028" width="10.25" style="57" bestFit="1" customWidth="1"/>
    <col min="1029" max="1030" width="7.83203125" style="57" bestFit="1" customWidth="1"/>
    <col min="1031" max="1031" width="6.9140625" style="57" bestFit="1" customWidth="1"/>
    <col min="1032" max="1032" width="7.83203125" style="57" bestFit="1" customWidth="1"/>
    <col min="1033" max="1033" width="13.75" style="57" bestFit="1" customWidth="1"/>
    <col min="1034" max="1280" width="10.5" style="57"/>
    <col min="1281" max="1281" width="48.58203125" style="57" bestFit="1" customWidth="1"/>
    <col min="1282" max="1282" width="12.58203125" style="57" bestFit="1" customWidth="1"/>
    <col min="1283" max="1283" width="11.1640625" style="57" bestFit="1" customWidth="1"/>
    <col min="1284" max="1284" width="10.25" style="57" bestFit="1" customWidth="1"/>
    <col min="1285" max="1286" width="7.83203125" style="57" bestFit="1" customWidth="1"/>
    <col min="1287" max="1287" width="6.9140625" style="57" bestFit="1" customWidth="1"/>
    <col min="1288" max="1288" width="7.83203125" style="57" bestFit="1" customWidth="1"/>
    <col min="1289" max="1289" width="13.75" style="57" bestFit="1" customWidth="1"/>
    <col min="1290" max="1536" width="10.5" style="57"/>
    <col min="1537" max="1537" width="48.58203125" style="57" bestFit="1" customWidth="1"/>
    <col min="1538" max="1538" width="12.58203125" style="57" bestFit="1" customWidth="1"/>
    <col min="1539" max="1539" width="11.1640625" style="57" bestFit="1" customWidth="1"/>
    <col min="1540" max="1540" width="10.25" style="57" bestFit="1" customWidth="1"/>
    <col min="1541" max="1542" width="7.83203125" style="57" bestFit="1" customWidth="1"/>
    <col min="1543" max="1543" width="6.9140625" style="57" bestFit="1" customWidth="1"/>
    <col min="1544" max="1544" width="7.83203125" style="57" bestFit="1" customWidth="1"/>
    <col min="1545" max="1545" width="13.75" style="57" bestFit="1" customWidth="1"/>
    <col min="1546" max="1792" width="10.5" style="57"/>
    <col min="1793" max="1793" width="48.58203125" style="57" bestFit="1" customWidth="1"/>
    <col min="1794" max="1794" width="12.58203125" style="57" bestFit="1" customWidth="1"/>
    <col min="1795" max="1795" width="11.1640625" style="57" bestFit="1" customWidth="1"/>
    <col min="1796" max="1796" width="10.25" style="57" bestFit="1" customWidth="1"/>
    <col min="1797" max="1798" width="7.83203125" style="57" bestFit="1" customWidth="1"/>
    <col min="1799" max="1799" width="6.9140625" style="57" bestFit="1" customWidth="1"/>
    <col min="1800" max="1800" width="7.83203125" style="57" bestFit="1" customWidth="1"/>
    <col min="1801" max="1801" width="13.75" style="57" bestFit="1" customWidth="1"/>
    <col min="1802" max="2048" width="10.5" style="57"/>
    <col min="2049" max="2049" width="48.58203125" style="57" bestFit="1" customWidth="1"/>
    <col min="2050" max="2050" width="12.58203125" style="57" bestFit="1" customWidth="1"/>
    <col min="2051" max="2051" width="11.1640625" style="57" bestFit="1" customWidth="1"/>
    <col min="2052" max="2052" width="10.25" style="57" bestFit="1" customWidth="1"/>
    <col min="2053" max="2054" width="7.83203125" style="57" bestFit="1" customWidth="1"/>
    <col min="2055" max="2055" width="6.9140625" style="57" bestFit="1" customWidth="1"/>
    <col min="2056" max="2056" width="7.83203125" style="57" bestFit="1" customWidth="1"/>
    <col min="2057" max="2057" width="13.75" style="57" bestFit="1" customWidth="1"/>
    <col min="2058" max="2304" width="10.5" style="57"/>
    <col min="2305" max="2305" width="48.58203125" style="57" bestFit="1" customWidth="1"/>
    <col min="2306" max="2306" width="12.58203125" style="57" bestFit="1" customWidth="1"/>
    <col min="2307" max="2307" width="11.1640625" style="57" bestFit="1" customWidth="1"/>
    <col min="2308" max="2308" width="10.25" style="57" bestFit="1" customWidth="1"/>
    <col min="2309" max="2310" width="7.83203125" style="57" bestFit="1" customWidth="1"/>
    <col min="2311" max="2311" width="6.9140625" style="57" bestFit="1" customWidth="1"/>
    <col min="2312" max="2312" width="7.83203125" style="57" bestFit="1" customWidth="1"/>
    <col min="2313" max="2313" width="13.75" style="57" bestFit="1" customWidth="1"/>
    <col min="2314" max="2560" width="10.5" style="57"/>
    <col min="2561" max="2561" width="48.58203125" style="57" bestFit="1" customWidth="1"/>
    <col min="2562" max="2562" width="12.58203125" style="57" bestFit="1" customWidth="1"/>
    <col min="2563" max="2563" width="11.1640625" style="57" bestFit="1" customWidth="1"/>
    <col min="2564" max="2564" width="10.25" style="57" bestFit="1" customWidth="1"/>
    <col min="2565" max="2566" width="7.83203125" style="57" bestFit="1" customWidth="1"/>
    <col min="2567" max="2567" width="6.9140625" style="57" bestFit="1" customWidth="1"/>
    <col min="2568" max="2568" width="7.83203125" style="57" bestFit="1" customWidth="1"/>
    <col min="2569" max="2569" width="13.75" style="57" bestFit="1" customWidth="1"/>
    <col min="2570" max="2816" width="10.5" style="57"/>
    <col min="2817" max="2817" width="48.58203125" style="57" bestFit="1" customWidth="1"/>
    <col min="2818" max="2818" width="12.58203125" style="57" bestFit="1" customWidth="1"/>
    <col min="2819" max="2819" width="11.1640625" style="57" bestFit="1" customWidth="1"/>
    <col min="2820" max="2820" width="10.25" style="57" bestFit="1" customWidth="1"/>
    <col min="2821" max="2822" width="7.83203125" style="57" bestFit="1" customWidth="1"/>
    <col min="2823" max="2823" width="6.9140625" style="57" bestFit="1" customWidth="1"/>
    <col min="2824" max="2824" width="7.83203125" style="57" bestFit="1" customWidth="1"/>
    <col min="2825" max="2825" width="13.75" style="57" bestFit="1" customWidth="1"/>
    <col min="2826" max="3072" width="10.5" style="57"/>
    <col min="3073" max="3073" width="48.58203125" style="57" bestFit="1" customWidth="1"/>
    <col min="3074" max="3074" width="12.58203125" style="57" bestFit="1" customWidth="1"/>
    <col min="3075" max="3075" width="11.1640625" style="57" bestFit="1" customWidth="1"/>
    <col min="3076" max="3076" width="10.25" style="57" bestFit="1" customWidth="1"/>
    <col min="3077" max="3078" width="7.83203125" style="57" bestFit="1" customWidth="1"/>
    <col min="3079" max="3079" width="6.9140625" style="57" bestFit="1" customWidth="1"/>
    <col min="3080" max="3080" width="7.83203125" style="57" bestFit="1" customWidth="1"/>
    <col min="3081" max="3081" width="13.75" style="57" bestFit="1" customWidth="1"/>
    <col min="3082" max="3328" width="10.5" style="57"/>
    <col min="3329" max="3329" width="48.58203125" style="57" bestFit="1" customWidth="1"/>
    <col min="3330" max="3330" width="12.58203125" style="57" bestFit="1" customWidth="1"/>
    <col min="3331" max="3331" width="11.1640625" style="57" bestFit="1" customWidth="1"/>
    <col min="3332" max="3332" width="10.25" style="57" bestFit="1" customWidth="1"/>
    <col min="3333" max="3334" width="7.83203125" style="57" bestFit="1" customWidth="1"/>
    <col min="3335" max="3335" width="6.9140625" style="57" bestFit="1" customWidth="1"/>
    <col min="3336" max="3336" width="7.83203125" style="57" bestFit="1" customWidth="1"/>
    <col min="3337" max="3337" width="13.75" style="57" bestFit="1" customWidth="1"/>
    <col min="3338" max="3584" width="10.5" style="57"/>
    <col min="3585" max="3585" width="48.58203125" style="57" bestFit="1" customWidth="1"/>
    <col min="3586" max="3586" width="12.58203125" style="57" bestFit="1" customWidth="1"/>
    <col min="3587" max="3587" width="11.1640625" style="57" bestFit="1" customWidth="1"/>
    <col min="3588" max="3588" width="10.25" style="57" bestFit="1" customWidth="1"/>
    <col min="3589" max="3590" width="7.83203125" style="57" bestFit="1" customWidth="1"/>
    <col min="3591" max="3591" width="6.9140625" style="57" bestFit="1" customWidth="1"/>
    <col min="3592" max="3592" width="7.83203125" style="57" bestFit="1" customWidth="1"/>
    <col min="3593" max="3593" width="13.75" style="57" bestFit="1" customWidth="1"/>
    <col min="3594" max="3840" width="10.5" style="57"/>
    <col min="3841" max="3841" width="48.58203125" style="57" bestFit="1" customWidth="1"/>
    <col min="3842" max="3842" width="12.58203125" style="57" bestFit="1" customWidth="1"/>
    <col min="3843" max="3843" width="11.1640625" style="57" bestFit="1" customWidth="1"/>
    <col min="3844" max="3844" width="10.25" style="57" bestFit="1" customWidth="1"/>
    <col min="3845" max="3846" width="7.83203125" style="57" bestFit="1" customWidth="1"/>
    <col min="3847" max="3847" width="6.9140625" style="57" bestFit="1" customWidth="1"/>
    <col min="3848" max="3848" width="7.83203125" style="57" bestFit="1" customWidth="1"/>
    <col min="3849" max="3849" width="13.75" style="57" bestFit="1" customWidth="1"/>
    <col min="3850" max="4096" width="10.5" style="57"/>
    <col min="4097" max="4097" width="48.58203125" style="57" bestFit="1" customWidth="1"/>
    <col min="4098" max="4098" width="12.58203125" style="57" bestFit="1" customWidth="1"/>
    <col min="4099" max="4099" width="11.1640625" style="57" bestFit="1" customWidth="1"/>
    <col min="4100" max="4100" width="10.25" style="57" bestFit="1" customWidth="1"/>
    <col min="4101" max="4102" width="7.83203125" style="57" bestFit="1" customWidth="1"/>
    <col min="4103" max="4103" width="6.9140625" style="57" bestFit="1" customWidth="1"/>
    <col min="4104" max="4104" width="7.83203125" style="57" bestFit="1" customWidth="1"/>
    <col min="4105" max="4105" width="13.75" style="57" bestFit="1" customWidth="1"/>
    <col min="4106" max="4352" width="10.5" style="57"/>
    <col min="4353" max="4353" width="48.58203125" style="57" bestFit="1" customWidth="1"/>
    <col min="4354" max="4354" width="12.58203125" style="57" bestFit="1" customWidth="1"/>
    <col min="4355" max="4355" width="11.1640625" style="57" bestFit="1" customWidth="1"/>
    <col min="4356" max="4356" width="10.25" style="57" bestFit="1" customWidth="1"/>
    <col min="4357" max="4358" width="7.83203125" style="57" bestFit="1" customWidth="1"/>
    <col min="4359" max="4359" width="6.9140625" style="57" bestFit="1" customWidth="1"/>
    <col min="4360" max="4360" width="7.83203125" style="57" bestFit="1" customWidth="1"/>
    <col min="4361" max="4361" width="13.75" style="57" bestFit="1" customWidth="1"/>
    <col min="4362" max="4608" width="10.5" style="57"/>
    <col min="4609" max="4609" width="48.58203125" style="57" bestFit="1" customWidth="1"/>
    <col min="4610" max="4610" width="12.58203125" style="57" bestFit="1" customWidth="1"/>
    <col min="4611" max="4611" width="11.1640625" style="57" bestFit="1" customWidth="1"/>
    <col min="4612" max="4612" width="10.25" style="57" bestFit="1" customWidth="1"/>
    <col min="4613" max="4614" width="7.83203125" style="57" bestFit="1" customWidth="1"/>
    <col min="4615" max="4615" width="6.9140625" style="57" bestFit="1" customWidth="1"/>
    <col min="4616" max="4616" width="7.83203125" style="57" bestFit="1" customWidth="1"/>
    <col min="4617" max="4617" width="13.75" style="57" bestFit="1" customWidth="1"/>
    <col min="4618" max="4864" width="10.5" style="57"/>
    <col min="4865" max="4865" width="48.58203125" style="57" bestFit="1" customWidth="1"/>
    <col min="4866" max="4866" width="12.58203125" style="57" bestFit="1" customWidth="1"/>
    <col min="4867" max="4867" width="11.1640625" style="57" bestFit="1" customWidth="1"/>
    <col min="4868" max="4868" width="10.25" style="57" bestFit="1" customWidth="1"/>
    <col min="4869" max="4870" width="7.83203125" style="57" bestFit="1" customWidth="1"/>
    <col min="4871" max="4871" width="6.9140625" style="57" bestFit="1" customWidth="1"/>
    <col min="4872" max="4872" width="7.83203125" style="57" bestFit="1" customWidth="1"/>
    <col min="4873" max="4873" width="13.75" style="57" bestFit="1" customWidth="1"/>
    <col min="4874" max="5120" width="10.5" style="57"/>
    <col min="5121" max="5121" width="48.58203125" style="57" bestFit="1" customWidth="1"/>
    <col min="5122" max="5122" width="12.58203125" style="57" bestFit="1" customWidth="1"/>
    <col min="5123" max="5123" width="11.1640625" style="57" bestFit="1" customWidth="1"/>
    <col min="5124" max="5124" width="10.25" style="57" bestFit="1" customWidth="1"/>
    <col min="5125" max="5126" width="7.83203125" style="57" bestFit="1" customWidth="1"/>
    <col min="5127" max="5127" width="6.9140625" style="57" bestFit="1" customWidth="1"/>
    <col min="5128" max="5128" width="7.83203125" style="57" bestFit="1" customWidth="1"/>
    <col min="5129" max="5129" width="13.75" style="57" bestFit="1" customWidth="1"/>
    <col min="5130" max="5376" width="10.5" style="57"/>
    <col min="5377" max="5377" width="48.58203125" style="57" bestFit="1" customWidth="1"/>
    <col min="5378" max="5378" width="12.58203125" style="57" bestFit="1" customWidth="1"/>
    <col min="5379" max="5379" width="11.1640625" style="57" bestFit="1" customWidth="1"/>
    <col min="5380" max="5380" width="10.25" style="57" bestFit="1" customWidth="1"/>
    <col min="5381" max="5382" width="7.83203125" style="57" bestFit="1" customWidth="1"/>
    <col min="5383" max="5383" width="6.9140625" style="57" bestFit="1" customWidth="1"/>
    <col min="5384" max="5384" width="7.83203125" style="57" bestFit="1" customWidth="1"/>
    <col min="5385" max="5385" width="13.75" style="57" bestFit="1" customWidth="1"/>
    <col min="5386" max="5632" width="10.5" style="57"/>
    <col min="5633" max="5633" width="48.58203125" style="57" bestFit="1" customWidth="1"/>
    <col min="5634" max="5634" width="12.58203125" style="57" bestFit="1" customWidth="1"/>
    <col min="5635" max="5635" width="11.1640625" style="57" bestFit="1" customWidth="1"/>
    <col min="5636" max="5636" width="10.25" style="57" bestFit="1" customWidth="1"/>
    <col min="5637" max="5638" width="7.83203125" style="57" bestFit="1" customWidth="1"/>
    <col min="5639" max="5639" width="6.9140625" style="57" bestFit="1" customWidth="1"/>
    <col min="5640" max="5640" width="7.83203125" style="57" bestFit="1" customWidth="1"/>
    <col min="5641" max="5641" width="13.75" style="57" bestFit="1" customWidth="1"/>
    <col min="5642" max="5888" width="10.5" style="57"/>
    <col min="5889" max="5889" width="48.58203125" style="57" bestFit="1" customWidth="1"/>
    <col min="5890" max="5890" width="12.58203125" style="57" bestFit="1" customWidth="1"/>
    <col min="5891" max="5891" width="11.1640625" style="57" bestFit="1" customWidth="1"/>
    <col min="5892" max="5892" width="10.25" style="57" bestFit="1" customWidth="1"/>
    <col min="5893" max="5894" width="7.83203125" style="57" bestFit="1" customWidth="1"/>
    <col min="5895" max="5895" width="6.9140625" style="57" bestFit="1" customWidth="1"/>
    <col min="5896" max="5896" width="7.83203125" style="57" bestFit="1" customWidth="1"/>
    <col min="5897" max="5897" width="13.75" style="57" bestFit="1" customWidth="1"/>
    <col min="5898" max="6144" width="10.5" style="57"/>
    <col min="6145" max="6145" width="48.58203125" style="57" bestFit="1" customWidth="1"/>
    <col min="6146" max="6146" width="12.58203125" style="57" bestFit="1" customWidth="1"/>
    <col min="6147" max="6147" width="11.1640625" style="57" bestFit="1" customWidth="1"/>
    <col min="6148" max="6148" width="10.25" style="57" bestFit="1" customWidth="1"/>
    <col min="6149" max="6150" width="7.83203125" style="57" bestFit="1" customWidth="1"/>
    <col min="6151" max="6151" width="6.9140625" style="57" bestFit="1" customWidth="1"/>
    <col min="6152" max="6152" width="7.83203125" style="57" bestFit="1" customWidth="1"/>
    <col min="6153" max="6153" width="13.75" style="57" bestFit="1" customWidth="1"/>
    <col min="6154" max="6400" width="10.5" style="57"/>
    <col min="6401" max="6401" width="48.58203125" style="57" bestFit="1" customWidth="1"/>
    <col min="6402" max="6402" width="12.58203125" style="57" bestFit="1" customWidth="1"/>
    <col min="6403" max="6403" width="11.1640625" style="57" bestFit="1" customWidth="1"/>
    <col min="6404" max="6404" width="10.25" style="57" bestFit="1" customWidth="1"/>
    <col min="6405" max="6406" width="7.83203125" style="57" bestFit="1" customWidth="1"/>
    <col min="6407" max="6407" width="6.9140625" style="57" bestFit="1" customWidth="1"/>
    <col min="6408" max="6408" width="7.83203125" style="57" bestFit="1" customWidth="1"/>
    <col min="6409" max="6409" width="13.75" style="57" bestFit="1" customWidth="1"/>
    <col min="6410" max="6656" width="10.5" style="57"/>
    <col min="6657" max="6657" width="48.58203125" style="57" bestFit="1" customWidth="1"/>
    <col min="6658" max="6658" width="12.58203125" style="57" bestFit="1" customWidth="1"/>
    <col min="6659" max="6659" width="11.1640625" style="57" bestFit="1" customWidth="1"/>
    <col min="6660" max="6660" width="10.25" style="57" bestFit="1" customWidth="1"/>
    <col min="6661" max="6662" width="7.83203125" style="57" bestFit="1" customWidth="1"/>
    <col min="6663" max="6663" width="6.9140625" style="57" bestFit="1" customWidth="1"/>
    <col min="6664" max="6664" width="7.83203125" style="57" bestFit="1" customWidth="1"/>
    <col min="6665" max="6665" width="13.75" style="57" bestFit="1" customWidth="1"/>
    <col min="6666" max="6912" width="10.5" style="57"/>
    <col min="6913" max="6913" width="48.58203125" style="57" bestFit="1" customWidth="1"/>
    <col min="6914" max="6914" width="12.58203125" style="57" bestFit="1" customWidth="1"/>
    <col min="6915" max="6915" width="11.1640625" style="57" bestFit="1" customWidth="1"/>
    <col min="6916" max="6916" width="10.25" style="57" bestFit="1" customWidth="1"/>
    <col min="6917" max="6918" width="7.83203125" style="57" bestFit="1" customWidth="1"/>
    <col min="6919" max="6919" width="6.9140625" style="57" bestFit="1" customWidth="1"/>
    <col min="6920" max="6920" width="7.83203125" style="57" bestFit="1" customWidth="1"/>
    <col min="6921" max="6921" width="13.75" style="57" bestFit="1" customWidth="1"/>
    <col min="6922" max="7168" width="10.5" style="57"/>
    <col min="7169" max="7169" width="48.58203125" style="57" bestFit="1" customWidth="1"/>
    <col min="7170" max="7170" width="12.58203125" style="57" bestFit="1" customWidth="1"/>
    <col min="7171" max="7171" width="11.1640625" style="57" bestFit="1" customWidth="1"/>
    <col min="7172" max="7172" width="10.25" style="57" bestFit="1" customWidth="1"/>
    <col min="7173" max="7174" width="7.83203125" style="57" bestFit="1" customWidth="1"/>
    <col min="7175" max="7175" width="6.9140625" style="57" bestFit="1" customWidth="1"/>
    <col min="7176" max="7176" width="7.83203125" style="57" bestFit="1" customWidth="1"/>
    <col min="7177" max="7177" width="13.75" style="57" bestFit="1" customWidth="1"/>
    <col min="7178" max="7424" width="10.5" style="57"/>
    <col min="7425" max="7425" width="48.58203125" style="57" bestFit="1" customWidth="1"/>
    <col min="7426" max="7426" width="12.58203125" style="57" bestFit="1" customWidth="1"/>
    <col min="7427" max="7427" width="11.1640625" style="57" bestFit="1" customWidth="1"/>
    <col min="7428" max="7428" width="10.25" style="57" bestFit="1" customWidth="1"/>
    <col min="7429" max="7430" width="7.83203125" style="57" bestFit="1" customWidth="1"/>
    <col min="7431" max="7431" width="6.9140625" style="57" bestFit="1" customWidth="1"/>
    <col min="7432" max="7432" width="7.83203125" style="57" bestFit="1" customWidth="1"/>
    <col min="7433" max="7433" width="13.75" style="57" bestFit="1" customWidth="1"/>
    <col min="7434" max="7680" width="10.5" style="57"/>
    <col min="7681" max="7681" width="48.58203125" style="57" bestFit="1" customWidth="1"/>
    <col min="7682" max="7682" width="12.58203125" style="57" bestFit="1" customWidth="1"/>
    <col min="7683" max="7683" width="11.1640625" style="57" bestFit="1" customWidth="1"/>
    <col min="7684" max="7684" width="10.25" style="57" bestFit="1" customWidth="1"/>
    <col min="7685" max="7686" width="7.83203125" style="57" bestFit="1" customWidth="1"/>
    <col min="7687" max="7687" width="6.9140625" style="57" bestFit="1" customWidth="1"/>
    <col min="7688" max="7688" width="7.83203125" style="57" bestFit="1" customWidth="1"/>
    <col min="7689" max="7689" width="13.75" style="57" bestFit="1" customWidth="1"/>
    <col min="7690" max="7936" width="10.5" style="57"/>
    <col min="7937" max="7937" width="48.58203125" style="57" bestFit="1" customWidth="1"/>
    <col min="7938" max="7938" width="12.58203125" style="57" bestFit="1" customWidth="1"/>
    <col min="7939" max="7939" width="11.1640625" style="57" bestFit="1" customWidth="1"/>
    <col min="7940" max="7940" width="10.25" style="57" bestFit="1" customWidth="1"/>
    <col min="7941" max="7942" width="7.83203125" style="57" bestFit="1" customWidth="1"/>
    <col min="7943" max="7943" width="6.9140625" style="57" bestFit="1" customWidth="1"/>
    <col min="7944" max="7944" width="7.83203125" style="57" bestFit="1" customWidth="1"/>
    <col min="7945" max="7945" width="13.75" style="57" bestFit="1" customWidth="1"/>
    <col min="7946" max="8192" width="10.5" style="57"/>
    <col min="8193" max="8193" width="48.58203125" style="57" bestFit="1" customWidth="1"/>
    <col min="8194" max="8194" width="12.58203125" style="57" bestFit="1" customWidth="1"/>
    <col min="8195" max="8195" width="11.1640625" style="57" bestFit="1" customWidth="1"/>
    <col min="8196" max="8196" width="10.25" style="57" bestFit="1" customWidth="1"/>
    <col min="8197" max="8198" width="7.83203125" style="57" bestFit="1" customWidth="1"/>
    <col min="8199" max="8199" width="6.9140625" style="57" bestFit="1" customWidth="1"/>
    <col min="8200" max="8200" width="7.83203125" style="57" bestFit="1" customWidth="1"/>
    <col min="8201" max="8201" width="13.75" style="57" bestFit="1" customWidth="1"/>
    <col min="8202" max="8448" width="10.5" style="57"/>
    <col min="8449" max="8449" width="48.58203125" style="57" bestFit="1" customWidth="1"/>
    <col min="8450" max="8450" width="12.58203125" style="57" bestFit="1" customWidth="1"/>
    <col min="8451" max="8451" width="11.1640625" style="57" bestFit="1" customWidth="1"/>
    <col min="8452" max="8452" width="10.25" style="57" bestFit="1" customWidth="1"/>
    <col min="8453" max="8454" width="7.83203125" style="57" bestFit="1" customWidth="1"/>
    <col min="8455" max="8455" width="6.9140625" style="57" bestFit="1" customWidth="1"/>
    <col min="8456" max="8456" width="7.83203125" style="57" bestFit="1" customWidth="1"/>
    <col min="8457" max="8457" width="13.75" style="57" bestFit="1" customWidth="1"/>
    <col min="8458" max="8704" width="10.5" style="57"/>
    <col min="8705" max="8705" width="48.58203125" style="57" bestFit="1" customWidth="1"/>
    <col min="8706" max="8706" width="12.58203125" style="57" bestFit="1" customWidth="1"/>
    <col min="8707" max="8707" width="11.1640625" style="57" bestFit="1" customWidth="1"/>
    <col min="8708" max="8708" width="10.25" style="57" bestFit="1" customWidth="1"/>
    <col min="8709" max="8710" width="7.83203125" style="57" bestFit="1" customWidth="1"/>
    <col min="8711" max="8711" width="6.9140625" style="57" bestFit="1" customWidth="1"/>
    <col min="8712" max="8712" width="7.83203125" style="57" bestFit="1" customWidth="1"/>
    <col min="8713" max="8713" width="13.75" style="57" bestFit="1" customWidth="1"/>
    <col min="8714" max="8960" width="10.5" style="57"/>
    <col min="8961" max="8961" width="48.58203125" style="57" bestFit="1" customWidth="1"/>
    <col min="8962" max="8962" width="12.58203125" style="57" bestFit="1" customWidth="1"/>
    <col min="8963" max="8963" width="11.1640625" style="57" bestFit="1" customWidth="1"/>
    <col min="8964" max="8964" width="10.25" style="57" bestFit="1" customWidth="1"/>
    <col min="8965" max="8966" width="7.83203125" style="57" bestFit="1" customWidth="1"/>
    <col min="8967" max="8967" width="6.9140625" style="57" bestFit="1" customWidth="1"/>
    <col min="8968" max="8968" width="7.83203125" style="57" bestFit="1" customWidth="1"/>
    <col min="8969" max="8969" width="13.75" style="57" bestFit="1" customWidth="1"/>
    <col min="8970" max="9216" width="10.5" style="57"/>
    <col min="9217" max="9217" width="48.58203125" style="57" bestFit="1" customWidth="1"/>
    <col min="9218" max="9218" width="12.58203125" style="57" bestFit="1" customWidth="1"/>
    <col min="9219" max="9219" width="11.1640625" style="57" bestFit="1" customWidth="1"/>
    <col min="9220" max="9220" width="10.25" style="57" bestFit="1" customWidth="1"/>
    <col min="9221" max="9222" width="7.83203125" style="57" bestFit="1" customWidth="1"/>
    <col min="9223" max="9223" width="6.9140625" style="57" bestFit="1" customWidth="1"/>
    <col min="9224" max="9224" width="7.83203125" style="57" bestFit="1" customWidth="1"/>
    <col min="9225" max="9225" width="13.75" style="57" bestFit="1" customWidth="1"/>
    <col min="9226" max="9472" width="10.5" style="57"/>
    <col min="9473" max="9473" width="48.58203125" style="57" bestFit="1" customWidth="1"/>
    <col min="9474" max="9474" width="12.58203125" style="57" bestFit="1" customWidth="1"/>
    <col min="9475" max="9475" width="11.1640625" style="57" bestFit="1" customWidth="1"/>
    <col min="9476" max="9476" width="10.25" style="57" bestFit="1" customWidth="1"/>
    <col min="9477" max="9478" width="7.83203125" style="57" bestFit="1" customWidth="1"/>
    <col min="9479" max="9479" width="6.9140625" style="57" bestFit="1" customWidth="1"/>
    <col min="9480" max="9480" width="7.83203125" style="57" bestFit="1" customWidth="1"/>
    <col min="9481" max="9481" width="13.75" style="57" bestFit="1" customWidth="1"/>
    <col min="9482" max="9728" width="10.5" style="57"/>
    <col min="9729" max="9729" width="48.58203125" style="57" bestFit="1" customWidth="1"/>
    <col min="9730" max="9730" width="12.58203125" style="57" bestFit="1" customWidth="1"/>
    <col min="9731" max="9731" width="11.1640625" style="57" bestFit="1" customWidth="1"/>
    <col min="9732" max="9732" width="10.25" style="57" bestFit="1" customWidth="1"/>
    <col min="9733" max="9734" width="7.83203125" style="57" bestFit="1" customWidth="1"/>
    <col min="9735" max="9735" width="6.9140625" style="57" bestFit="1" customWidth="1"/>
    <col min="9736" max="9736" width="7.83203125" style="57" bestFit="1" customWidth="1"/>
    <col min="9737" max="9737" width="13.75" style="57" bestFit="1" customWidth="1"/>
    <col min="9738" max="9984" width="10.5" style="57"/>
    <col min="9985" max="9985" width="48.58203125" style="57" bestFit="1" customWidth="1"/>
    <col min="9986" max="9986" width="12.58203125" style="57" bestFit="1" customWidth="1"/>
    <col min="9987" max="9987" width="11.1640625" style="57" bestFit="1" customWidth="1"/>
    <col min="9988" max="9988" width="10.25" style="57" bestFit="1" customWidth="1"/>
    <col min="9989" max="9990" width="7.83203125" style="57" bestFit="1" customWidth="1"/>
    <col min="9991" max="9991" width="6.9140625" style="57" bestFit="1" customWidth="1"/>
    <col min="9992" max="9992" width="7.83203125" style="57" bestFit="1" customWidth="1"/>
    <col min="9993" max="9993" width="13.75" style="57" bestFit="1" customWidth="1"/>
    <col min="9994" max="10240" width="10.5" style="57"/>
    <col min="10241" max="10241" width="48.58203125" style="57" bestFit="1" customWidth="1"/>
    <col min="10242" max="10242" width="12.58203125" style="57" bestFit="1" customWidth="1"/>
    <col min="10243" max="10243" width="11.1640625" style="57" bestFit="1" customWidth="1"/>
    <col min="10244" max="10244" width="10.25" style="57" bestFit="1" customWidth="1"/>
    <col min="10245" max="10246" width="7.83203125" style="57" bestFit="1" customWidth="1"/>
    <col min="10247" max="10247" width="6.9140625" style="57" bestFit="1" customWidth="1"/>
    <col min="10248" max="10248" width="7.83203125" style="57" bestFit="1" customWidth="1"/>
    <col min="10249" max="10249" width="13.75" style="57" bestFit="1" customWidth="1"/>
    <col min="10250" max="10496" width="10.5" style="57"/>
    <col min="10497" max="10497" width="48.58203125" style="57" bestFit="1" customWidth="1"/>
    <col min="10498" max="10498" width="12.58203125" style="57" bestFit="1" customWidth="1"/>
    <col min="10499" max="10499" width="11.1640625" style="57" bestFit="1" customWidth="1"/>
    <col min="10500" max="10500" width="10.25" style="57" bestFit="1" customWidth="1"/>
    <col min="10501" max="10502" width="7.83203125" style="57" bestFit="1" customWidth="1"/>
    <col min="10503" max="10503" width="6.9140625" style="57" bestFit="1" customWidth="1"/>
    <col min="10504" max="10504" width="7.83203125" style="57" bestFit="1" customWidth="1"/>
    <col min="10505" max="10505" width="13.75" style="57" bestFit="1" customWidth="1"/>
    <col min="10506" max="10752" width="10.5" style="57"/>
    <col min="10753" max="10753" width="48.58203125" style="57" bestFit="1" customWidth="1"/>
    <col min="10754" max="10754" width="12.58203125" style="57" bestFit="1" customWidth="1"/>
    <col min="10755" max="10755" width="11.1640625" style="57" bestFit="1" customWidth="1"/>
    <col min="10756" max="10756" width="10.25" style="57" bestFit="1" customWidth="1"/>
    <col min="10757" max="10758" width="7.83203125" style="57" bestFit="1" customWidth="1"/>
    <col min="10759" max="10759" width="6.9140625" style="57" bestFit="1" customWidth="1"/>
    <col min="10760" max="10760" width="7.83203125" style="57" bestFit="1" customWidth="1"/>
    <col min="10761" max="10761" width="13.75" style="57" bestFit="1" customWidth="1"/>
    <col min="10762" max="11008" width="10.5" style="57"/>
    <col min="11009" max="11009" width="48.58203125" style="57" bestFit="1" customWidth="1"/>
    <col min="11010" max="11010" width="12.58203125" style="57" bestFit="1" customWidth="1"/>
    <col min="11011" max="11011" width="11.1640625" style="57" bestFit="1" customWidth="1"/>
    <col min="11012" max="11012" width="10.25" style="57" bestFit="1" customWidth="1"/>
    <col min="11013" max="11014" width="7.83203125" style="57" bestFit="1" customWidth="1"/>
    <col min="11015" max="11015" width="6.9140625" style="57" bestFit="1" customWidth="1"/>
    <col min="11016" max="11016" width="7.83203125" style="57" bestFit="1" customWidth="1"/>
    <col min="11017" max="11017" width="13.75" style="57" bestFit="1" customWidth="1"/>
    <col min="11018" max="11264" width="10.5" style="57"/>
    <col min="11265" max="11265" width="48.58203125" style="57" bestFit="1" customWidth="1"/>
    <col min="11266" max="11266" width="12.58203125" style="57" bestFit="1" customWidth="1"/>
    <col min="11267" max="11267" width="11.1640625" style="57" bestFit="1" customWidth="1"/>
    <col min="11268" max="11268" width="10.25" style="57" bestFit="1" customWidth="1"/>
    <col min="11269" max="11270" width="7.83203125" style="57" bestFit="1" customWidth="1"/>
    <col min="11271" max="11271" width="6.9140625" style="57" bestFit="1" customWidth="1"/>
    <col min="11272" max="11272" width="7.83203125" style="57" bestFit="1" customWidth="1"/>
    <col min="11273" max="11273" width="13.75" style="57" bestFit="1" customWidth="1"/>
    <col min="11274" max="11520" width="10.5" style="57"/>
    <col min="11521" max="11521" width="48.58203125" style="57" bestFit="1" customWidth="1"/>
    <col min="11522" max="11522" width="12.58203125" style="57" bestFit="1" customWidth="1"/>
    <col min="11523" max="11523" width="11.1640625" style="57" bestFit="1" customWidth="1"/>
    <col min="11524" max="11524" width="10.25" style="57" bestFit="1" customWidth="1"/>
    <col min="11525" max="11526" width="7.83203125" style="57" bestFit="1" customWidth="1"/>
    <col min="11527" max="11527" width="6.9140625" style="57" bestFit="1" customWidth="1"/>
    <col min="11528" max="11528" width="7.83203125" style="57" bestFit="1" customWidth="1"/>
    <col min="11529" max="11529" width="13.75" style="57" bestFit="1" customWidth="1"/>
    <col min="11530" max="11776" width="10.5" style="57"/>
    <col min="11777" max="11777" width="48.58203125" style="57" bestFit="1" customWidth="1"/>
    <col min="11778" max="11778" width="12.58203125" style="57" bestFit="1" customWidth="1"/>
    <col min="11779" max="11779" width="11.1640625" style="57" bestFit="1" customWidth="1"/>
    <col min="11780" max="11780" width="10.25" style="57" bestFit="1" customWidth="1"/>
    <col min="11781" max="11782" width="7.83203125" style="57" bestFit="1" customWidth="1"/>
    <col min="11783" max="11783" width="6.9140625" style="57" bestFit="1" customWidth="1"/>
    <col min="11784" max="11784" width="7.83203125" style="57" bestFit="1" customWidth="1"/>
    <col min="11785" max="11785" width="13.75" style="57" bestFit="1" customWidth="1"/>
    <col min="11786" max="12032" width="10.5" style="57"/>
    <col min="12033" max="12033" width="48.58203125" style="57" bestFit="1" customWidth="1"/>
    <col min="12034" max="12034" width="12.58203125" style="57" bestFit="1" customWidth="1"/>
    <col min="12035" max="12035" width="11.1640625" style="57" bestFit="1" customWidth="1"/>
    <col min="12036" max="12036" width="10.25" style="57" bestFit="1" customWidth="1"/>
    <col min="12037" max="12038" width="7.83203125" style="57" bestFit="1" customWidth="1"/>
    <col min="12039" max="12039" width="6.9140625" style="57" bestFit="1" customWidth="1"/>
    <col min="12040" max="12040" width="7.83203125" style="57" bestFit="1" customWidth="1"/>
    <col min="12041" max="12041" width="13.75" style="57" bestFit="1" customWidth="1"/>
    <col min="12042" max="12288" width="10.5" style="57"/>
    <col min="12289" max="12289" width="48.58203125" style="57" bestFit="1" customWidth="1"/>
    <col min="12290" max="12290" width="12.58203125" style="57" bestFit="1" customWidth="1"/>
    <col min="12291" max="12291" width="11.1640625" style="57" bestFit="1" customWidth="1"/>
    <col min="12292" max="12292" width="10.25" style="57" bestFit="1" customWidth="1"/>
    <col min="12293" max="12294" width="7.83203125" style="57" bestFit="1" customWidth="1"/>
    <col min="12295" max="12295" width="6.9140625" style="57" bestFit="1" customWidth="1"/>
    <col min="12296" max="12296" width="7.83203125" style="57" bestFit="1" customWidth="1"/>
    <col min="12297" max="12297" width="13.75" style="57" bestFit="1" customWidth="1"/>
    <col min="12298" max="12544" width="10.5" style="57"/>
    <col min="12545" max="12545" width="48.58203125" style="57" bestFit="1" customWidth="1"/>
    <col min="12546" max="12546" width="12.58203125" style="57" bestFit="1" customWidth="1"/>
    <col min="12547" max="12547" width="11.1640625" style="57" bestFit="1" customWidth="1"/>
    <col min="12548" max="12548" width="10.25" style="57" bestFit="1" customWidth="1"/>
    <col min="12549" max="12550" width="7.83203125" style="57" bestFit="1" customWidth="1"/>
    <col min="12551" max="12551" width="6.9140625" style="57" bestFit="1" customWidth="1"/>
    <col min="12552" max="12552" width="7.83203125" style="57" bestFit="1" customWidth="1"/>
    <col min="12553" max="12553" width="13.75" style="57" bestFit="1" customWidth="1"/>
    <col min="12554" max="12800" width="10.5" style="57"/>
    <col min="12801" max="12801" width="48.58203125" style="57" bestFit="1" customWidth="1"/>
    <col min="12802" max="12802" width="12.58203125" style="57" bestFit="1" customWidth="1"/>
    <col min="12803" max="12803" width="11.1640625" style="57" bestFit="1" customWidth="1"/>
    <col min="12804" max="12804" width="10.25" style="57" bestFit="1" customWidth="1"/>
    <col min="12805" max="12806" width="7.83203125" style="57" bestFit="1" customWidth="1"/>
    <col min="12807" max="12807" width="6.9140625" style="57" bestFit="1" customWidth="1"/>
    <col min="12808" max="12808" width="7.83203125" style="57" bestFit="1" customWidth="1"/>
    <col min="12809" max="12809" width="13.75" style="57" bestFit="1" customWidth="1"/>
    <col min="12810" max="13056" width="10.5" style="57"/>
    <col min="13057" max="13057" width="48.58203125" style="57" bestFit="1" customWidth="1"/>
    <col min="13058" max="13058" width="12.58203125" style="57" bestFit="1" customWidth="1"/>
    <col min="13059" max="13059" width="11.1640625" style="57" bestFit="1" customWidth="1"/>
    <col min="13060" max="13060" width="10.25" style="57" bestFit="1" customWidth="1"/>
    <col min="13061" max="13062" width="7.83203125" style="57" bestFit="1" customWidth="1"/>
    <col min="13063" max="13063" width="6.9140625" style="57" bestFit="1" customWidth="1"/>
    <col min="13064" max="13064" width="7.83203125" style="57" bestFit="1" customWidth="1"/>
    <col min="13065" max="13065" width="13.75" style="57" bestFit="1" customWidth="1"/>
    <col min="13066" max="13312" width="10.5" style="57"/>
    <col min="13313" max="13313" width="48.58203125" style="57" bestFit="1" customWidth="1"/>
    <col min="13314" max="13314" width="12.58203125" style="57" bestFit="1" customWidth="1"/>
    <col min="13315" max="13315" width="11.1640625" style="57" bestFit="1" customWidth="1"/>
    <col min="13316" max="13316" width="10.25" style="57" bestFit="1" customWidth="1"/>
    <col min="13317" max="13318" width="7.83203125" style="57" bestFit="1" customWidth="1"/>
    <col min="13319" max="13319" width="6.9140625" style="57" bestFit="1" customWidth="1"/>
    <col min="13320" max="13320" width="7.83203125" style="57" bestFit="1" customWidth="1"/>
    <col min="13321" max="13321" width="13.75" style="57" bestFit="1" customWidth="1"/>
    <col min="13322" max="13568" width="10.5" style="57"/>
    <col min="13569" max="13569" width="48.58203125" style="57" bestFit="1" customWidth="1"/>
    <col min="13570" max="13570" width="12.58203125" style="57" bestFit="1" customWidth="1"/>
    <col min="13571" max="13571" width="11.1640625" style="57" bestFit="1" customWidth="1"/>
    <col min="13572" max="13572" width="10.25" style="57" bestFit="1" customWidth="1"/>
    <col min="13573" max="13574" width="7.83203125" style="57" bestFit="1" customWidth="1"/>
    <col min="13575" max="13575" width="6.9140625" style="57" bestFit="1" customWidth="1"/>
    <col min="13576" max="13576" width="7.83203125" style="57" bestFit="1" customWidth="1"/>
    <col min="13577" max="13577" width="13.75" style="57" bestFit="1" customWidth="1"/>
    <col min="13578" max="13824" width="10.5" style="57"/>
    <col min="13825" max="13825" width="48.58203125" style="57" bestFit="1" customWidth="1"/>
    <col min="13826" max="13826" width="12.58203125" style="57" bestFit="1" customWidth="1"/>
    <col min="13827" max="13827" width="11.1640625" style="57" bestFit="1" customWidth="1"/>
    <col min="13828" max="13828" width="10.25" style="57" bestFit="1" customWidth="1"/>
    <col min="13829" max="13830" width="7.83203125" style="57" bestFit="1" customWidth="1"/>
    <col min="13831" max="13831" width="6.9140625" style="57" bestFit="1" customWidth="1"/>
    <col min="13832" max="13832" width="7.83203125" style="57" bestFit="1" customWidth="1"/>
    <col min="13833" max="13833" width="13.75" style="57" bestFit="1" customWidth="1"/>
    <col min="13834" max="14080" width="10.5" style="57"/>
    <col min="14081" max="14081" width="48.58203125" style="57" bestFit="1" customWidth="1"/>
    <col min="14082" max="14082" width="12.58203125" style="57" bestFit="1" customWidth="1"/>
    <col min="14083" max="14083" width="11.1640625" style="57" bestFit="1" customWidth="1"/>
    <col min="14084" max="14084" width="10.25" style="57" bestFit="1" customWidth="1"/>
    <col min="14085" max="14086" width="7.83203125" style="57" bestFit="1" customWidth="1"/>
    <col min="14087" max="14087" width="6.9140625" style="57" bestFit="1" customWidth="1"/>
    <col min="14088" max="14088" width="7.83203125" style="57" bestFit="1" customWidth="1"/>
    <col min="14089" max="14089" width="13.75" style="57" bestFit="1" customWidth="1"/>
    <col min="14090" max="14336" width="10.5" style="57"/>
    <col min="14337" max="14337" width="48.58203125" style="57" bestFit="1" customWidth="1"/>
    <col min="14338" max="14338" width="12.58203125" style="57" bestFit="1" customWidth="1"/>
    <col min="14339" max="14339" width="11.1640625" style="57" bestFit="1" customWidth="1"/>
    <col min="14340" max="14340" width="10.25" style="57" bestFit="1" customWidth="1"/>
    <col min="14341" max="14342" width="7.83203125" style="57" bestFit="1" customWidth="1"/>
    <col min="14343" max="14343" width="6.9140625" style="57" bestFit="1" customWidth="1"/>
    <col min="14344" max="14344" width="7.83203125" style="57" bestFit="1" customWidth="1"/>
    <col min="14345" max="14345" width="13.75" style="57" bestFit="1" customWidth="1"/>
    <col min="14346" max="14592" width="10.5" style="57"/>
    <col min="14593" max="14593" width="48.58203125" style="57" bestFit="1" customWidth="1"/>
    <col min="14594" max="14594" width="12.58203125" style="57" bestFit="1" customWidth="1"/>
    <col min="14595" max="14595" width="11.1640625" style="57" bestFit="1" customWidth="1"/>
    <col min="14596" max="14596" width="10.25" style="57" bestFit="1" customWidth="1"/>
    <col min="14597" max="14598" width="7.83203125" style="57" bestFit="1" customWidth="1"/>
    <col min="14599" max="14599" width="6.9140625" style="57" bestFit="1" customWidth="1"/>
    <col min="14600" max="14600" width="7.83203125" style="57" bestFit="1" customWidth="1"/>
    <col min="14601" max="14601" width="13.75" style="57" bestFit="1" customWidth="1"/>
    <col min="14602" max="14848" width="10.5" style="57"/>
    <col min="14849" max="14849" width="48.58203125" style="57" bestFit="1" customWidth="1"/>
    <col min="14850" max="14850" width="12.58203125" style="57" bestFit="1" customWidth="1"/>
    <col min="14851" max="14851" width="11.1640625" style="57" bestFit="1" customWidth="1"/>
    <col min="14852" max="14852" width="10.25" style="57" bestFit="1" customWidth="1"/>
    <col min="14853" max="14854" width="7.83203125" style="57" bestFit="1" customWidth="1"/>
    <col min="14855" max="14855" width="6.9140625" style="57" bestFit="1" customWidth="1"/>
    <col min="14856" max="14856" width="7.83203125" style="57" bestFit="1" customWidth="1"/>
    <col min="14857" max="14857" width="13.75" style="57" bestFit="1" customWidth="1"/>
    <col min="14858" max="15104" width="10.5" style="57"/>
    <col min="15105" max="15105" width="48.58203125" style="57" bestFit="1" customWidth="1"/>
    <col min="15106" max="15106" width="12.58203125" style="57" bestFit="1" customWidth="1"/>
    <col min="15107" max="15107" width="11.1640625" style="57" bestFit="1" customWidth="1"/>
    <col min="15108" max="15108" width="10.25" style="57" bestFit="1" customWidth="1"/>
    <col min="15109" max="15110" width="7.83203125" style="57" bestFit="1" customWidth="1"/>
    <col min="15111" max="15111" width="6.9140625" style="57" bestFit="1" customWidth="1"/>
    <col min="15112" max="15112" width="7.83203125" style="57" bestFit="1" customWidth="1"/>
    <col min="15113" max="15113" width="13.75" style="57" bestFit="1" customWidth="1"/>
    <col min="15114" max="15360" width="10.5" style="57"/>
    <col min="15361" max="15361" width="48.58203125" style="57" bestFit="1" customWidth="1"/>
    <col min="15362" max="15362" width="12.58203125" style="57" bestFit="1" customWidth="1"/>
    <col min="15363" max="15363" width="11.1640625" style="57" bestFit="1" customWidth="1"/>
    <col min="15364" max="15364" width="10.25" style="57" bestFit="1" customWidth="1"/>
    <col min="15365" max="15366" width="7.83203125" style="57" bestFit="1" customWidth="1"/>
    <col min="15367" max="15367" width="6.9140625" style="57" bestFit="1" customWidth="1"/>
    <col min="15368" max="15368" width="7.83203125" style="57" bestFit="1" customWidth="1"/>
    <col min="15369" max="15369" width="13.75" style="57" bestFit="1" customWidth="1"/>
    <col min="15370" max="15616" width="10.5" style="57"/>
    <col min="15617" max="15617" width="48.58203125" style="57" bestFit="1" customWidth="1"/>
    <col min="15618" max="15618" width="12.58203125" style="57" bestFit="1" customWidth="1"/>
    <col min="15619" max="15619" width="11.1640625" style="57" bestFit="1" customWidth="1"/>
    <col min="15620" max="15620" width="10.25" style="57" bestFit="1" customWidth="1"/>
    <col min="15621" max="15622" width="7.83203125" style="57" bestFit="1" customWidth="1"/>
    <col min="15623" max="15623" width="6.9140625" style="57" bestFit="1" customWidth="1"/>
    <col min="15624" max="15624" width="7.83203125" style="57" bestFit="1" customWidth="1"/>
    <col min="15625" max="15625" width="13.75" style="57" bestFit="1" customWidth="1"/>
    <col min="15626" max="15872" width="10.5" style="57"/>
    <col min="15873" max="15873" width="48.58203125" style="57" bestFit="1" customWidth="1"/>
    <col min="15874" max="15874" width="12.58203125" style="57" bestFit="1" customWidth="1"/>
    <col min="15875" max="15875" width="11.1640625" style="57" bestFit="1" customWidth="1"/>
    <col min="15876" max="15876" width="10.25" style="57" bestFit="1" customWidth="1"/>
    <col min="15877" max="15878" width="7.83203125" style="57" bestFit="1" customWidth="1"/>
    <col min="15879" max="15879" width="6.9140625" style="57" bestFit="1" customWidth="1"/>
    <col min="15880" max="15880" width="7.83203125" style="57" bestFit="1" customWidth="1"/>
    <col min="15881" max="15881" width="13.75" style="57" bestFit="1" customWidth="1"/>
    <col min="15882" max="16128" width="10.5" style="57"/>
    <col min="16129" max="16129" width="48.58203125" style="57" bestFit="1" customWidth="1"/>
    <col min="16130" max="16130" width="12.58203125" style="57" bestFit="1" customWidth="1"/>
    <col min="16131" max="16131" width="11.1640625" style="57" bestFit="1" customWidth="1"/>
    <col min="16132" max="16132" width="10.25" style="57" bestFit="1" customWidth="1"/>
    <col min="16133" max="16134" width="7.83203125" style="57" bestFit="1" customWidth="1"/>
    <col min="16135" max="16135" width="6.9140625" style="57" bestFit="1" customWidth="1"/>
    <col min="16136" max="16136" width="7.83203125" style="57" bestFit="1" customWidth="1"/>
    <col min="16137" max="16137" width="13.75" style="57" bestFit="1" customWidth="1"/>
    <col min="16138" max="16384" width="10.5" style="57"/>
  </cols>
  <sheetData>
    <row r="1" spans="1:9" ht="15.75" customHeight="1" x14ac:dyDescent="0.35">
      <c r="A1" s="56" t="s">
        <v>68</v>
      </c>
      <c r="B1" s="89" t="s">
        <v>69</v>
      </c>
      <c r="C1" s="89"/>
      <c r="D1" s="89"/>
      <c r="E1" s="89"/>
      <c r="F1" s="89"/>
      <c r="G1" s="89"/>
      <c r="H1" s="89"/>
      <c r="I1" s="89"/>
    </row>
    <row r="2" spans="1:9" ht="15.5" x14ac:dyDescent="0.35">
      <c r="A2" s="90" t="s">
        <v>70</v>
      </c>
      <c r="B2" s="92">
        <v>2010</v>
      </c>
      <c r="C2" s="92"/>
      <c r="D2" s="92"/>
      <c r="E2" s="92"/>
      <c r="F2" s="92"/>
      <c r="G2" s="92"/>
      <c r="H2" s="92"/>
      <c r="I2" s="92"/>
    </row>
    <row r="3" spans="1:9" ht="15" customHeight="1" x14ac:dyDescent="0.35">
      <c r="A3" s="91"/>
      <c r="B3" s="93" t="s">
        <v>71</v>
      </c>
      <c r="C3" s="93" t="s">
        <v>72</v>
      </c>
      <c r="D3" s="93" t="s">
        <v>73</v>
      </c>
      <c r="E3" s="93" t="s">
        <v>74</v>
      </c>
      <c r="F3" s="93" t="s">
        <v>75</v>
      </c>
      <c r="G3" s="93"/>
      <c r="H3" s="93" t="s">
        <v>76</v>
      </c>
      <c r="I3" s="93" t="s">
        <v>77</v>
      </c>
    </row>
    <row r="4" spans="1:9" x14ac:dyDescent="0.35">
      <c r="A4" s="91"/>
      <c r="B4" s="93"/>
      <c r="C4" s="93"/>
      <c r="D4" s="93"/>
      <c r="E4" s="94"/>
      <c r="F4" s="58" t="s">
        <v>78</v>
      </c>
      <c r="G4" s="58" t="s">
        <v>79</v>
      </c>
      <c r="H4" s="93"/>
      <c r="I4" s="93"/>
    </row>
    <row r="5" spans="1:9" x14ac:dyDescent="0.35">
      <c r="A5" s="91"/>
      <c r="B5" s="59">
        <v>1</v>
      </c>
      <c r="C5" s="59">
        <v>21</v>
      </c>
      <c r="D5" s="59">
        <v>310</v>
      </c>
      <c r="E5" s="59"/>
      <c r="F5" s="59">
        <v>6500</v>
      </c>
      <c r="G5" s="59">
        <v>9200</v>
      </c>
      <c r="H5" s="59">
        <v>23900</v>
      </c>
      <c r="I5" s="60"/>
    </row>
    <row r="6" spans="1:9" x14ac:dyDescent="0.35">
      <c r="A6" s="91"/>
      <c r="B6" s="83" t="s">
        <v>80</v>
      </c>
      <c r="C6" s="84"/>
      <c r="D6" s="84"/>
      <c r="E6" s="84"/>
      <c r="F6" s="84"/>
      <c r="G6" s="84"/>
      <c r="H6" s="85"/>
      <c r="I6" s="60"/>
    </row>
    <row r="7" spans="1:9" ht="15.75" customHeight="1" x14ac:dyDescent="0.35">
      <c r="A7" s="61" t="s">
        <v>81</v>
      </c>
      <c r="B7" s="62">
        <f t="shared" ref="B7:H7" si="0">B8+B38+B57+B89+B95</f>
        <v>493450.6314506426</v>
      </c>
      <c r="C7" s="62">
        <f t="shared" si="0"/>
        <v>166716.42654360743</v>
      </c>
      <c r="D7" s="62">
        <f t="shared" si="0"/>
        <v>69140.05979706785</v>
      </c>
      <c r="E7" s="62">
        <f t="shared" si="0"/>
        <v>18692.328963500004</v>
      </c>
      <c r="F7" s="62">
        <f t="shared" si="0"/>
        <v>111.852</v>
      </c>
      <c r="G7" s="62">
        <f t="shared" si="0"/>
        <v>16.559999999999999</v>
      </c>
      <c r="H7" s="62">
        <f t="shared" si="0"/>
        <v>124.3881380519429</v>
      </c>
      <c r="I7" s="62">
        <f t="shared" ref="I7:I38" si="1">SUM(B7:H7)</f>
        <v>748252.24689286982</v>
      </c>
    </row>
    <row r="8" spans="1:9" x14ac:dyDescent="0.35">
      <c r="A8" s="63" t="s">
        <v>82</v>
      </c>
      <c r="B8" s="64">
        <v>405130.19382016774</v>
      </c>
      <c r="C8" s="64">
        <v>84965.986170227188</v>
      </c>
      <c r="D8" s="64">
        <v>13721.451749076514</v>
      </c>
      <c r="E8" s="64"/>
      <c r="F8" s="64"/>
      <c r="G8" s="64"/>
      <c r="H8" s="64"/>
      <c r="I8" s="64">
        <f t="shared" si="1"/>
        <v>503817.63173947146</v>
      </c>
    </row>
    <row r="9" spans="1:9" s="67" customFormat="1" ht="13" x14ac:dyDescent="0.3">
      <c r="A9" s="65" t="s">
        <v>83</v>
      </c>
      <c r="B9" s="66">
        <v>405130.19382016774</v>
      </c>
      <c r="C9" s="66">
        <v>1846.2140128454225</v>
      </c>
      <c r="D9" s="66">
        <v>13721.451749076514</v>
      </c>
      <c r="E9" s="66"/>
      <c r="F9" s="66"/>
      <c r="G9" s="66"/>
      <c r="H9" s="66"/>
      <c r="I9" s="66">
        <f t="shared" si="1"/>
        <v>420697.8595820897</v>
      </c>
    </row>
    <row r="10" spans="1:9" s="69" customFormat="1" x14ac:dyDescent="0.35">
      <c r="A10" s="68" t="s">
        <v>84</v>
      </c>
      <c r="B10" s="66">
        <v>162232.41391915252</v>
      </c>
      <c r="C10" s="66">
        <v>163.93902189419998</v>
      </c>
      <c r="D10" s="66">
        <v>572.893828697</v>
      </c>
      <c r="E10" s="66"/>
      <c r="F10" s="66"/>
      <c r="G10" s="66"/>
      <c r="H10" s="66"/>
      <c r="I10" s="66">
        <f t="shared" si="1"/>
        <v>162969.24676974374</v>
      </c>
    </row>
    <row r="11" spans="1:9" x14ac:dyDescent="0.35">
      <c r="A11" s="70" t="s">
        <v>85</v>
      </c>
      <c r="B11" s="71">
        <v>114873.43967000001</v>
      </c>
      <c r="C11" s="71">
        <v>136.268328</v>
      </c>
      <c r="D11" s="71">
        <v>527.6789</v>
      </c>
      <c r="E11" s="71"/>
      <c r="F11" s="71"/>
      <c r="G11" s="71"/>
      <c r="H11" s="71"/>
      <c r="I11" s="71">
        <f t="shared" si="1"/>
        <v>115537.38689800001</v>
      </c>
    </row>
    <row r="12" spans="1:9" x14ac:dyDescent="0.35">
      <c r="A12" s="70" t="s">
        <v>86</v>
      </c>
      <c r="B12" s="71">
        <v>47358.974249152496</v>
      </c>
      <c r="C12" s="71">
        <v>27.670693894199996</v>
      </c>
      <c r="D12" s="71">
        <v>45.214928696999998</v>
      </c>
      <c r="E12" s="71"/>
      <c r="F12" s="71"/>
      <c r="G12" s="71"/>
      <c r="H12" s="71"/>
      <c r="I12" s="71">
        <f t="shared" si="1"/>
        <v>47431.859871743698</v>
      </c>
    </row>
    <row r="13" spans="1:9" s="69" customFormat="1" x14ac:dyDescent="0.35">
      <c r="A13" s="68" t="s">
        <v>87</v>
      </c>
      <c r="B13" s="66">
        <f>SUM(B14:B19)</f>
        <v>56488.600226395523</v>
      </c>
      <c r="C13" s="66">
        <f>SUM(C14:C19)</f>
        <v>78.533308488329098</v>
      </c>
      <c r="D13" s="66">
        <f>SUM(D14:D19)</f>
        <v>173.68567981028798</v>
      </c>
      <c r="E13" s="66"/>
      <c r="F13" s="66"/>
      <c r="G13" s="66"/>
      <c r="H13" s="66"/>
      <c r="I13" s="66">
        <f t="shared" si="1"/>
        <v>56740.819214694144</v>
      </c>
    </row>
    <row r="14" spans="1:9" ht="15" customHeight="1" x14ac:dyDescent="0.35">
      <c r="A14" s="70" t="s">
        <v>88</v>
      </c>
      <c r="B14" s="71">
        <v>7779.1475113955239</v>
      </c>
      <c r="C14" s="71">
        <v>3.2215124883291</v>
      </c>
      <c r="D14" s="71">
        <v>15.518719810287998</v>
      </c>
      <c r="E14" s="71"/>
      <c r="F14" s="71"/>
      <c r="G14" s="71"/>
      <c r="H14" s="71"/>
      <c r="I14" s="71">
        <f t="shared" si="1"/>
        <v>7797.8877436941402</v>
      </c>
    </row>
    <row r="15" spans="1:9" ht="15" customHeight="1" x14ac:dyDescent="0.35">
      <c r="A15" s="70" t="s">
        <v>89</v>
      </c>
      <c r="B15" s="71">
        <v>70.14793499999999</v>
      </c>
      <c r="C15" s="71">
        <v>3.5993999999999998E-2</v>
      </c>
      <c r="D15" s="71">
        <v>4.4949999999999997E-2</v>
      </c>
      <c r="E15" s="71"/>
      <c r="F15" s="71"/>
      <c r="G15" s="71"/>
      <c r="H15" s="71"/>
      <c r="I15" s="71">
        <f t="shared" si="1"/>
        <v>70.228878999999992</v>
      </c>
    </row>
    <row r="16" spans="1:9" x14ac:dyDescent="0.35">
      <c r="A16" s="70" t="s">
        <v>90</v>
      </c>
      <c r="B16" s="71">
        <v>9548.0851950000015</v>
      </c>
      <c r="C16" s="71">
        <v>5.0760779999999999</v>
      </c>
      <c r="D16" s="71">
        <v>5.9857900000000006</v>
      </c>
      <c r="E16" s="71"/>
      <c r="F16" s="71"/>
      <c r="G16" s="71"/>
      <c r="H16" s="71"/>
      <c r="I16" s="71">
        <f t="shared" si="1"/>
        <v>9559.1470630000022</v>
      </c>
    </row>
    <row r="17" spans="1:9" x14ac:dyDescent="0.35">
      <c r="A17" s="70" t="s">
        <v>91</v>
      </c>
      <c r="B17" s="71">
        <v>2492.2575149999998</v>
      </c>
      <c r="C17" s="71">
        <v>1.3344660000000002</v>
      </c>
      <c r="D17" s="71">
        <v>2.7859700000000003</v>
      </c>
      <c r="E17" s="71"/>
      <c r="F17" s="71"/>
      <c r="G17" s="71"/>
      <c r="H17" s="71"/>
      <c r="I17" s="71">
        <f t="shared" si="1"/>
        <v>2496.3779509999995</v>
      </c>
    </row>
    <row r="18" spans="1:9" x14ac:dyDescent="0.35">
      <c r="A18" s="70" t="s">
        <v>92</v>
      </c>
      <c r="B18" s="71">
        <v>2270.4429</v>
      </c>
      <c r="C18" s="71">
        <v>52.732847999999997</v>
      </c>
      <c r="D18" s="71">
        <v>105.59901999999998</v>
      </c>
      <c r="E18" s="71"/>
      <c r="F18" s="71"/>
      <c r="G18" s="71"/>
      <c r="H18" s="71"/>
      <c r="I18" s="71">
        <f t="shared" si="1"/>
        <v>2428.7747680000002</v>
      </c>
    </row>
    <row r="19" spans="1:9" x14ac:dyDescent="0.35">
      <c r="A19" s="70" t="s">
        <v>93</v>
      </c>
      <c r="B19" s="71">
        <v>34328.51917</v>
      </c>
      <c r="C19" s="71">
        <v>16.13241</v>
      </c>
      <c r="D19" s="71">
        <v>43.75123</v>
      </c>
      <c r="E19" s="71"/>
      <c r="F19" s="71"/>
      <c r="G19" s="71"/>
      <c r="H19" s="71"/>
      <c r="I19" s="71">
        <f t="shared" si="1"/>
        <v>34388.40281</v>
      </c>
    </row>
    <row r="20" spans="1:9" s="67" customFormat="1" ht="13" x14ac:dyDescent="0.3">
      <c r="A20" s="68" t="s">
        <v>94</v>
      </c>
      <c r="B20" s="66">
        <f>SUM(B21:B24)</f>
        <v>153384.50606961967</v>
      </c>
      <c r="C20" s="66">
        <f>SUM(C21:C24)</f>
        <v>469.69729686289332</v>
      </c>
      <c r="D20" s="66">
        <f>SUM(D21:D24)</f>
        <v>12557.753290569226</v>
      </c>
      <c r="E20" s="66"/>
      <c r="F20" s="66"/>
      <c r="G20" s="66"/>
      <c r="H20" s="66"/>
      <c r="I20" s="66">
        <f t="shared" si="1"/>
        <v>166411.95665705181</v>
      </c>
    </row>
    <row r="21" spans="1:9" x14ac:dyDescent="0.35">
      <c r="A21" s="70" t="s">
        <v>95</v>
      </c>
      <c r="B21" s="71">
        <v>4834.7964068426554</v>
      </c>
      <c r="C21" s="71">
        <v>2.4273018</v>
      </c>
      <c r="D21" s="71">
        <v>49.304149943530895</v>
      </c>
      <c r="E21" s="71"/>
      <c r="F21" s="71"/>
      <c r="G21" s="71"/>
      <c r="H21" s="71"/>
      <c r="I21" s="71">
        <f t="shared" si="1"/>
        <v>4886.527858586187</v>
      </c>
    </row>
    <row r="22" spans="1:9" x14ac:dyDescent="0.35">
      <c r="A22" s="70" t="s">
        <v>96</v>
      </c>
      <c r="B22" s="71">
        <v>144283.58504999999</v>
      </c>
      <c r="C22" s="71">
        <v>461.18280600000003</v>
      </c>
      <c r="D22" s="71">
        <v>12497.666119999998</v>
      </c>
      <c r="E22" s="71"/>
      <c r="F22" s="71"/>
      <c r="G22" s="71"/>
      <c r="H22" s="71"/>
      <c r="I22" s="71">
        <f t="shared" si="1"/>
        <v>157242.433976</v>
      </c>
    </row>
    <row r="23" spans="1:9" x14ac:dyDescent="0.35">
      <c r="A23" s="70" t="s">
        <v>97</v>
      </c>
      <c r="B23" s="71">
        <v>1934.3398799999998</v>
      </c>
      <c r="C23" s="71">
        <v>2.7699000000000003</v>
      </c>
      <c r="D23" s="71">
        <v>4.9066799999999997</v>
      </c>
      <c r="E23" s="71"/>
      <c r="F23" s="71"/>
      <c r="G23" s="71"/>
      <c r="H23" s="71"/>
      <c r="I23" s="71">
        <f t="shared" si="1"/>
        <v>1942.0164599999998</v>
      </c>
    </row>
    <row r="24" spans="1:9" x14ac:dyDescent="0.35">
      <c r="A24" s="70" t="s">
        <v>98</v>
      </c>
      <c r="B24" s="71">
        <v>2331.7847327770173</v>
      </c>
      <c r="C24" s="71">
        <v>3.3172890628932854</v>
      </c>
      <c r="D24" s="71">
        <v>5.8763406256966766</v>
      </c>
      <c r="E24" s="71"/>
      <c r="F24" s="71"/>
      <c r="G24" s="71"/>
      <c r="H24" s="71"/>
      <c r="I24" s="71">
        <f t="shared" si="1"/>
        <v>2340.9783624656075</v>
      </c>
    </row>
    <row r="25" spans="1:9" s="69" customFormat="1" x14ac:dyDescent="0.35">
      <c r="A25" s="68" t="s">
        <v>99</v>
      </c>
      <c r="B25" s="66">
        <f>B26+B27+B28</f>
        <v>33024.673604999996</v>
      </c>
      <c r="C25" s="66">
        <f>C26+C27+C28</f>
        <v>1134.0443856000002</v>
      </c>
      <c r="D25" s="66">
        <f>D26+D27+D28</f>
        <v>417.11894999999998</v>
      </c>
      <c r="E25" s="66"/>
      <c r="F25" s="66"/>
      <c r="G25" s="66"/>
      <c r="H25" s="66"/>
      <c r="I25" s="66">
        <f t="shared" si="1"/>
        <v>34575.836940599991</v>
      </c>
    </row>
    <row r="26" spans="1:9" x14ac:dyDescent="0.35">
      <c r="A26" s="70" t="s">
        <v>100</v>
      </c>
      <c r="B26" s="71">
        <v>4809.7498349999987</v>
      </c>
      <c r="C26" s="71">
        <v>13.804959</v>
      </c>
      <c r="D26" s="71">
        <v>19.08081</v>
      </c>
      <c r="E26" s="71"/>
      <c r="F26" s="71"/>
      <c r="G26" s="71"/>
      <c r="H26" s="71"/>
      <c r="I26" s="71">
        <f t="shared" si="1"/>
        <v>4842.6356039999991</v>
      </c>
    </row>
    <row r="27" spans="1:9" x14ac:dyDescent="0.35">
      <c r="A27" s="70" t="s">
        <v>101</v>
      </c>
      <c r="B27" s="71">
        <v>19986.661199999999</v>
      </c>
      <c r="C27" s="71">
        <v>1096.4779266</v>
      </c>
      <c r="D27" s="71">
        <v>376.99223999999998</v>
      </c>
      <c r="E27" s="71"/>
      <c r="F27" s="71"/>
      <c r="G27" s="71"/>
      <c r="H27" s="71"/>
      <c r="I27" s="71">
        <f t="shared" si="1"/>
        <v>21460.131366599999</v>
      </c>
    </row>
    <row r="28" spans="1:9" x14ac:dyDescent="0.35">
      <c r="A28" s="70" t="s">
        <v>102</v>
      </c>
      <c r="B28" s="71">
        <v>8228.262569999999</v>
      </c>
      <c r="C28" s="71">
        <v>23.761499999999998</v>
      </c>
      <c r="D28" s="71">
        <v>21.045900000000003</v>
      </c>
      <c r="E28" s="71"/>
      <c r="F28" s="71"/>
      <c r="G28" s="71"/>
      <c r="H28" s="71"/>
      <c r="I28" s="71">
        <f t="shared" si="1"/>
        <v>8273.0699699999986</v>
      </c>
    </row>
    <row r="29" spans="1:9" s="67" customFormat="1" ht="13" x14ac:dyDescent="0.3">
      <c r="A29" s="65" t="s">
        <v>103</v>
      </c>
      <c r="B29" s="66">
        <f>B30+B34</f>
        <v>0</v>
      </c>
      <c r="C29" s="66">
        <f>C30+C34</f>
        <v>83119.772157381769</v>
      </c>
      <c r="D29" s="66">
        <f>D30+D34</f>
        <v>0</v>
      </c>
      <c r="E29" s="66"/>
      <c r="F29" s="66"/>
      <c r="G29" s="66"/>
      <c r="H29" s="66"/>
      <c r="I29" s="66">
        <f t="shared" si="1"/>
        <v>83119.772157381769</v>
      </c>
    </row>
    <row r="30" spans="1:9" x14ac:dyDescent="0.35">
      <c r="A30" s="72" t="s">
        <v>104</v>
      </c>
      <c r="B30" s="71">
        <f>B31</f>
        <v>0</v>
      </c>
      <c r="C30" s="71">
        <f>C31</f>
        <v>6556.8891590999992</v>
      </c>
      <c r="D30" s="71">
        <v>0</v>
      </c>
      <c r="E30" s="71"/>
      <c r="F30" s="71"/>
      <c r="G30" s="71"/>
      <c r="H30" s="71"/>
      <c r="I30" s="71">
        <f t="shared" si="1"/>
        <v>6556.8891590999992</v>
      </c>
    </row>
    <row r="31" spans="1:9" x14ac:dyDescent="0.35">
      <c r="A31" s="70" t="s">
        <v>105</v>
      </c>
      <c r="B31" s="71">
        <f>SUM(B32:B33)</f>
        <v>0</v>
      </c>
      <c r="C31" s="71">
        <f>SUM(C32:C33)</f>
        <v>6556.8891590999992</v>
      </c>
      <c r="D31" s="71">
        <f>SUM(D32:D33)</f>
        <v>0</v>
      </c>
      <c r="E31" s="71"/>
      <c r="F31" s="71"/>
      <c r="G31" s="71"/>
      <c r="H31" s="71"/>
      <c r="I31" s="71">
        <f t="shared" si="1"/>
        <v>6556.8891590999992</v>
      </c>
    </row>
    <row r="32" spans="1:9" x14ac:dyDescent="0.35">
      <c r="A32" s="73" t="s">
        <v>106</v>
      </c>
      <c r="B32" s="71">
        <v>0</v>
      </c>
      <c r="C32" s="71">
        <v>6474.6016082999995</v>
      </c>
      <c r="D32" s="71">
        <v>0</v>
      </c>
      <c r="E32" s="71"/>
      <c r="F32" s="71"/>
      <c r="G32" s="71"/>
      <c r="H32" s="71"/>
      <c r="I32" s="71">
        <f t="shared" si="1"/>
        <v>6474.6016082999995</v>
      </c>
    </row>
    <row r="33" spans="1:9" x14ac:dyDescent="0.35">
      <c r="A33" s="73" t="s">
        <v>107</v>
      </c>
      <c r="B33" s="71">
        <v>0</v>
      </c>
      <c r="C33" s="71">
        <v>82.287550800000005</v>
      </c>
      <c r="D33" s="71">
        <v>0</v>
      </c>
      <c r="E33" s="71"/>
      <c r="F33" s="71"/>
      <c r="G33" s="71"/>
      <c r="H33" s="71"/>
      <c r="I33" s="71">
        <f t="shared" si="1"/>
        <v>82.287550800000005</v>
      </c>
    </row>
    <row r="34" spans="1:9" x14ac:dyDescent="0.35">
      <c r="A34" s="72" t="s">
        <v>108</v>
      </c>
      <c r="B34" s="71">
        <f>SUM(B35:B37)</f>
        <v>0</v>
      </c>
      <c r="C34" s="71">
        <f>SUM(C35:C37)</f>
        <v>76562.88299828177</v>
      </c>
      <c r="D34" s="71">
        <f>SUM(D35:D37)</f>
        <v>0</v>
      </c>
      <c r="E34" s="71"/>
      <c r="F34" s="71"/>
      <c r="G34" s="71"/>
      <c r="H34" s="71"/>
      <c r="I34" s="71">
        <f t="shared" si="1"/>
        <v>76562.88299828177</v>
      </c>
    </row>
    <row r="35" spans="1:9" x14ac:dyDescent="0.35">
      <c r="A35" s="70" t="s">
        <v>109</v>
      </c>
      <c r="B35" s="71">
        <v>0</v>
      </c>
      <c r="C35" s="71">
        <v>435.26984340000001</v>
      </c>
      <c r="D35" s="71">
        <v>0</v>
      </c>
      <c r="E35" s="71"/>
      <c r="F35" s="71"/>
      <c r="G35" s="71"/>
      <c r="H35" s="71"/>
      <c r="I35" s="71">
        <f t="shared" si="1"/>
        <v>435.26984340000001</v>
      </c>
    </row>
    <row r="36" spans="1:9" x14ac:dyDescent="0.35">
      <c r="A36" s="70" t="s">
        <v>110</v>
      </c>
      <c r="B36" s="71">
        <v>0</v>
      </c>
      <c r="C36" s="71">
        <v>22715.153904576426</v>
      </c>
      <c r="D36" s="71">
        <v>0</v>
      </c>
      <c r="E36" s="71"/>
      <c r="F36" s="71"/>
      <c r="G36" s="71"/>
      <c r="H36" s="71"/>
      <c r="I36" s="71">
        <f t="shared" si="1"/>
        <v>22715.153904576426</v>
      </c>
    </row>
    <row r="37" spans="1:9" x14ac:dyDescent="0.35">
      <c r="A37" s="70" t="s">
        <v>111</v>
      </c>
      <c r="B37" s="71">
        <v>0</v>
      </c>
      <c r="C37" s="71">
        <v>53412.459250305343</v>
      </c>
      <c r="D37" s="71">
        <v>0</v>
      </c>
      <c r="E37" s="71"/>
      <c r="F37" s="71"/>
      <c r="G37" s="71"/>
      <c r="H37" s="71"/>
      <c r="I37" s="71">
        <f t="shared" si="1"/>
        <v>53412.459250305343</v>
      </c>
    </row>
    <row r="38" spans="1:9" x14ac:dyDescent="0.35">
      <c r="A38" s="63" t="s">
        <v>112</v>
      </c>
      <c r="B38" s="64">
        <f t="shared" ref="B38:H38" si="2">B39+B44+B50+B55+B56</f>
        <v>42081.437273272328</v>
      </c>
      <c r="C38" s="64">
        <f t="shared" si="2"/>
        <v>69.952707123348006</v>
      </c>
      <c r="D38" s="64">
        <f t="shared" si="2"/>
        <v>130.41390000000001</v>
      </c>
      <c r="E38" s="64">
        <f t="shared" si="2"/>
        <v>18692.328963500004</v>
      </c>
      <c r="F38" s="64">
        <f t="shared" si="2"/>
        <v>111.852</v>
      </c>
      <c r="G38" s="64">
        <f t="shared" si="2"/>
        <v>16.559999999999999</v>
      </c>
      <c r="H38" s="64">
        <f t="shared" si="2"/>
        <v>124.3881380519429</v>
      </c>
      <c r="I38" s="64">
        <f t="shared" si="1"/>
        <v>61226.932981947619</v>
      </c>
    </row>
    <row r="39" spans="1:9" x14ac:dyDescent="0.35">
      <c r="A39" s="65" t="s">
        <v>113</v>
      </c>
      <c r="B39" s="71">
        <f t="shared" ref="B39:H39" si="3">SUM(B40:B43)</f>
        <v>35233.708273272328</v>
      </c>
      <c r="C39" s="71">
        <f t="shared" si="3"/>
        <v>0</v>
      </c>
      <c r="D39" s="71">
        <f t="shared" si="3"/>
        <v>0</v>
      </c>
      <c r="E39" s="71">
        <f t="shared" si="3"/>
        <v>0</v>
      </c>
      <c r="F39" s="71">
        <f t="shared" si="3"/>
        <v>0</v>
      </c>
      <c r="G39" s="71">
        <f t="shared" si="3"/>
        <v>0</v>
      </c>
      <c r="H39" s="71">
        <f t="shared" si="3"/>
        <v>0</v>
      </c>
      <c r="I39" s="66">
        <f t="shared" ref="I39:I101" si="4">SUM(B39:H39)</f>
        <v>35233.708273272328</v>
      </c>
    </row>
    <row r="40" spans="1:9" x14ac:dyDescent="0.35">
      <c r="A40" s="72" t="s">
        <v>114</v>
      </c>
      <c r="B40" s="71">
        <v>20003.326697680397</v>
      </c>
      <c r="C40" s="71">
        <v>0</v>
      </c>
      <c r="D40" s="71">
        <v>0</v>
      </c>
      <c r="E40" s="71">
        <v>0</v>
      </c>
      <c r="F40" s="71">
        <v>0</v>
      </c>
      <c r="G40" s="71">
        <v>0</v>
      </c>
      <c r="H40" s="71">
        <v>0</v>
      </c>
      <c r="I40" s="71">
        <f t="shared" si="4"/>
        <v>20003.326697680397</v>
      </c>
    </row>
    <row r="41" spans="1:9" x14ac:dyDescent="0.35">
      <c r="A41" s="72" t="s">
        <v>115</v>
      </c>
      <c r="B41" s="71">
        <v>2664.2912022193641</v>
      </c>
      <c r="C41" s="71">
        <v>0</v>
      </c>
      <c r="D41" s="71">
        <v>0</v>
      </c>
      <c r="E41" s="71">
        <v>0</v>
      </c>
      <c r="F41" s="71">
        <v>0</v>
      </c>
      <c r="G41" s="71">
        <v>0</v>
      </c>
      <c r="H41" s="71">
        <v>0</v>
      </c>
      <c r="I41" s="71">
        <f t="shared" si="4"/>
        <v>2664.2912022193641</v>
      </c>
    </row>
    <row r="42" spans="1:9" x14ac:dyDescent="0.35">
      <c r="A42" s="72" t="s">
        <v>116</v>
      </c>
      <c r="B42" s="71">
        <v>12445.740373372571</v>
      </c>
      <c r="C42" s="71">
        <v>0</v>
      </c>
      <c r="D42" s="71">
        <v>0</v>
      </c>
      <c r="E42" s="71">
        <v>0</v>
      </c>
      <c r="F42" s="71">
        <v>0</v>
      </c>
      <c r="G42" s="71">
        <v>0</v>
      </c>
      <c r="H42" s="71">
        <v>0</v>
      </c>
      <c r="I42" s="71">
        <f t="shared" si="4"/>
        <v>12445.740373372571</v>
      </c>
    </row>
    <row r="43" spans="1:9" x14ac:dyDescent="0.35">
      <c r="A43" s="72" t="s">
        <v>117</v>
      </c>
      <c r="B43" s="71">
        <v>120.35</v>
      </c>
      <c r="C43" s="71">
        <v>0</v>
      </c>
      <c r="D43" s="71">
        <v>0</v>
      </c>
      <c r="E43" s="71">
        <v>0</v>
      </c>
      <c r="F43" s="71">
        <v>0</v>
      </c>
      <c r="G43" s="71">
        <v>0</v>
      </c>
      <c r="H43" s="71">
        <v>0</v>
      </c>
      <c r="I43" s="71">
        <f t="shared" si="4"/>
        <v>120.35</v>
      </c>
    </row>
    <row r="44" spans="1:9" s="74" customFormat="1" x14ac:dyDescent="0.35">
      <c r="A44" s="65" t="s">
        <v>118</v>
      </c>
      <c r="B44" s="71">
        <f t="shared" ref="B44:H44" si="5">SUM(B45:B49)</f>
        <v>1348.5</v>
      </c>
      <c r="C44" s="71">
        <f t="shared" si="5"/>
        <v>69.952707123348006</v>
      </c>
      <c r="D44" s="71">
        <f t="shared" si="5"/>
        <v>130.41390000000001</v>
      </c>
      <c r="E44" s="71">
        <f t="shared" si="5"/>
        <v>0</v>
      </c>
      <c r="F44" s="71">
        <f t="shared" si="5"/>
        <v>0</v>
      </c>
      <c r="G44" s="71">
        <f t="shared" si="5"/>
        <v>0</v>
      </c>
      <c r="H44" s="71">
        <f t="shared" si="5"/>
        <v>0</v>
      </c>
      <c r="I44" s="66">
        <f t="shared" si="4"/>
        <v>1548.8666071233481</v>
      </c>
    </row>
    <row r="45" spans="1:9" x14ac:dyDescent="0.35">
      <c r="A45" s="72" t="s">
        <v>119</v>
      </c>
      <c r="B45" s="71">
        <v>1348.5</v>
      </c>
      <c r="C45" s="71">
        <v>0</v>
      </c>
      <c r="D45" s="71">
        <v>0</v>
      </c>
      <c r="E45" s="71">
        <v>0</v>
      </c>
      <c r="F45" s="71">
        <v>0</v>
      </c>
      <c r="G45" s="71">
        <v>0</v>
      </c>
      <c r="H45" s="71">
        <v>0</v>
      </c>
      <c r="I45" s="71">
        <f t="shared" si="4"/>
        <v>1348.5</v>
      </c>
    </row>
    <row r="46" spans="1:9" x14ac:dyDescent="0.35">
      <c r="A46" s="72" t="s">
        <v>120</v>
      </c>
      <c r="B46" s="71">
        <v>0</v>
      </c>
      <c r="C46" s="71">
        <v>0</v>
      </c>
      <c r="D46" s="71">
        <v>130.41390000000001</v>
      </c>
      <c r="E46" s="71">
        <v>0</v>
      </c>
      <c r="F46" s="71">
        <v>0</v>
      </c>
      <c r="G46" s="71">
        <v>0</v>
      </c>
      <c r="H46" s="71">
        <v>0</v>
      </c>
      <c r="I46" s="71">
        <f t="shared" si="4"/>
        <v>130.41390000000001</v>
      </c>
    </row>
    <row r="47" spans="1:9" x14ac:dyDescent="0.35">
      <c r="A47" s="72" t="s">
        <v>121</v>
      </c>
      <c r="B47" s="71">
        <v>0</v>
      </c>
      <c r="C47" s="71">
        <v>0</v>
      </c>
      <c r="D47" s="71">
        <v>0</v>
      </c>
      <c r="E47" s="71">
        <v>0</v>
      </c>
      <c r="F47" s="71">
        <v>0</v>
      </c>
      <c r="G47" s="71">
        <v>0</v>
      </c>
      <c r="H47" s="71">
        <v>0</v>
      </c>
      <c r="I47" s="71">
        <f t="shared" si="4"/>
        <v>0</v>
      </c>
    </row>
    <row r="48" spans="1:9" x14ac:dyDescent="0.35">
      <c r="A48" s="72" t="s">
        <v>122</v>
      </c>
      <c r="B48" s="71">
        <v>0</v>
      </c>
      <c r="C48" s="71">
        <v>0</v>
      </c>
      <c r="D48" s="71">
        <v>0</v>
      </c>
      <c r="E48" s="71">
        <v>0</v>
      </c>
      <c r="F48" s="71">
        <v>0</v>
      </c>
      <c r="G48" s="71">
        <v>0</v>
      </c>
      <c r="H48" s="71">
        <v>0</v>
      </c>
      <c r="I48" s="71">
        <f t="shared" si="4"/>
        <v>0</v>
      </c>
    </row>
    <row r="49" spans="1:9" x14ac:dyDescent="0.35">
      <c r="A49" s="72" t="s">
        <v>93</v>
      </c>
      <c r="B49" s="71">
        <v>0</v>
      </c>
      <c r="C49" s="71">
        <v>69.952707123348006</v>
      </c>
      <c r="D49" s="71">
        <v>0</v>
      </c>
      <c r="E49" s="71"/>
      <c r="F49" s="71"/>
      <c r="G49" s="71"/>
      <c r="H49" s="71"/>
      <c r="I49" s="71">
        <f t="shared" si="4"/>
        <v>69.952707123348006</v>
      </c>
    </row>
    <row r="50" spans="1:9" x14ac:dyDescent="0.35">
      <c r="A50" s="65" t="s">
        <v>123</v>
      </c>
      <c r="B50" s="71">
        <f t="shared" ref="B50:H50" si="6">SUM(B51:B54)</f>
        <v>5499.2290000000003</v>
      </c>
      <c r="C50" s="71">
        <f t="shared" si="6"/>
        <v>0</v>
      </c>
      <c r="D50" s="71">
        <f t="shared" si="6"/>
        <v>0</v>
      </c>
      <c r="E50" s="71">
        <f t="shared" si="6"/>
        <v>0</v>
      </c>
      <c r="F50" s="71">
        <f>SUM(F51:F54)</f>
        <v>111.852</v>
      </c>
      <c r="G50" s="71">
        <f t="shared" si="6"/>
        <v>16.559999999999999</v>
      </c>
      <c r="H50" s="71">
        <f t="shared" si="6"/>
        <v>0</v>
      </c>
      <c r="I50" s="66">
        <f t="shared" si="4"/>
        <v>5627.6410000000005</v>
      </c>
    </row>
    <row r="51" spans="1:9" x14ac:dyDescent="0.35">
      <c r="A51" s="72" t="s">
        <v>124</v>
      </c>
      <c r="B51" s="71">
        <v>5110.9979000000003</v>
      </c>
      <c r="C51" s="71">
        <v>0</v>
      </c>
      <c r="D51" s="71">
        <v>0</v>
      </c>
      <c r="E51" s="71">
        <v>0</v>
      </c>
      <c r="F51" s="71">
        <v>0</v>
      </c>
      <c r="G51" s="71">
        <v>0</v>
      </c>
      <c r="H51" s="71">
        <v>0</v>
      </c>
      <c r="I51" s="71">
        <f t="shared" si="4"/>
        <v>5110.9979000000003</v>
      </c>
    </row>
    <row r="52" spans="1:9" x14ac:dyDescent="0.35">
      <c r="A52" s="72" t="s">
        <v>125</v>
      </c>
      <c r="B52" s="71">
        <v>358.23109999999997</v>
      </c>
      <c r="C52" s="71">
        <v>0</v>
      </c>
      <c r="D52" s="71">
        <v>0</v>
      </c>
      <c r="E52" s="71">
        <v>0</v>
      </c>
      <c r="F52" s="71">
        <v>0</v>
      </c>
      <c r="G52" s="71">
        <v>0</v>
      </c>
      <c r="H52" s="71">
        <v>0</v>
      </c>
      <c r="I52" s="71">
        <f t="shared" si="4"/>
        <v>358.23109999999997</v>
      </c>
    </row>
    <row r="53" spans="1:9" x14ac:dyDescent="0.35">
      <c r="A53" s="72" t="s">
        <v>126</v>
      </c>
      <c r="B53" s="71">
        <v>30</v>
      </c>
      <c r="C53" s="71">
        <v>0</v>
      </c>
      <c r="D53" s="71">
        <v>0</v>
      </c>
      <c r="E53" s="71">
        <v>0</v>
      </c>
      <c r="F53" s="71">
        <v>111.852</v>
      </c>
      <c r="G53" s="71">
        <v>16.559999999999999</v>
      </c>
      <c r="H53" s="71">
        <v>0</v>
      </c>
      <c r="I53" s="71">
        <f t="shared" si="4"/>
        <v>158.41200000000001</v>
      </c>
    </row>
    <row r="54" spans="1:9" x14ac:dyDescent="0.35">
      <c r="A54" s="72" t="s">
        <v>127</v>
      </c>
      <c r="B54" s="71">
        <v>0</v>
      </c>
      <c r="C54" s="71">
        <v>0</v>
      </c>
      <c r="D54" s="71">
        <v>0</v>
      </c>
      <c r="E54" s="71">
        <v>0</v>
      </c>
      <c r="F54" s="71">
        <v>0</v>
      </c>
      <c r="G54" s="71">
        <v>0</v>
      </c>
      <c r="H54" s="71">
        <v>0</v>
      </c>
      <c r="I54" s="71">
        <f t="shared" si="4"/>
        <v>0</v>
      </c>
    </row>
    <row r="55" spans="1:9" x14ac:dyDescent="0.35">
      <c r="A55" s="65" t="s">
        <v>128</v>
      </c>
      <c r="B55" s="71">
        <v>0</v>
      </c>
      <c r="C55" s="71">
        <v>0</v>
      </c>
      <c r="D55" s="71">
        <v>0</v>
      </c>
      <c r="E55" s="71">
        <v>3897.7567199999999</v>
      </c>
      <c r="F55" s="71">
        <v>0</v>
      </c>
      <c r="G55" s="71">
        <v>0</v>
      </c>
      <c r="H55" s="71">
        <v>0</v>
      </c>
      <c r="I55" s="66">
        <f t="shared" si="4"/>
        <v>3897.7567199999999</v>
      </c>
    </row>
    <row r="56" spans="1:9" x14ac:dyDescent="0.35">
      <c r="A56" s="65" t="s">
        <v>129</v>
      </c>
      <c r="B56" s="71">
        <v>0</v>
      </c>
      <c r="C56" s="71">
        <v>0</v>
      </c>
      <c r="D56" s="71">
        <v>0</v>
      </c>
      <c r="E56" s="71">
        <v>14794.572243500003</v>
      </c>
      <c r="F56" s="71">
        <v>0</v>
      </c>
      <c r="G56" s="71">
        <v>0</v>
      </c>
      <c r="H56" s="71">
        <v>124.3881380519429</v>
      </c>
      <c r="I56" s="66">
        <f t="shared" si="4"/>
        <v>14918.960381551946</v>
      </c>
    </row>
    <row r="57" spans="1:9" ht="25.15" customHeight="1" x14ac:dyDescent="0.35">
      <c r="A57" s="63" t="s">
        <v>130</v>
      </c>
      <c r="B57" s="64">
        <f>B58+B68+B82+B86+B87+B88</f>
        <v>0</v>
      </c>
      <c r="C57" s="64">
        <f>C58+C68+C82+C86+C87+C88</f>
        <v>39246.993280769515</v>
      </c>
      <c r="D57" s="64">
        <f>D58+D68+D82+D86+D87+D88</f>
        <v>52937.428844148955</v>
      </c>
      <c r="E57" s="64"/>
      <c r="F57" s="64"/>
      <c r="G57" s="64"/>
      <c r="H57" s="64"/>
      <c r="I57" s="64">
        <f t="shared" si="4"/>
        <v>92184.422124918463</v>
      </c>
    </row>
    <row r="58" spans="1:9" s="75" customFormat="1" x14ac:dyDescent="0.35">
      <c r="A58" s="65" t="s">
        <v>131</v>
      </c>
      <c r="B58" s="66">
        <f>SUM(B62:B67)+B59</f>
        <v>0</v>
      </c>
      <c r="C58" s="66">
        <f>SUM(C62:C67)+C59</f>
        <v>37961.494856208003</v>
      </c>
      <c r="D58" s="66">
        <f>SUM(D62:D67)+D59</f>
        <v>0</v>
      </c>
      <c r="E58" s="66"/>
      <c r="F58" s="66"/>
      <c r="G58" s="66"/>
      <c r="H58" s="66"/>
      <c r="I58" s="66">
        <f t="shared" si="4"/>
        <v>37961.494856208003</v>
      </c>
    </row>
    <row r="59" spans="1:9" x14ac:dyDescent="0.35">
      <c r="A59" s="72" t="s">
        <v>132</v>
      </c>
      <c r="B59" s="71">
        <v>0</v>
      </c>
      <c r="C59" s="71">
        <v>35337.780721278003</v>
      </c>
      <c r="D59" s="71">
        <v>0</v>
      </c>
      <c r="E59" s="71"/>
      <c r="F59" s="71"/>
      <c r="G59" s="71"/>
      <c r="H59" s="71"/>
      <c r="I59" s="71">
        <f t="shared" si="4"/>
        <v>35337.780721278003</v>
      </c>
    </row>
    <row r="60" spans="1:9" x14ac:dyDescent="0.35">
      <c r="A60" s="70" t="s">
        <v>133</v>
      </c>
      <c r="B60" s="71">
        <v>0</v>
      </c>
      <c r="C60" s="71">
        <v>5203.7797122990005</v>
      </c>
      <c r="D60" s="71">
        <v>0</v>
      </c>
      <c r="E60" s="71"/>
      <c r="F60" s="71"/>
      <c r="G60" s="71"/>
      <c r="H60" s="71"/>
      <c r="I60" s="71">
        <f t="shared" si="4"/>
        <v>5203.7797122990005</v>
      </c>
    </row>
    <row r="61" spans="1:9" x14ac:dyDescent="0.35">
      <c r="A61" s="70" t="s">
        <v>134</v>
      </c>
      <c r="B61" s="71">
        <v>0</v>
      </c>
      <c r="C61" s="71">
        <v>30134.001008978998</v>
      </c>
      <c r="D61" s="71">
        <v>0</v>
      </c>
      <c r="E61" s="71"/>
      <c r="F61" s="71"/>
      <c r="G61" s="71"/>
      <c r="H61" s="71"/>
      <c r="I61" s="71">
        <f t="shared" si="4"/>
        <v>30134.001008978998</v>
      </c>
    </row>
    <row r="62" spans="1:9" x14ac:dyDescent="0.35">
      <c r="A62" s="72" t="s">
        <v>135</v>
      </c>
      <c r="B62" s="71">
        <v>0</v>
      </c>
      <c r="C62" s="71">
        <v>851.08400999999992</v>
      </c>
      <c r="D62" s="71">
        <v>0</v>
      </c>
      <c r="E62" s="71"/>
      <c r="F62" s="71"/>
      <c r="G62" s="71"/>
      <c r="H62" s="71"/>
      <c r="I62" s="71">
        <f t="shared" si="4"/>
        <v>851.08400999999992</v>
      </c>
    </row>
    <row r="63" spans="1:9" x14ac:dyDescent="0.35">
      <c r="A63" s="72" t="s">
        <v>136</v>
      </c>
      <c r="B63" s="71">
        <v>0</v>
      </c>
      <c r="C63" s="71">
        <v>944.28820500000018</v>
      </c>
      <c r="D63" s="71">
        <v>0</v>
      </c>
      <c r="E63" s="71"/>
      <c r="F63" s="71"/>
      <c r="G63" s="71"/>
      <c r="H63" s="71"/>
      <c r="I63" s="71">
        <f t="shared" si="4"/>
        <v>944.28820500000018</v>
      </c>
    </row>
    <row r="64" spans="1:9" x14ac:dyDescent="0.35">
      <c r="A64" s="72" t="s">
        <v>137</v>
      </c>
      <c r="B64" s="71">
        <v>0</v>
      </c>
      <c r="C64" s="71">
        <v>390.47811074999993</v>
      </c>
      <c r="D64" s="71">
        <v>0</v>
      </c>
      <c r="E64" s="71"/>
      <c r="F64" s="71"/>
      <c r="G64" s="71"/>
      <c r="H64" s="71"/>
      <c r="I64" s="71">
        <f t="shared" si="4"/>
        <v>390.47811074999993</v>
      </c>
    </row>
    <row r="65" spans="1:9" x14ac:dyDescent="0.35">
      <c r="A65" s="72" t="s">
        <v>138</v>
      </c>
      <c r="B65" s="71">
        <v>0</v>
      </c>
      <c r="C65" s="71">
        <v>113.72015717999966</v>
      </c>
      <c r="D65" s="71">
        <v>0</v>
      </c>
      <c r="E65" s="71"/>
      <c r="F65" s="71"/>
      <c r="G65" s="71"/>
      <c r="H65" s="71"/>
      <c r="I65" s="71">
        <f t="shared" si="4"/>
        <v>113.72015717999966</v>
      </c>
    </row>
    <row r="66" spans="1:9" x14ac:dyDescent="0.35">
      <c r="A66" s="72" t="s">
        <v>139</v>
      </c>
      <c r="B66" s="71">
        <v>0</v>
      </c>
      <c r="C66" s="71">
        <v>324.14365199999997</v>
      </c>
      <c r="D66" s="71">
        <v>0</v>
      </c>
      <c r="E66" s="71"/>
      <c r="F66" s="71"/>
      <c r="G66" s="71"/>
      <c r="H66" s="71"/>
      <c r="I66" s="71">
        <f t="shared" si="4"/>
        <v>324.14365199999997</v>
      </c>
    </row>
    <row r="67" spans="1:9" x14ac:dyDescent="0.35">
      <c r="A67" s="72" t="s">
        <v>140</v>
      </c>
      <c r="B67" s="71">
        <v>0</v>
      </c>
      <c r="C67" s="71">
        <v>0</v>
      </c>
      <c r="D67" s="71">
        <v>0</v>
      </c>
      <c r="E67" s="71"/>
      <c r="F67" s="71"/>
      <c r="G67" s="71"/>
      <c r="H67" s="71"/>
      <c r="I67" s="71">
        <f t="shared" si="4"/>
        <v>0</v>
      </c>
    </row>
    <row r="68" spans="1:9" s="75" customFormat="1" x14ac:dyDescent="0.35">
      <c r="A68" s="65" t="s">
        <v>141</v>
      </c>
      <c r="B68" s="66">
        <f>B69+B72+B73+B74+B75+B76+B77+B78+B79+B80+B81</f>
        <v>0</v>
      </c>
      <c r="C68" s="66">
        <f>SUM(C70:C81)</f>
        <v>1105.9769426653825</v>
      </c>
      <c r="D68" s="66">
        <f>SUM(D70:D81)</f>
        <v>6447.4961904728261</v>
      </c>
      <c r="E68" s="66"/>
      <c r="F68" s="66"/>
      <c r="G68" s="66"/>
      <c r="H68" s="66"/>
      <c r="I68" s="66">
        <f t="shared" si="4"/>
        <v>7553.4731331382081</v>
      </c>
    </row>
    <row r="69" spans="1:9" s="76" customFormat="1" x14ac:dyDescent="0.35">
      <c r="A69" s="72" t="s">
        <v>132</v>
      </c>
      <c r="B69" s="71">
        <v>0</v>
      </c>
      <c r="C69" s="71">
        <v>670.24387274510343</v>
      </c>
      <c r="D69" s="71">
        <v>0</v>
      </c>
      <c r="E69" s="71"/>
      <c r="F69" s="71"/>
      <c r="G69" s="71"/>
      <c r="H69" s="71"/>
      <c r="I69" s="71">
        <f t="shared" si="4"/>
        <v>670.24387274510343</v>
      </c>
    </row>
    <row r="70" spans="1:9" x14ac:dyDescent="0.35">
      <c r="A70" s="70" t="s">
        <v>133</v>
      </c>
      <c r="B70" s="71">
        <v>0</v>
      </c>
      <c r="C70" s="71">
        <v>34.626141745103368</v>
      </c>
      <c r="D70" s="71">
        <v>0</v>
      </c>
      <c r="E70" s="71"/>
      <c r="F70" s="71"/>
      <c r="G70" s="71"/>
      <c r="H70" s="71"/>
      <c r="I70" s="71">
        <f t="shared" si="4"/>
        <v>34.626141745103368</v>
      </c>
    </row>
    <row r="71" spans="1:9" x14ac:dyDescent="0.35">
      <c r="A71" s="70" t="s">
        <v>134</v>
      </c>
      <c r="B71" s="71">
        <v>0</v>
      </c>
      <c r="C71" s="71">
        <v>635.61773099999994</v>
      </c>
      <c r="D71" s="71">
        <v>0</v>
      </c>
      <c r="E71" s="71"/>
      <c r="F71" s="71"/>
      <c r="G71" s="71"/>
      <c r="H71" s="71"/>
      <c r="I71" s="71">
        <f t="shared" si="4"/>
        <v>635.61773099999994</v>
      </c>
    </row>
    <row r="72" spans="1:9" x14ac:dyDescent="0.35">
      <c r="A72" s="72" t="s">
        <v>135</v>
      </c>
      <c r="B72" s="71">
        <v>0</v>
      </c>
      <c r="C72" s="71">
        <v>23.693400607181257</v>
      </c>
      <c r="D72" s="71">
        <v>0</v>
      </c>
      <c r="E72" s="71"/>
      <c r="F72" s="71"/>
      <c r="G72" s="71"/>
      <c r="H72" s="71"/>
      <c r="I72" s="71">
        <f t="shared" si="4"/>
        <v>23.693400607181257</v>
      </c>
    </row>
    <row r="73" spans="1:9" x14ac:dyDescent="0.35">
      <c r="A73" s="72" t="s">
        <v>136</v>
      </c>
      <c r="B73" s="71">
        <v>0</v>
      </c>
      <c r="C73" s="71">
        <v>28.17669658006535</v>
      </c>
      <c r="D73" s="71">
        <v>0</v>
      </c>
      <c r="E73" s="71"/>
      <c r="F73" s="71"/>
      <c r="G73" s="71"/>
      <c r="H73" s="71"/>
      <c r="I73" s="71">
        <f t="shared" si="4"/>
        <v>28.17669658006535</v>
      </c>
    </row>
    <row r="74" spans="1:9" x14ac:dyDescent="0.35">
      <c r="A74" s="72" t="s">
        <v>137</v>
      </c>
      <c r="B74" s="71">
        <v>0</v>
      </c>
      <c r="C74" s="71">
        <v>39.103650963363236</v>
      </c>
      <c r="D74" s="71">
        <v>0</v>
      </c>
      <c r="E74" s="71"/>
      <c r="F74" s="71"/>
      <c r="G74" s="71"/>
      <c r="H74" s="71"/>
      <c r="I74" s="71">
        <f t="shared" si="4"/>
        <v>39.103650963363236</v>
      </c>
    </row>
    <row r="75" spans="1:9" x14ac:dyDescent="0.35">
      <c r="A75" s="72" t="s">
        <v>138</v>
      </c>
      <c r="B75" s="71">
        <v>0</v>
      </c>
      <c r="C75" s="71">
        <v>11.214699596667158</v>
      </c>
      <c r="D75" s="71">
        <v>0</v>
      </c>
      <c r="E75" s="71"/>
      <c r="F75" s="71"/>
      <c r="G75" s="71"/>
      <c r="H75" s="71"/>
      <c r="I75" s="71">
        <f t="shared" si="4"/>
        <v>11.214699596667158</v>
      </c>
    </row>
    <row r="76" spans="1:9" x14ac:dyDescent="0.35">
      <c r="A76" s="72" t="s">
        <v>139</v>
      </c>
      <c r="B76" s="71">
        <v>0</v>
      </c>
      <c r="C76" s="71">
        <v>225.07520722492336</v>
      </c>
      <c r="D76" s="71">
        <v>0</v>
      </c>
      <c r="E76" s="71"/>
      <c r="F76" s="71"/>
      <c r="G76" s="71"/>
      <c r="H76" s="71"/>
      <c r="I76" s="71">
        <f t="shared" si="4"/>
        <v>225.07520722492336</v>
      </c>
    </row>
    <row r="77" spans="1:9" x14ac:dyDescent="0.35">
      <c r="A77" s="72" t="s">
        <v>140</v>
      </c>
      <c r="B77" s="71">
        <v>0</v>
      </c>
      <c r="C77" s="71">
        <v>108.46941494807878</v>
      </c>
      <c r="D77" s="71">
        <v>0</v>
      </c>
      <c r="E77" s="71"/>
      <c r="F77" s="71"/>
      <c r="G77" s="71"/>
      <c r="H77" s="71"/>
      <c r="I77" s="71">
        <f t="shared" si="4"/>
        <v>108.46941494807878</v>
      </c>
    </row>
    <row r="78" spans="1:9" x14ac:dyDescent="0.35">
      <c r="A78" s="72" t="s">
        <v>142</v>
      </c>
      <c r="B78" s="71">
        <v>0</v>
      </c>
      <c r="C78" s="71">
        <v>0</v>
      </c>
      <c r="D78" s="71">
        <v>0</v>
      </c>
      <c r="E78" s="71"/>
      <c r="F78" s="71"/>
      <c r="G78" s="71"/>
      <c r="H78" s="71"/>
      <c r="I78" s="71">
        <f t="shared" si="4"/>
        <v>0</v>
      </c>
    </row>
    <row r="79" spans="1:9" x14ac:dyDescent="0.35">
      <c r="A79" s="72" t="s">
        <v>143</v>
      </c>
      <c r="B79" s="71">
        <v>0</v>
      </c>
      <c r="C79" s="71">
        <v>0</v>
      </c>
      <c r="D79" s="71">
        <v>18.969465559659998</v>
      </c>
      <c r="E79" s="71"/>
      <c r="F79" s="71"/>
      <c r="G79" s="71"/>
      <c r="H79" s="71"/>
      <c r="I79" s="71">
        <f t="shared" si="4"/>
        <v>18.969465559659998</v>
      </c>
    </row>
    <row r="80" spans="1:9" x14ac:dyDescent="0.35">
      <c r="A80" s="72" t="s">
        <v>144</v>
      </c>
      <c r="B80" s="71">
        <v>0</v>
      </c>
      <c r="C80" s="71">
        <v>0</v>
      </c>
      <c r="D80" s="71">
        <v>5915.7816888154284</v>
      </c>
      <c r="E80" s="71"/>
      <c r="F80" s="71"/>
      <c r="G80" s="71"/>
      <c r="H80" s="71"/>
      <c r="I80" s="71">
        <f t="shared" si="4"/>
        <v>5915.7816888154284</v>
      </c>
    </row>
    <row r="81" spans="1:9" x14ac:dyDescent="0.35">
      <c r="A81" s="72" t="s">
        <v>93</v>
      </c>
      <c r="B81" s="71">
        <v>0</v>
      </c>
      <c r="C81" s="71">
        <v>0</v>
      </c>
      <c r="D81" s="71">
        <v>512.74503609773706</v>
      </c>
      <c r="E81" s="71"/>
      <c r="F81" s="71"/>
      <c r="G81" s="71"/>
      <c r="H81" s="71"/>
      <c r="I81" s="71">
        <f t="shared" si="4"/>
        <v>512.74503609773706</v>
      </c>
    </row>
    <row r="82" spans="1:9" s="75" customFormat="1" x14ac:dyDescent="0.35">
      <c r="A82" s="65" t="s">
        <v>145</v>
      </c>
      <c r="B82" s="66">
        <f>SUM(B83:B85)</f>
        <v>0</v>
      </c>
      <c r="C82" s="66">
        <f>SUM(C83:C85)</f>
        <v>137.751138</v>
      </c>
      <c r="D82" s="66">
        <f>SUM(D83:D85)</f>
        <v>0</v>
      </c>
      <c r="E82" s="66"/>
      <c r="F82" s="66"/>
      <c r="G82" s="66"/>
      <c r="H82" s="66"/>
      <c r="I82" s="66">
        <f t="shared" si="4"/>
        <v>137.751138</v>
      </c>
    </row>
    <row r="83" spans="1:9" x14ac:dyDescent="0.35">
      <c r="A83" s="72" t="s">
        <v>146</v>
      </c>
      <c r="B83" s="71">
        <v>0</v>
      </c>
      <c r="C83" s="71">
        <v>112.691418</v>
      </c>
      <c r="D83" s="71">
        <v>0</v>
      </c>
      <c r="E83" s="71"/>
      <c r="F83" s="71"/>
      <c r="G83" s="71"/>
      <c r="H83" s="71"/>
      <c r="I83" s="71">
        <f t="shared" si="4"/>
        <v>112.691418</v>
      </c>
    </row>
    <row r="84" spans="1:9" x14ac:dyDescent="0.35">
      <c r="A84" s="72" t="s">
        <v>147</v>
      </c>
      <c r="B84" s="71">
        <v>0</v>
      </c>
      <c r="C84" s="71">
        <v>25.059719999999999</v>
      </c>
      <c r="D84" s="71">
        <v>0</v>
      </c>
      <c r="E84" s="71"/>
      <c r="F84" s="71"/>
      <c r="G84" s="71"/>
      <c r="H84" s="71"/>
      <c r="I84" s="71">
        <f t="shared" si="4"/>
        <v>25.059719999999999</v>
      </c>
    </row>
    <row r="85" spans="1:9" x14ac:dyDescent="0.35">
      <c r="A85" s="72" t="s">
        <v>148</v>
      </c>
      <c r="B85" s="71">
        <v>0</v>
      </c>
      <c r="C85" s="71">
        <v>0</v>
      </c>
      <c r="D85" s="71">
        <v>0</v>
      </c>
      <c r="E85" s="71"/>
      <c r="F85" s="71"/>
      <c r="G85" s="71"/>
      <c r="H85" s="71"/>
      <c r="I85" s="71">
        <f t="shared" si="4"/>
        <v>0</v>
      </c>
    </row>
    <row r="86" spans="1:9" s="75" customFormat="1" x14ac:dyDescent="0.35">
      <c r="A86" s="65" t="s">
        <v>149</v>
      </c>
      <c r="B86" s="66">
        <v>0</v>
      </c>
      <c r="C86" s="66">
        <v>0</v>
      </c>
      <c r="D86" s="66">
        <v>46479.75859134143</v>
      </c>
      <c r="E86" s="66"/>
      <c r="F86" s="66"/>
      <c r="G86" s="66"/>
      <c r="H86" s="66"/>
      <c r="I86" s="66">
        <f t="shared" si="4"/>
        <v>46479.75859134143</v>
      </c>
    </row>
    <row r="87" spans="1:9" s="75" customFormat="1" x14ac:dyDescent="0.35">
      <c r="A87" s="65" t="s">
        <v>150</v>
      </c>
      <c r="B87" s="66">
        <v>0</v>
      </c>
      <c r="C87" s="66">
        <v>0</v>
      </c>
      <c r="D87" s="66">
        <v>0</v>
      </c>
      <c r="E87" s="66"/>
      <c r="F87" s="66"/>
      <c r="G87" s="66"/>
      <c r="H87" s="66"/>
      <c r="I87" s="66">
        <f t="shared" si="4"/>
        <v>0</v>
      </c>
    </row>
    <row r="88" spans="1:9" s="75" customFormat="1" x14ac:dyDescent="0.35">
      <c r="A88" s="65" t="s">
        <v>151</v>
      </c>
      <c r="B88" s="66">
        <v>0</v>
      </c>
      <c r="C88" s="66">
        <v>41.770343896130321</v>
      </c>
      <c r="D88" s="66">
        <v>10.174062334700313</v>
      </c>
      <c r="E88" s="66"/>
      <c r="F88" s="66"/>
      <c r="G88" s="66"/>
      <c r="H88" s="66"/>
      <c r="I88" s="66">
        <f t="shared" si="4"/>
        <v>51.944406230830637</v>
      </c>
    </row>
    <row r="89" spans="1:9" ht="23" x14ac:dyDescent="0.35">
      <c r="A89" s="63" t="s">
        <v>152</v>
      </c>
      <c r="B89" s="64">
        <f>SUM(B90:B94)</f>
        <v>45669.643527023181</v>
      </c>
      <c r="C89" s="64">
        <f>SUM(C90:C94)</f>
        <v>1110.1060177663376</v>
      </c>
      <c r="D89" s="64">
        <f>SUM(D90:D94)</f>
        <v>112.66254525545274</v>
      </c>
      <c r="E89" s="64"/>
      <c r="F89" s="64"/>
      <c r="G89" s="64"/>
      <c r="H89" s="64"/>
      <c r="I89" s="64">
        <f t="shared" si="4"/>
        <v>46892.412090044971</v>
      </c>
    </row>
    <row r="90" spans="1:9" s="78" customFormat="1" x14ac:dyDescent="0.35">
      <c r="A90" s="77" t="s">
        <v>153</v>
      </c>
      <c r="B90" s="71">
        <v>5860.642707764111</v>
      </c>
      <c r="C90" s="71"/>
      <c r="D90" s="71"/>
      <c r="E90" s="71"/>
      <c r="F90" s="71"/>
      <c r="G90" s="71"/>
      <c r="H90" s="71"/>
      <c r="I90" s="71">
        <f t="shared" si="4"/>
        <v>5860.642707764111</v>
      </c>
    </row>
    <row r="91" spans="1:9" s="78" customFormat="1" x14ac:dyDescent="0.35">
      <c r="A91" s="77" t="s">
        <v>154</v>
      </c>
      <c r="B91" s="71">
        <v>45325.140348586567</v>
      </c>
      <c r="C91" s="71">
        <v>1110.1060177663376</v>
      </c>
      <c r="D91" s="71">
        <v>112.66254525545274</v>
      </c>
      <c r="E91" s="71"/>
      <c r="F91" s="71"/>
      <c r="G91" s="71"/>
      <c r="H91" s="71"/>
      <c r="I91" s="71">
        <f t="shared" si="4"/>
        <v>46547.908911608356</v>
      </c>
    </row>
    <row r="92" spans="1:9" s="78" customFormat="1" x14ac:dyDescent="0.35">
      <c r="A92" s="77" t="s">
        <v>155</v>
      </c>
      <c r="B92" s="71">
        <v>-18109.151776912426</v>
      </c>
      <c r="C92" s="71">
        <v>0</v>
      </c>
      <c r="D92" s="71">
        <v>0</v>
      </c>
      <c r="E92" s="71"/>
      <c r="F92" s="71"/>
      <c r="G92" s="71"/>
      <c r="H92" s="71"/>
      <c r="I92" s="71">
        <f t="shared" si="4"/>
        <v>-18109.151776912426</v>
      </c>
    </row>
    <row r="93" spans="1:9" s="78" customFormat="1" x14ac:dyDescent="0.35">
      <c r="A93" s="77" t="s">
        <v>156</v>
      </c>
      <c r="B93" s="71">
        <v>12593.012247584928</v>
      </c>
      <c r="C93" s="71">
        <v>0</v>
      </c>
      <c r="D93" s="71">
        <v>0</v>
      </c>
      <c r="E93" s="71"/>
      <c r="F93" s="71"/>
      <c r="G93" s="71"/>
      <c r="H93" s="71"/>
      <c r="I93" s="71">
        <f t="shared" si="4"/>
        <v>12593.012247584928</v>
      </c>
    </row>
    <row r="94" spans="1:9" s="78" customFormat="1" x14ac:dyDescent="0.35">
      <c r="A94" s="77" t="s">
        <v>157</v>
      </c>
      <c r="B94" s="71"/>
      <c r="C94" s="71"/>
      <c r="D94" s="71"/>
      <c r="E94" s="71"/>
      <c r="F94" s="71"/>
      <c r="G94" s="71"/>
      <c r="H94" s="71"/>
      <c r="I94" s="71">
        <f t="shared" si="4"/>
        <v>0</v>
      </c>
    </row>
    <row r="95" spans="1:9" x14ac:dyDescent="0.35">
      <c r="A95" s="63" t="s">
        <v>158</v>
      </c>
      <c r="B95" s="64">
        <f>SUM(B96:B99)</f>
        <v>569.35683017935662</v>
      </c>
      <c r="C95" s="64">
        <f>SUM(C96:C99)</f>
        <v>41323.388367721047</v>
      </c>
      <c r="D95" s="64">
        <f>SUM(D96:D99)</f>
        <v>2238.1027585869274</v>
      </c>
      <c r="E95" s="64"/>
      <c r="F95" s="64"/>
      <c r="G95" s="64"/>
      <c r="H95" s="64"/>
      <c r="I95" s="64">
        <f t="shared" si="4"/>
        <v>44130.847956487334</v>
      </c>
    </row>
    <row r="96" spans="1:9" s="75" customFormat="1" x14ac:dyDescent="0.35">
      <c r="A96" s="65" t="s">
        <v>159</v>
      </c>
      <c r="B96" s="66"/>
      <c r="C96" s="66">
        <v>22117.740065538837</v>
      </c>
      <c r="D96" s="66">
        <v>0</v>
      </c>
      <c r="E96" s="66"/>
      <c r="F96" s="66"/>
      <c r="G96" s="66"/>
      <c r="H96" s="66"/>
      <c r="I96" s="66">
        <f t="shared" si="4"/>
        <v>22117.740065538837</v>
      </c>
    </row>
    <row r="97" spans="1:9" s="75" customFormat="1" x14ac:dyDescent="0.35">
      <c r="A97" s="65" t="s">
        <v>160</v>
      </c>
      <c r="B97" s="66"/>
      <c r="C97" s="66">
        <v>249.697644</v>
      </c>
      <c r="D97" s="66">
        <v>127.0566</v>
      </c>
      <c r="E97" s="66"/>
      <c r="F97" s="66"/>
      <c r="G97" s="66"/>
      <c r="H97" s="66"/>
      <c r="I97" s="66">
        <f t="shared" si="4"/>
        <v>376.75424399999997</v>
      </c>
    </row>
    <row r="98" spans="1:9" s="75" customFormat="1" x14ac:dyDescent="0.35">
      <c r="A98" s="65" t="s">
        <v>161</v>
      </c>
      <c r="B98" s="66">
        <v>569.35683017935662</v>
      </c>
      <c r="C98" s="66">
        <v>501.82578809999995</v>
      </c>
      <c r="D98" s="66">
        <v>168.75064209999999</v>
      </c>
      <c r="E98" s="66"/>
      <c r="F98" s="66"/>
      <c r="G98" s="66"/>
      <c r="H98" s="66"/>
      <c r="I98" s="66">
        <f t="shared" si="4"/>
        <v>1239.9332603793566</v>
      </c>
    </row>
    <row r="99" spans="1:9" s="75" customFormat="1" x14ac:dyDescent="0.35">
      <c r="A99" s="65" t="s">
        <v>162</v>
      </c>
      <c r="B99" s="66"/>
      <c r="C99" s="66">
        <f>SUM(C100:C101)</f>
        <v>18454.124870082211</v>
      </c>
      <c r="D99" s="66">
        <f>SUM(D100:D101)</f>
        <v>1942.2955164869272</v>
      </c>
      <c r="E99" s="66"/>
      <c r="F99" s="66"/>
      <c r="G99" s="66"/>
      <c r="H99" s="66"/>
      <c r="I99" s="66">
        <f t="shared" si="4"/>
        <v>20396.420386569138</v>
      </c>
    </row>
    <row r="100" spans="1:9" x14ac:dyDescent="0.35">
      <c r="A100" s="77" t="s">
        <v>163</v>
      </c>
      <c r="B100" s="71"/>
      <c r="C100" s="71">
        <v>8946.5173072591133</v>
      </c>
      <c r="D100" s="71">
        <v>1942.2955164869272</v>
      </c>
      <c r="E100" s="71"/>
      <c r="F100" s="71"/>
      <c r="G100" s="71"/>
      <c r="H100" s="71"/>
      <c r="I100" s="66">
        <f t="shared" si="4"/>
        <v>10888.812823746041</v>
      </c>
    </row>
    <row r="101" spans="1:9" x14ac:dyDescent="0.35">
      <c r="A101" s="77" t="s">
        <v>164</v>
      </c>
      <c r="B101" s="71"/>
      <c r="C101" s="71">
        <v>9507.6075628230992</v>
      </c>
      <c r="D101" s="71">
        <v>0</v>
      </c>
      <c r="E101" s="71"/>
      <c r="F101" s="71"/>
      <c r="G101" s="71"/>
      <c r="H101" s="71"/>
      <c r="I101" s="66">
        <f t="shared" si="4"/>
        <v>9507.6075628230992</v>
      </c>
    </row>
    <row r="102" spans="1:9" s="74" customFormat="1" ht="25.15" customHeight="1" x14ac:dyDescent="0.35">
      <c r="A102" s="86" t="s">
        <v>165</v>
      </c>
      <c r="B102" s="87"/>
      <c r="C102" s="87"/>
      <c r="D102" s="87"/>
      <c r="E102" s="87"/>
      <c r="F102" s="87"/>
      <c r="G102" s="87"/>
      <c r="H102" s="87"/>
      <c r="I102" s="88"/>
    </row>
    <row r="103" spans="1:9" x14ac:dyDescent="0.35">
      <c r="A103" s="63" t="s">
        <v>166</v>
      </c>
      <c r="B103" s="64">
        <f>SUM(B104:B105)</f>
        <v>3395.1176548195799</v>
      </c>
      <c r="C103" s="64">
        <f>SUM(C104:C105)</f>
        <v>8.4787364371067149</v>
      </c>
      <c r="D103" s="64">
        <f>SUM(D104:D105)</f>
        <v>28.531565620492056</v>
      </c>
      <c r="E103" s="64"/>
      <c r="F103" s="64"/>
      <c r="G103" s="64"/>
      <c r="H103" s="64"/>
      <c r="I103" s="64">
        <f t="shared" ref="I103" si="7">SUM(B103:H103)</f>
        <v>3432.1279568771788</v>
      </c>
    </row>
    <row r="104" spans="1:9" s="78" customFormat="1" x14ac:dyDescent="0.35">
      <c r="A104" s="73" t="s">
        <v>167</v>
      </c>
      <c r="B104" s="71">
        <v>3297.9314475965971</v>
      </c>
      <c r="C104" s="71">
        <v>8.3404755000000002</v>
      </c>
      <c r="D104" s="71">
        <v>28.286646246188734</v>
      </c>
      <c r="E104" s="71"/>
      <c r="F104" s="71"/>
      <c r="G104" s="71"/>
      <c r="H104" s="71"/>
      <c r="I104" s="66">
        <f>SUM(B104:H104)</f>
        <v>3334.5585693427861</v>
      </c>
    </row>
    <row r="105" spans="1:9" s="78" customFormat="1" x14ac:dyDescent="0.35">
      <c r="A105" s="73" t="s">
        <v>168</v>
      </c>
      <c r="B105" s="71">
        <v>97.186207222982617</v>
      </c>
      <c r="C105" s="71">
        <v>0.13826093710671467</v>
      </c>
      <c r="D105" s="71">
        <v>0.24491937430332308</v>
      </c>
      <c r="E105" s="71"/>
      <c r="F105" s="71"/>
      <c r="G105" s="71"/>
      <c r="H105" s="71"/>
      <c r="I105" s="66">
        <f>SUM(B105:H105)</f>
        <v>97.569387534392646</v>
      </c>
    </row>
    <row r="106" spans="1:9" x14ac:dyDescent="0.35">
      <c r="A106" s="63" t="s">
        <v>169</v>
      </c>
      <c r="B106" s="64">
        <v>37387.159333333329</v>
      </c>
      <c r="C106" s="64"/>
      <c r="D106" s="64"/>
      <c r="E106" s="64"/>
      <c r="F106" s="64"/>
      <c r="G106" s="64"/>
      <c r="H106" s="64"/>
      <c r="I106" s="64">
        <f>SUM(B106:H106)</f>
        <v>37387.159333333329</v>
      </c>
    </row>
    <row r="107" spans="1:9" x14ac:dyDescent="0.35">
      <c r="A107" s="79"/>
      <c r="B107" s="80"/>
      <c r="C107" s="80"/>
      <c r="D107" s="80"/>
      <c r="E107" s="80"/>
      <c r="F107" s="80"/>
      <c r="G107" s="80"/>
      <c r="H107" s="80"/>
    </row>
    <row r="108" spans="1:9" x14ac:dyDescent="0.35">
      <c r="A108" s="81"/>
      <c r="B108" s="80"/>
      <c r="C108" s="80"/>
      <c r="D108" s="80"/>
      <c r="E108" s="80"/>
      <c r="F108" s="80"/>
      <c r="G108" s="80"/>
      <c r="H108" s="80"/>
    </row>
    <row r="109" spans="1:9" x14ac:dyDescent="0.35">
      <c r="A109" s="81"/>
      <c r="B109" s="80"/>
      <c r="C109" s="80"/>
      <c r="D109" s="80"/>
      <c r="E109" s="80"/>
      <c r="F109" s="80"/>
      <c r="G109" s="80"/>
      <c r="H109" s="80"/>
    </row>
    <row r="110" spans="1:9" x14ac:dyDescent="0.35">
      <c r="A110" s="81"/>
      <c r="B110" s="80"/>
      <c r="C110" s="80"/>
      <c r="D110" s="80"/>
      <c r="E110" s="80"/>
      <c r="F110" s="80"/>
      <c r="G110" s="80"/>
      <c r="H110" s="80"/>
    </row>
    <row r="111" spans="1:9" x14ac:dyDescent="0.35">
      <c r="A111" s="81"/>
      <c r="B111" s="80"/>
      <c r="C111" s="80"/>
      <c r="D111" s="80"/>
      <c r="E111" s="80"/>
      <c r="F111" s="80"/>
      <c r="G111" s="80"/>
      <c r="H111" s="80"/>
    </row>
    <row r="112" spans="1:9" x14ac:dyDescent="0.35">
      <c r="A112" s="81"/>
      <c r="B112" s="80"/>
      <c r="C112" s="80"/>
      <c r="D112" s="80"/>
      <c r="E112" s="80"/>
      <c r="F112" s="80"/>
      <c r="G112" s="80"/>
      <c r="H112" s="80"/>
    </row>
    <row r="113" spans="1:8" x14ac:dyDescent="0.35">
      <c r="A113" s="81"/>
      <c r="B113" s="80"/>
      <c r="C113" s="80"/>
      <c r="D113" s="80"/>
      <c r="E113" s="80"/>
      <c r="F113" s="80"/>
      <c r="G113" s="80"/>
      <c r="H113" s="80"/>
    </row>
    <row r="114" spans="1:8" x14ac:dyDescent="0.35">
      <c r="A114" s="81"/>
      <c r="B114" s="80"/>
      <c r="C114" s="80"/>
      <c r="D114" s="80"/>
      <c r="E114" s="80"/>
      <c r="F114" s="80"/>
      <c r="G114" s="80"/>
      <c r="H114" s="80"/>
    </row>
    <row r="115" spans="1:8" x14ac:dyDescent="0.35">
      <c r="A115" s="81"/>
      <c r="B115" s="80"/>
      <c r="C115" s="80"/>
      <c r="D115" s="80"/>
      <c r="E115" s="80"/>
      <c r="F115" s="80"/>
      <c r="G115" s="80"/>
      <c r="H115" s="80"/>
    </row>
    <row r="116" spans="1:8" x14ac:dyDescent="0.35">
      <c r="A116" s="81"/>
      <c r="B116" s="80"/>
      <c r="C116" s="80"/>
      <c r="D116" s="80"/>
      <c r="E116" s="80"/>
      <c r="F116" s="80"/>
      <c r="G116" s="80"/>
      <c r="H116" s="80"/>
    </row>
    <row r="117" spans="1:8" x14ac:dyDescent="0.35">
      <c r="A117" s="81"/>
      <c r="B117" s="80"/>
      <c r="C117" s="80"/>
      <c r="D117" s="80"/>
      <c r="E117" s="80"/>
      <c r="F117" s="80"/>
      <c r="G117" s="80"/>
      <c r="H117" s="80"/>
    </row>
    <row r="118" spans="1:8" x14ac:dyDescent="0.35">
      <c r="A118" s="81"/>
      <c r="B118" s="80"/>
      <c r="C118" s="80"/>
      <c r="D118" s="80"/>
      <c r="E118" s="80"/>
      <c r="F118" s="80"/>
      <c r="G118" s="80"/>
      <c r="H118" s="80"/>
    </row>
    <row r="119" spans="1:8" x14ac:dyDescent="0.35">
      <c r="A119" s="81"/>
      <c r="B119" s="80"/>
      <c r="C119" s="80"/>
      <c r="D119" s="80"/>
      <c r="E119" s="80"/>
      <c r="F119" s="80"/>
      <c r="G119" s="80"/>
      <c r="H119" s="80"/>
    </row>
    <row r="120" spans="1:8" x14ac:dyDescent="0.35">
      <c r="A120" s="81"/>
      <c r="B120" s="80"/>
      <c r="C120" s="80"/>
      <c r="D120" s="80"/>
      <c r="E120" s="80"/>
      <c r="F120" s="80"/>
      <c r="G120" s="80"/>
      <c r="H120" s="80"/>
    </row>
    <row r="121" spans="1:8" x14ac:dyDescent="0.35">
      <c r="A121" s="81"/>
      <c r="B121" s="80"/>
      <c r="C121" s="80"/>
      <c r="D121" s="80"/>
      <c r="E121" s="80"/>
      <c r="F121" s="80"/>
      <c r="G121" s="80"/>
      <c r="H121" s="80"/>
    </row>
    <row r="122" spans="1:8" x14ac:dyDescent="0.35">
      <c r="A122" s="81"/>
      <c r="B122" s="80"/>
      <c r="C122" s="80"/>
      <c r="D122" s="80"/>
      <c r="E122" s="80"/>
      <c r="F122" s="80"/>
      <c r="G122" s="80"/>
      <c r="H122" s="80"/>
    </row>
    <row r="123" spans="1:8" x14ac:dyDescent="0.35">
      <c r="A123" s="81"/>
      <c r="B123" s="80"/>
      <c r="C123" s="80"/>
      <c r="D123" s="80"/>
      <c r="E123" s="80"/>
      <c r="F123" s="80"/>
      <c r="G123" s="80"/>
      <c r="H123" s="80"/>
    </row>
    <row r="124" spans="1:8" x14ac:dyDescent="0.35">
      <c r="A124" s="81"/>
      <c r="B124" s="80"/>
      <c r="C124" s="80"/>
      <c r="D124" s="80"/>
      <c r="E124" s="80"/>
      <c r="F124" s="80"/>
      <c r="G124" s="80"/>
      <c r="H124" s="80"/>
    </row>
    <row r="125" spans="1:8" x14ac:dyDescent="0.35">
      <c r="A125" s="81"/>
      <c r="B125" s="80"/>
      <c r="C125" s="80"/>
      <c r="D125" s="80"/>
      <c r="E125" s="80"/>
      <c r="F125" s="80"/>
      <c r="G125" s="80"/>
      <c r="H125" s="80"/>
    </row>
    <row r="126" spans="1:8" x14ac:dyDescent="0.35">
      <c r="B126" s="80"/>
      <c r="C126" s="80"/>
      <c r="D126" s="80"/>
      <c r="E126" s="80"/>
      <c r="F126" s="80"/>
      <c r="G126" s="80"/>
      <c r="H126" s="80"/>
    </row>
    <row r="127" spans="1:8" x14ac:dyDescent="0.35">
      <c r="B127" s="80"/>
      <c r="C127" s="80"/>
      <c r="D127" s="80"/>
      <c r="E127" s="80"/>
      <c r="F127" s="80"/>
      <c r="G127" s="80"/>
      <c r="H127" s="80"/>
    </row>
    <row r="128" spans="1:8" x14ac:dyDescent="0.35">
      <c r="B128" s="80"/>
      <c r="C128" s="80"/>
      <c r="D128" s="80"/>
      <c r="E128" s="80"/>
      <c r="F128" s="80"/>
      <c r="G128" s="80"/>
      <c r="H128" s="80"/>
    </row>
    <row r="129" spans="2:8" x14ac:dyDescent="0.35">
      <c r="B129" s="80"/>
      <c r="C129" s="80"/>
      <c r="D129" s="80"/>
      <c r="E129" s="80"/>
      <c r="F129" s="80"/>
      <c r="G129" s="80"/>
      <c r="H129" s="80"/>
    </row>
    <row r="130" spans="2:8" x14ac:dyDescent="0.35">
      <c r="B130" s="80"/>
      <c r="C130" s="80"/>
      <c r="D130" s="80"/>
      <c r="E130" s="80"/>
      <c r="F130" s="80"/>
      <c r="G130" s="80"/>
      <c r="H130" s="80"/>
    </row>
    <row r="131" spans="2:8" x14ac:dyDescent="0.35">
      <c r="B131" s="80"/>
      <c r="C131" s="80"/>
      <c r="D131" s="80"/>
      <c r="E131" s="80"/>
      <c r="F131" s="80"/>
      <c r="G131" s="80"/>
      <c r="H131" s="80"/>
    </row>
    <row r="132" spans="2:8" x14ac:dyDescent="0.35">
      <c r="B132" s="80"/>
      <c r="C132" s="80"/>
      <c r="D132" s="80"/>
      <c r="E132" s="80"/>
      <c r="F132" s="80"/>
      <c r="G132" s="80"/>
      <c r="H132" s="80"/>
    </row>
    <row r="133" spans="2:8" x14ac:dyDescent="0.35">
      <c r="B133" s="80"/>
      <c r="C133" s="80"/>
      <c r="D133" s="80"/>
      <c r="E133" s="80"/>
      <c r="F133" s="80"/>
      <c r="G133" s="80"/>
      <c r="H133" s="80"/>
    </row>
    <row r="134" spans="2:8" x14ac:dyDescent="0.35">
      <c r="B134" s="80"/>
      <c r="C134" s="80"/>
      <c r="D134" s="80"/>
      <c r="E134" s="80"/>
      <c r="F134" s="80"/>
      <c r="G134" s="80"/>
      <c r="H134" s="80"/>
    </row>
    <row r="135" spans="2:8" x14ac:dyDescent="0.35">
      <c r="B135" s="80"/>
      <c r="C135" s="80"/>
      <c r="D135" s="80"/>
      <c r="E135" s="80"/>
      <c r="F135" s="80"/>
      <c r="G135" s="80"/>
      <c r="H135" s="80"/>
    </row>
    <row r="136" spans="2:8" x14ac:dyDescent="0.35">
      <c r="B136" s="80"/>
      <c r="C136" s="80"/>
      <c r="D136" s="80"/>
      <c r="E136" s="80"/>
      <c r="F136" s="80"/>
      <c r="G136" s="80"/>
      <c r="H136" s="80"/>
    </row>
    <row r="137" spans="2:8" x14ac:dyDescent="0.35">
      <c r="B137" s="80"/>
      <c r="C137" s="80"/>
      <c r="D137" s="80"/>
      <c r="E137" s="80"/>
      <c r="F137" s="80"/>
      <c r="G137" s="80"/>
      <c r="H137" s="80"/>
    </row>
    <row r="138" spans="2:8" x14ac:dyDescent="0.35">
      <c r="B138" s="80"/>
      <c r="C138" s="80"/>
      <c r="D138" s="80"/>
      <c r="E138" s="80"/>
      <c r="F138" s="80"/>
      <c r="G138" s="80"/>
      <c r="H138" s="80"/>
    </row>
    <row r="139" spans="2:8" x14ac:dyDescent="0.35">
      <c r="B139" s="80"/>
      <c r="C139" s="80"/>
      <c r="D139" s="80"/>
      <c r="E139" s="80"/>
      <c r="F139" s="80"/>
      <c r="G139" s="80"/>
      <c r="H139" s="80"/>
    </row>
    <row r="140" spans="2:8" x14ac:dyDescent="0.35">
      <c r="B140" s="80"/>
      <c r="C140" s="80"/>
      <c r="D140" s="80"/>
      <c r="E140" s="80"/>
      <c r="F140" s="80"/>
      <c r="G140" s="80"/>
      <c r="H140" s="80"/>
    </row>
    <row r="141" spans="2:8" x14ac:dyDescent="0.35">
      <c r="B141" s="80"/>
      <c r="C141" s="80"/>
      <c r="D141" s="80"/>
      <c r="E141" s="80"/>
      <c r="F141" s="80"/>
      <c r="G141" s="80"/>
      <c r="H141" s="80"/>
    </row>
    <row r="142" spans="2:8" x14ac:dyDescent="0.35">
      <c r="B142" s="80"/>
      <c r="C142" s="80"/>
      <c r="D142" s="80"/>
      <c r="E142" s="80"/>
      <c r="F142" s="80"/>
      <c r="G142" s="80"/>
      <c r="H142" s="80"/>
    </row>
    <row r="143" spans="2:8" x14ac:dyDescent="0.35">
      <c r="B143" s="80"/>
      <c r="C143" s="80"/>
      <c r="D143" s="80"/>
      <c r="E143" s="80"/>
      <c r="F143" s="80"/>
      <c r="G143" s="80"/>
      <c r="H143" s="80"/>
    </row>
    <row r="144" spans="2:8" x14ac:dyDescent="0.35">
      <c r="B144" s="80"/>
      <c r="C144" s="80"/>
      <c r="D144" s="80"/>
      <c r="E144" s="80"/>
      <c r="F144" s="80"/>
      <c r="G144" s="80"/>
      <c r="H144" s="80"/>
    </row>
  </sheetData>
  <mergeCells count="12">
    <mergeCell ref="B6:H6"/>
    <mergeCell ref="A102:I102"/>
    <mergeCell ref="B1:I1"/>
    <mergeCell ref="A2:A6"/>
    <mergeCell ref="B2:I2"/>
    <mergeCell ref="B3:B4"/>
    <mergeCell ref="C3:C4"/>
    <mergeCell ref="D3:D4"/>
    <mergeCell ref="E3:E4"/>
    <mergeCell ref="F3:G3"/>
    <mergeCell ref="H3:H4"/>
    <mergeCell ref="I3:I4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"/>
  <sheetViews>
    <sheetView topLeftCell="A29" workbookViewId="0">
      <selection activeCell="A43" sqref="A43"/>
    </sheetView>
  </sheetViews>
  <sheetFormatPr defaultRowHeight="15.5" x14ac:dyDescent="0.35"/>
  <cols>
    <col min="2" max="2" width="10.25" customWidth="1"/>
    <col min="3" max="3" width="23.9140625" customWidth="1"/>
    <col min="4" max="4" width="16.83203125" customWidth="1"/>
    <col min="5" max="5" width="18.33203125" customWidth="1"/>
    <col min="6" max="6" width="17.33203125" customWidth="1"/>
    <col min="7" max="7" width="19.33203125" customWidth="1"/>
    <col min="8" max="8" width="18.75" customWidth="1"/>
    <col min="9" max="9" width="21.9140625" customWidth="1"/>
  </cols>
  <sheetData>
    <row r="1" spans="1:9" x14ac:dyDescent="0.35">
      <c r="B1" s="45">
        <v>2010</v>
      </c>
    </row>
    <row r="2" spans="1:9" x14ac:dyDescent="0.35">
      <c r="B2" s="51" t="s">
        <v>62</v>
      </c>
      <c r="C2" s="51" t="s">
        <v>63</v>
      </c>
      <c r="D2" s="51" t="s">
        <v>171</v>
      </c>
      <c r="E2" s="51" t="s">
        <v>172</v>
      </c>
      <c r="F2" s="51" t="s">
        <v>173</v>
      </c>
      <c r="G2" s="51" t="s">
        <v>175</v>
      </c>
      <c r="H2" s="51" t="s">
        <v>178</v>
      </c>
      <c r="I2" s="51" t="s">
        <v>180</v>
      </c>
    </row>
    <row r="3" spans="1:9" x14ac:dyDescent="0.35">
      <c r="A3" t="s">
        <v>54</v>
      </c>
      <c r="B3" s="49">
        <f>'MX 2010 Inventory'!B95/10^3</f>
        <v>0.56935683017935657</v>
      </c>
      <c r="C3">
        <f>'MX 2010 Inventory'!B34/10^3</f>
        <v>0</v>
      </c>
      <c r="D3" s="49">
        <f>'MX 2010 Inventory'!B44/10^3</f>
        <v>1.3485</v>
      </c>
      <c r="E3">
        <f>'MX 2010 Inventory'!B57/10^3</f>
        <v>0</v>
      </c>
      <c r="F3" s="49">
        <f>'MX 2010 Inventory'!B39/10^3</f>
        <v>35.233708273272327</v>
      </c>
      <c r="G3" s="49">
        <f>SUM('MX 2010 Inventory'!B51:B52)/10^3</f>
        <v>5.4692290000000003</v>
      </c>
      <c r="H3">
        <v>0</v>
      </c>
      <c r="I3" s="49">
        <f>SUM('MX 2010 Inventory'!B53:B54)/10^3</f>
        <v>0.03</v>
      </c>
    </row>
    <row r="4" spans="1:9" x14ac:dyDescent="0.35">
      <c r="A4" t="s">
        <v>55</v>
      </c>
      <c r="B4" s="49">
        <f>'MX 2010 Inventory'!C95/10^3</f>
        <v>41.323388367721044</v>
      </c>
      <c r="C4" s="49">
        <f>'MX 2010 Inventory'!C34/10^3</f>
        <v>76.562882998281765</v>
      </c>
      <c r="D4" s="49">
        <f>'MX 2010 Inventory'!C44/10^3</f>
        <v>6.9952707123348001E-2</v>
      </c>
      <c r="E4" s="49">
        <f>'MX 2010 Inventory'!C57/10^3</f>
        <v>39.246993280769516</v>
      </c>
      <c r="F4">
        <v>0</v>
      </c>
      <c r="G4">
        <v>0</v>
      </c>
      <c r="H4" s="49">
        <f>'MX 2010 Inventory'!C31/10^3</f>
        <v>6.5568891590999989</v>
      </c>
      <c r="I4">
        <v>0</v>
      </c>
    </row>
    <row r="5" spans="1:9" x14ac:dyDescent="0.35">
      <c r="A5" t="s">
        <v>56</v>
      </c>
      <c r="B5" s="49">
        <f>'MX 2010 Inventory'!D95/10^3</f>
        <v>2.2381027585869275</v>
      </c>
      <c r="C5">
        <f>'MX 2010 Inventory'!D34/10^3</f>
        <v>0</v>
      </c>
      <c r="D5" s="49">
        <f>'MX 2010 Inventory'!D44/10^3</f>
        <v>0.1304139</v>
      </c>
      <c r="E5" s="49">
        <f>'MX 2010 Inventory'!D57/10^3</f>
        <v>52.937428844148954</v>
      </c>
      <c r="F5">
        <v>0</v>
      </c>
      <c r="G5">
        <v>0</v>
      </c>
      <c r="H5">
        <v>0</v>
      </c>
      <c r="I5">
        <v>0</v>
      </c>
    </row>
    <row r="6" spans="1:9" x14ac:dyDescent="0.35">
      <c r="A6" t="s">
        <v>170</v>
      </c>
      <c r="B6" s="82">
        <v>0</v>
      </c>
      <c r="C6">
        <v>0</v>
      </c>
      <c r="D6" s="49">
        <f>SUM('MX 2010 Inventory'!E55:H56)/10^3</f>
        <v>18.816717101551944</v>
      </c>
      <c r="E6">
        <v>0</v>
      </c>
      <c r="F6">
        <v>0</v>
      </c>
      <c r="G6">
        <v>0</v>
      </c>
      <c r="H6">
        <v>0</v>
      </c>
      <c r="I6" s="49">
        <f>SUM('MX 2010 Inventory'!E53:H54)/10^3</f>
        <v>0.128412</v>
      </c>
    </row>
    <row r="8" spans="1:9" x14ac:dyDescent="0.35">
      <c r="A8" s="53" t="s">
        <v>64</v>
      </c>
      <c r="B8" s="52"/>
      <c r="C8" s="52"/>
      <c r="D8" s="52"/>
      <c r="E8" s="52"/>
      <c r="F8" s="52"/>
    </row>
    <row r="9" spans="1:9" x14ac:dyDescent="0.35">
      <c r="B9" s="39">
        <v>2010</v>
      </c>
      <c r="C9" s="39">
        <v>2015</v>
      </c>
      <c r="D9" s="39">
        <v>2020</v>
      </c>
      <c r="E9" s="39">
        <v>2025</v>
      </c>
      <c r="F9" s="39">
        <v>2030</v>
      </c>
    </row>
    <row r="10" spans="1:9" x14ac:dyDescent="0.35">
      <c r="A10" s="39" t="s">
        <v>54</v>
      </c>
      <c r="B10" s="49">
        <f>B3</f>
        <v>0.56935683017935657</v>
      </c>
      <c r="C10" s="49">
        <f>$B10*('Scaling Factors'!$B$7/'Scaling Factors'!$B$2)</f>
        <v>0.60299463975845691</v>
      </c>
      <c r="D10" s="49">
        <f>$B10*('Scaling Factors'!$B$12/'Scaling Factors'!$B$2)</f>
        <v>0.63332145468434331</v>
      </c>
      <c r="E10" s="49">
        <f>$B10*('Scaling Factors'!$B$17/'Scaling Factors'!$B$2)</f>
        <v>0.66069116481956436</v>
      </c>
      <c r="F10" s="49">
        <f>$B10*('Scaling Factors'!$B$22/'Scaling Factors'!$B$2)</f>
        <v>0.68509524319154436</v>
      </c>
    </row>
    <row r="11" spans="1:9" x14ac:dyDescent="0.35">
      <c r="A11" s="39" t="s">
        <v>55</v>
      </c>
      <c r="B11" s="49">
        <f t="shared" ref="B11:B12" si="0">B4</f>
        <v>41.323388367721044</v>
      </c>
      <c r="C11" s="49">
        <f>$B11*('Scaling Factors'!$B$7/'Scaling Factors'!$B$2)</f>
        <v>43.764789252713911</v>
      </c>
      <c r="D11" s="49">
        <f>$B11*('Scaling Factors'!$B$12/'Scaling Factors'!$B$2)</f>
        <v>45.965881230030874</v>
      </c>
      <c r="E11" s="49">
        <f>$B11*('Scaling Factors'!$B$17/'Scaling Factors'!$B$2)</f>
        <v>47.952349296240612</v>
      </c>
      <c r="F11" s="49">
        <f>$B11*('Scaling Factors'!$B$22/'Scaling Factors'!$B$2)</f>
        <v>49.723574571616602</v>
      </c>
    </row>
    <row r="12" spans="1:9" x14ac:dyDescent="0.35">
      <c r="A12" s="39" t="s">
        <v>56</v>
      </c>
      <c r="B12" s="49">
        <f t="shared" si="0"/>
        <v>2.2381027585869275</v>
      </c>
      <c r="C12" s="49">
        <f>$B12*('Scaling Factors'!$B$7/'Scaling Factors'!$B$2)</f>
        <v>2.3703306874028343</v>
      </c>
      <c r="D12" s="49">
        <f>$B12*('Scaling Factors'!$B$12/'Scaling Factors'!$B$2)</f>
        <v>2.4895433226906203</v>
      </c>
      <c r="E12" s="49">
        <f>$B12*('Scaling Factors'!$B$17/'Scaling Factors'!$B$2)</f>
        <v>2.597131781295861</v>
      </c>
      <c r="F12" s="49">
        <f>$B12*('Scaling Factors'!$B$22/'Scaling Factors'!$B$2)</f>
        <v>2.6930625442725593</v>
      </c>
    </row>
    <row r="14" spans="1:9" x14ac:dyDescent="0.35">
      <c r="A14" s="53" t="s">
        <v>65</v>
      </c>
      <c r="B14" s="52"/>
      <c r="C14" s="52"/>
      <c r="D14" s="52"/>
      <c r="E14" s="52"/>
      <c r="F14" s="52"/>
    </row>
    <row r="15" spans="1:9" x14ac:dyDescent="0.35">
      <c r="B15" s="39">
        <v>2010</v>
      </c>
      <c r="C15" s="39">
        <v>2015</v>
      </c>
      <c r="D15" s="39">
        <v>2020</v>
      </c>
      <c r="E15" s="39">
        <v>2025</v>
      </c>
      <c r="F15" s="39">
        <v>2030</v>
      </c>
    </row>
    <row r="16" spans="1:9" x14ac:dyDescent="0.35">
      <c r="A16" s="39" t="s">
        <v>55</v>
      </c>
      <c r="B16" s="49">
        <f>C4</f>
        <v>76.562882998281765</v>
      </c>
      <c r="C16" s="49">
        <f>B16*('Scaling Factors'!C7/'Scaling Factors'!C2)</f>
        <v>89.967125311634774</v>
      </c>
      <c r="D16" s="49">
        <f>B16*('Scaling Factors'!C12/'Scaling Factors'!C2)</f>
        <v>103.14928790782902</v>
      </c>
      <c r="E16" s="49">
        <f>B16*('Scaling Factors'!C17/'Scaling Factors'!C2)</f>
        <v>118.50196963587358</v>
      </c>
      <c r="F16" s="49">
        <f>B16*('Scaling Factors'!C22/'Scaling Factors'!C2)</f>
        <v>137.95900550761314</v>
      </c>
    </row>
    <row r="18" spans="1:6" x14ac:dyDescent="0.35">
      <c r="A18" s="53" t="s">
        <v>3</v>
      </c>
      <c r="B18" s="52"/>
      <c r="C18" s="52"/>
      <c r="D18" s="52"/>
      <c r="E18" s="52"/>
      <c r="F18" s="52"/>
    </row>
    <row r="19" spans="1:6" x14ac:dyDescent="0.35">
      <c r="B19" s="39">
        <v>2010</v>
      </c>
      <c r="C19" s="39">
        <v>2015</v>
      </c>
      <c r="D19" s="39">
        <v>2020</v>
      </c>
      <c r="E19" s="39">
        <v>2025</v>
      </c>
      <c r="F19" s="39">
        <v>2030</v>
      </c>
    </row>
    <row r="20" spans="1:6" x14ac:dyDescent="0.35">
      <c r="A20" s="39" t="s">
        <v>54</v>
      </c>
      <c r="B20" s="49">
        <f>D3</f>
        <v>1.3485</v>
      </c>
      <c r="C20" s="49">
        <f>$B20*('Scaling Factors'!$C7/'Scaling Factors'!$C$2)</f>
        <v>1.5845885595173079</v>
      </c>
      <c r="D20" s="49">
        <f>$B20*('Scaling Factors'!$C12/'Scaling Factors'!$C$2)</f>
        <v>1.8167656349464931</v>
      </c>
      <c r="E20" s="49">
        <f>$B20*('Scaling Factors'!$C17/'Scaling Factors'!$C$2)</f>
        <v>2.0871720054946441</v>
      </c>
      <c r="F20" s="49">
        <f>$B20*('Scaling Factors'!$C22/'Scaling Factors'!$C$2)</f>
        <v>2.4298682552378734</v>
      </c>
    </row>
    <row r="21" spans="1:6" x14ac:dyDescent="0.35">
      <c r="A21" s="39" t="s">
        <v>55</v>
      </c>
      <c r="B21" s="49">
        <f t="shared" ref="B21:B23" si="1">D4</f>
        <v>6.9952707123348001E-2</v>
      </c>
      <c r="C21" s="49">
        <f>$B21*('Scaling Factors'!$C8/'Scaling Factors'!$C$2)</f>
        <v>8.4659954725473358E-2</v>
      </c>
      <c r="D21" s="49">
        <f>$B21*('Scaling Factors'!$C13/'Scaling Factors'!$C$2)</f>
        <v>9.6839540516905756E-2</v>
      </c>
      <c r="E21" s="49">
        <f>$B21*('Scaling Factors'!$C18/'Scaling Factors'!$C$2)</f>
        <v>0.11144785157674862</v>
      </c>
      <c r="F21" s="49">
        <f>$B21*('Scaling Factors'!$C23/'Scaling Factors'!$C$2)</f>
        <v>0.130254619492954</v>
      </c>
    </row>
    <row r="22" spans="1:6" x14ac:dyDescent="0.35">
      <c r="A22" s="39" t="s">
        <v>56</v>
      </c>
      <c r="B22" s="49">
        <f t="shared" si="1"/>
        <v>0.1304139</v>
      </c>
      <c r="C22" s="49">
        <f>$B22*('Scaling Factors'!$C9/'Scaling Factors'!$C$2)</f>
        <v>0.16215301552952141</v>
      </c>
      <c r="D22" s="49">
        <f>$B22*('Scaling Factors'!$C14/'Scaling Factors'!$C$2)</f>
        <v>0.18556582298620042</v>
      </c>
      <c r="E22" s="49">
        <f>$B22*('Scaling Factors'!$C19/'Scaling Factors'!$C$2)</f>
        <v>0.21401317687452648</v>
      </c>
      <c r="F22" s="49">
        <f>$B22*('Scaling Factors'!$C24/'Scaling Factors'!$C$2)</f>
        <v>0.25113429635290185</v>
      </c>
    </row>
    <row r="23" spans="1:6" x14ac:dyDescent="0.35">
      <c r="A23" s="39" t="s">
        <v>170</v>
      </c>
      <c r="B23" s="49">
        <f t="shared" si="1"/>
        <v>18.816717101551944</v>
      </c>
      <c r="C23" s="49">
        <f>$B23*('Scaling Factors'!$C10/'Scaling Factors'!$C$2)</f>
        <v>24.026782482464963</v>
      </c>
      <c r="D23" s="49">
        <f>$B23*('Scaling Factors'!$C15/'Scaling Factors'!$C$2)</f>
        <v>27.52754073531327</v>
      </c>
      <c r="E23" s="49">
        <f>$B23*('Scaling Factors'!$C20/'Scaling Factors'!$C$2)</f>
        <v>31.830313789401568</v>
      </c>
      <c r="F23" s="49">
        <f>$B23*('Scaling Factors'!$C25/'Scaling Factors'!$C$2)</f>
        <v>37.499143901238689</v>
      </c>
    </row>
    <row r="25" spans="1:6" x14ac:dyDescent="0.35">
      <c r="A25" s="53" t="s">
        <v>45</v>
      </c>
      <c r="B25" s="52"/>
      <c r="C25" s="52"/>
      <c r="D25" s="52"/>
      <c r="E25" s="52"/>
      <c r="F25" s="52"/>
    </row>
    <row r="26" spans="1:6" x14ac:dyDescent="0.35">
      <c r="B26" s="39">
        <v>2010</v>
      </c>
      <c r="C26" s="39">
        <v>2015</v>
      </c>
      <c r="D26" s="39">
        <v>2020</v>
      </c>
      <c r="E26" s="39">
        <v>2025</v>
      </c>
      <c r="F26" s="39">
        <v>2030</v>
      </c>
    </row>
    <row r="27" spans="1:6" x14ac:dyDescent="0.35">
      <c r="A27" s="39" t="s">
        <v>55</v>
      </c>
      <c r="B27" s="49">
        <f>E4</f>
        <v>39.246993280769516</v>
      </c>
      <c r="C27" s="49">
        <f>B27*('Scaling Factors'!$B$7/'Scaling Factors'!$B$2)</f>
        <v>41.565719985277262</v>
      </c>
      <c r="D27" s="49">
        <f>C27*('Scaling Factors'!$B$12/'Scaling Factors'!$B$2)</f>
        <v>46.235437691658582</v>
      </c>
      <c r="E27" s="49">
        <f>D27*('Scaling Factors'!$B$17/'Scaling Factors'!$B$2)</f>
        <v>53.652373283765463</v>
      </c>
      <c r="F27" s="49">
        <f>E27*('Scaling Factors'!$B$22/'Scaling Factors'!$B$2)</f>
        <v>64.558785939330491</v>
      </c>
    </row>
    <row r="28" spans="1:6" x14ac:dyDescent="0.35">
      <c r="A28" s="39" t="s">
        <v>56</v>
      </c>
      <c r="B28" s="49">
        <f>E5</f>
        <v>52.937428844148954</v>
      </c>
      <c r="C28" s="49">
        <f>B28*('Scaling Factors'!$B$7/'Scaling Factors'!$B$2)</f>
        <v>56.064991484445571</v>
      </c>
      <c r="D28" s="49">
        <f>C28*('Scaling Factors'!$B$12/'Scaling Factors'!$B$2)</f>
        <v>62.363635740716525</v>
      </c>
      <c r="E28" s="49">
        <f>D28*('Scaling Factors'!$B$17/'Scaling Factors'!$B$2)</f>
        <v>72.367803380768038</v>
      </c>
      <c r="F28" s="49">
        <f>E28*('Scaling Factors'!$B$22/'Scaling Factors'!$B$2)</f>
        <v>87.078674090494388</v>
      </c>
    </row>
    <row r="30" spans="1:6" x14ac:dyDescent="0.35">
      <c r="A30" s="53" t="s">
        <v>174</v>
      </c>
      <c r="B30" s="52"/>
      <c r="C30" s="52"/>
      <c r="D30" s="52"/>
      <c r="E30" s="52"/>
      <c r="F30" s="52"/>
    </row>
    <row r="31" spans="1:6" x14ac:dyDescent="0.35">
      <c r="B31" s="39">
        <v>2010</v>
      </c>
      <c r="C31" s="39">
        <v>2015</v>
      </c>
      <c r="D31" s="39">
        <v>2020</v>
      </c>
      <c r="E31" s="39">
        <v>2025</v>
      </c>
      <c r="F31" s="39">
        <v>2030</v>
      </c>
    </row>
    <row r="32" spans="1:6" x14ac:dyDescent="0.35">
      <c r="A32" s="39" t="s">
        <v>54</v>
      </c>
      <c r="B32" s="49">
        <f>F3</f>
        <v>35.233708273272327</v>
      </c>
      <c r="C32" s="49">
        <f>$B32*('Scaling Factors'!$C7/'Scaling Factors'!$C$2)</f>
        <v>41.402247711677902</v>
      </c>
      <c r="D32" s="49">
        <f>$B32*('Scaling Factors'!$C12/'Scaling Factors'!$C$2)</f>
        <v>47.468587602974495</v>
      </c>
      <c r="E32" s="49">
        <f>$B32*('Scaling Factors'!$C17/'Scaling Factors'!$C$2)</f>
        <v>54.533785359836138</v>
      </c>
      <c r="F32" s="49">
        <f>$B32*('Scaling Factors'!$C22/'Scaling Factors'!$C$2)</f>
        <v>63.487778455718541</v>
      </c>
    </row>
    <row r="34" spans="1:6" x14ac:dyDescent="0.35">
      <c r="A34" s="53" t="s">
        <v>176</v>
      </c>
      <c r="B34" s="52"/>
      <c r="C34" s="52"/>
      <c r="D34" s="52"/>
      <c r="E34" s="52"/>
      <c r="F34" s="52"/>
    </row>
    <row r="35" spans="1:6" x14ac:dyDescent="0.35">
      <c r="B35" s="39">
        <v>2010</v>
      </c>
      <c r="C35" s="39">
        <v>2015</v>
      </c>
      <c r="D35" s="39">
        <v>2020</v>
      </c>
      <c r="E35" s="39">
        <v>2025</v>
      </c>
      <c r="F35" s="39">
        <v>2030</v>
      </c>
    </row>
    <row r="36" spans="1:6" x14ac:dyDescent="0.35">
      <c r="A36" s="39" t="s">
        <v>54</v>
      </c>
      <c r="B36" s="49">
        <f>G3</f>
        <v>5.4692290000000003</v>
      </c>
      <c r="C36" s="49">
        <f>$B36*('Scaling Factors'!$C7/'Scaling Factors'!$C$2)</f>
        <v>6.4267539508937981</v>
      </c>
      <c r="D36" s="49">
        <f>$B36*('Scaling Factors'!$C12/'Scaling Factors'!$C$2)</f>
        <v>7.3684147548036885</v>
      </c>
      <c r="E36" s="49">
        <f>$B36*('Scaling Factors'!$C17/'Scaling Factors'!$C$2)</f>
        <v>8.4651254434108019</v>
      </c>
      <c r="F36" s="49">
        <f>$B36*('Scaling Factors'!$C22/'Scaling Factors'!$C$2)</f>
        <v>9.855028496645442</v>
      </c>
    </row>
    <row r="38" spans="1:6" x14ac:dyDescent="0.35">
      <c r="A38" s="53" t="s">
        <v>177</v>
      </c>
      <c r="B38" s="52"/>
      <c r="C38" s="52"/>
      <c r="D38" s="52"/>
      <c r="E38" s="52"/>
      <c r="F38" s="52"/>
    </row>
    <row r="39" spans="1:6" x14ac:dyDescent="0.35">
      <c r="B39" s="39">
        <v>2010</v>
      </c>
      <c r="C39" s="39">
        <v>2015</v>
      </c>
      <c r="D39" s="39">
        <v>2020</v>
      </c>
      <c r="E39" s="39">
        <v>2025</v>
      </c>
      <c r="F39" s="39">
        <v>2030</v>
      </c>
    </row>
    <row r="40" spans="1:6" x14ac:dyDescent="0.35">
      <c r="A40" s="39" t="s">
        <v>55</v>
      </c>
      <c r="B40" s="49">
        <f>H4</f>
        <v>6.5568891590999989</v>
      </c>
      <c r="C40" s="49">
        <f>$B40*('Scaling Factors'!$C7/'Scaling Factors'!$C$2)</f>
        <v>7.7048361494496991</v>
      </c>
      <c r="D40" s="49">
        <f>$B40*('Scaling Factors'!$C12/'Scaling Factors'!$C$2)</f>
        <v>8.8337641056033274</v>
      </c>
      <c r="E40" s="49">
        <f>$B40*('Scaling Factors'!$C17/'Scaling Factors'!$C$2)</f>
        <v>10.148576563592759</v>
      </c>
      <c r="F40" s="49">
        <f>$B40*('Scaling Factors'!$C22/'Scaling Factors'!$C$2)</f>
        <v>11.814888261631769</v>
      </c>
    </row>
    <row r="42" spans="1:6" x14ac:dyDescent="0.35">
      <c r="A42" s="53" t="s">
        <v>179</v>
      </c>
      <c r="B42" s="52"/>
      <c r="C42" s="52"/>
      <c r="D42" s="52"/>
      <c r="E42" s="52"/>
      <c r="F42" s="52"/>
    </row>
    <row r="43" spans="1:6" x14ac:dyDescent="0.35">
      <c r="B43" s="39">
        <v>2010</v>
      </c>
      <c r="C43" s="39">
        <v>2015</v>
      </c>
      <c r="D43" s="39">
        <v>2020</v>
      </c>
      <c r="E43" s="39">
        <v>2025</v>
      </c>
      <c r="F43" s="39">
        <v>2030</v>
      </c>
    </row>
    <row r="44" spans="1:6" x14ac:dyDescent="0.35">
      <c r="A44" s="39" t="s">
        <v>54</v>
      </c>
      <c r="B44" s="49">
        <f>I3</f>
        <v>0.03</v>
      </c>
      <c r="C44" s="49">
        <f>$B44*('Scaling Factors'!$C7/'Scaling Factors'!$C$2)</f>
        <v>3.5252248265123645E-2</v>
      </c>
      <c r="D44" s="49">
        <f>$B44*('Scaling Factors'!$C12/'Scaling Factors'!$C$2)</f>
        <v>4.0417477974337999E-2</v>
      </c>
      <c r="E44" s="49">
        <f>$B44*('Scaling Factors'!$C17/'Scaling Factors'!$C$2)</f>
        <v>4.643319255827906E-2</v>
      </c>
      <c r="F44" s="49">
        <f>$B44*('Scaling Factors'!$C22/'Scaling Factors'!$C$2)</f>
        <v>5.4057135822867031E-2</v>
      </c>
    </row>
    <row r="45" spans="1:6" x14ac:dyDescent="0.35">
      <c r="A45" s="39" t="s">
        <v>170</v>
      </c>
      <c r="B45" s="49">
        <f>I6</f>
        <v>0.128412</v>
      </c>
      <c r="C45" s="49">
        <f>$B45*('Scaling Factors'!$C8/'Scaling Factors'!$C$2)</f>
        <v>0.15541005563999066</v>
      </c>
      <c r="D45" s="49">
        <f>$B45*('Scaling Factors'!$C13/'Scaling Factors'!$C$2)</f>
        <v>0.17776808915957409</v>
      </c>
      <c r="E45" s="49">
        <f>$B45*('Scaling Factors'!$C18/'Scaling Factors'!$C$2)</f>
        <v>0.20458452724979395</v>
      </c>
      <c r="F45" s="49">
        <f>$B45*('Scaling Factors'!$C23/'Scaling Factors'!$C$2)</f>
        <v>0.23910806151984523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48"/>
  <sheetViews>
    <sheetView topLeftCell="A13" zoomScaleNormal="100" workbookViewId="0"/>
  </sheetViews>
  <sheetFormatPr defaultColWidth="11" defaultRowHeight="14.5" x14ac:dyDescent="0.35"/>
  <cols>
    <col min="1" max="1" width="53.58203125" style="2" customWidth="1"/>
    <col min="2" max="6" width="11" style="2"/>
    <col min="7" max="7" width="44.75" style="2" customWidth="1"/>
    <col min="8" max="8" width="12.58203125" style="3" customWidth="1"/>
    <col min="9" max="16384" width="11" style="2"/>
  </cols>
  <sheetData>
    <row r="1" spans="1:1" x14ac:dyDescent="0.35">
      <c r="A1" s="33" t="s">
        <v>31</v>
      </c>
    </row>
    <row r="2" spans="1:1" x14ac:dyDescent="0.35">
      <c r="A2" s="30" t="s">
        <v>32</v>
      </c>
    </row>
    <row r="3" spans="1:1" x14ac:dyDescent="0.35">
      <c r="A3" s="30" t="s">
        <v>33</v>
      </c>
    </row>
    <row r="4" spans="1:1" x14ac:dyDescent="0.35">
      <c r="A4" s="30" t="s">
        <v>34</v>
      </c>
    </row>
    <row r="6" spans="1:1" x14ac:dyDescent="0.35">
      <c r="A6" s="30" t="s">
        <v>35</v>
      </c>
    </row>
    <row r="7" spans="1:1" x14ac:dyDescent="0.35">
      <c r="A7" s="30" t="s">
        <v>36</v>
      </c>
    </row>
    <row r="8" spans="1:1" x14ac:dyDescent="0.35">
      <c r="A8" s="30" t="s">
        <v>37</v>
      </c>
    </row>
    <row r="9" spans="1:1" x14ac:dyDescent="0.35">
      <c r="A9" s="30" t="s">
        <v>38</v>
      </c>
    </row>
    <row r="10" spans="1:1" x14ac:dyDescent="0.35">
      <c r="A10" s="30"/>
    </row>
    <row r="11" spans="1:1" x14ac:dyDescent="0.35">
      <c r="A11" s="30" t="s">
        <v>39</v>
      </c>
    </row>
    <row r="12" spans="1:1" x14ac:dyDescent="0.35">
      <c r="A12" s="30" t="s">
        <v>40</v>
      </c>
    </row>
    <row r="13" spans="1:1" x14ac:dyDescent="0.35">
      <c r="A13" s="30" t="s">
        <v>41</v>
      </c>
    </row>
    <row r="14" spans="1:1" x14ac:dyDescent="0.35">
      <c r="A14" s="30" t="s">
        <v>42</v>
      </c>
    </row>
    <row r="15" spans="1:1" x14ac:dyDescent="0.35">
      <c r="A15" s="30" t="s">
        <v>43</v>
      </c>
    </row>
    <row r="16" spans="1:1" x14ac:dyDescent="0.35">
      <c r="A16" s="30"/>
    </row>
    <row r="17" spans="1:22" x14ac:dyDescent="0.35">
      <c r="A17" s="22" t="s">
        <v>44</v>
      </c>
    </row>
    <row r="18" spans="1:22" x14ac:dyDescent="0.35">
      <c r="A18" s="20"/>
      <c r="B18" s="18">
        <v>2010</v>
      </c>
      <c r="C18" s="18">
        <v>2015</v>
      </c>
      <c r="D18" s="18">
        <v>2020</v>
      </c>
      <c r="E18" s="18">
        <v>2025</v>
      </c>
      <c r="F18" s="18">
        <v>2030</v>
      </c>
      <c r="G18" s="19" t="s">
        <v>19</v>
      </c>
      <c r="H18" s="23" t="s">
        <v>20</v>
      </c>
    </row>
    <row r="19" spans="1:22" x14ac:dyDescent="0.35">
      <c r="A19" s="4" t="s">
        <v>0</v>
      </c>
      <c r="B19" s="13"/>
      <c r="C19" s="13"/>
      <c r="D19" s="13"/>
      <c r="E19" s="13"/>
      <c r="F19" s="13"/>
    </row>
    <row r="20" spans="1:22" x14ac:dyDescent="0.35">
      <c r="A20" s="5" t="s">
        <v>14</v>
      </c>
      <c r="B20" s="42">
        <f>'MX Natnl Inventory Data'!B32</f>
        <v>35.233708273272327</v>
      </c>
      <c r="C20" s="42">
        <f>'MX Natnl Inventory Data'!C32</f>
        <v>41.402247711677902</v>
      </c>
      <c r="D20" s="42">
        <f>'MX Natnl Inventory Data'!D32</f>
        <v>47.468587602974495</v>
      </c>
      <c r="E20" s="42">
        <f>'MX Natnl Inventory Data'!E32</f>
        <v>54.533785359836138</v>
      </c>
      <c r="F20" s="42">
        <f>'MX Natnl Inventory Data'!F32</f>
        <v>63.487778455718541</v>
      </c>
      <c r="G20" s="54" t="s">
        <v>66</v>
      </c>
      <c r="H20" s="14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</row>
    <row r="21" spans="1:22" x14ac:dyDescent="0.35">
      <c r="A21" s="4"/>
      <c r="B21" s="15"/>
      <c r="C21" s="15"/>
      <c r="D21" s="15"/>
      <c r="E21" s="15"/>
      <c r="F21" s="15"/>
    </row>
    <row r="22" spans="1:22" x14ac:dyDescent="0.35">
      <c r="A22" s="4" t="s">
        <v>1</v>
      </c>
      <c r="B22" s="15"/>
      <c r="C22" s="15"/>
      <c r="D22" s="15"/>
      <c r="E22" s="15"/>
      <c r="F22" s="15"/>
    </row>
    <row r="23" spans="1:22" x14ac:dyDescent="0.35">
      <c r="A23" s="5" t="s">
        <v>7</v>
      </c>
      <c r="B23" s="16">
        <f>'MX Natnl Inventory Data'!B16</f>
        <v>76.562882998281765</v>
      </c>
      <c r="C23" s="16">
        <f>'MX Natnl Inventory Data'!C16</f>
        <v>89.967125311634774</v>
      </c>
      <c r="D23" s="16">
        <f>'MX Natnl Inventory Data'!D16</f>
        <v>103.14928790782902</v>
      </c>
      <c r="E23" s="16">
        <f>'MX Natnl Inventory Data'!E16</f>
        <v>118.50196963587358</v>
      </c>
      <c r="F23" s="16">
        <f>'MX Natnl Inventory Data'!F16</f>
        <v>137.95900550761314</v>
      </c>
      <c r="G23" s="54" t="s">
        <v>66</v>
      </c>
    </row>
    <row r="24" spans="1:22" x14ac:dyDescent="0.35">
      <c r="A24" s="7"/>
      <c r="B24" s="16"/>
      <c r="C24" s="16"/>
      <c r="D24" s="16"/>
      <c r="E24" s="16"/>
      <c r="F24" s="16"/>
    </row>
    <row r="25" spans="1:22" x14ac:dyDescent="0.35">
      <c r="A25" s="4" t="s">
        <v>2</v>
      </c>
      <c r="B25" s="14"/>
      <c r="C25" s="14"/>
      <c r="D25" s="14"/>
      <c r="E25" s="14"/>
      <c r="F25" s="14"/>
    </row>
    <row r="26" spans="1:22" x14ac:dyDescent="0.35">
      <c r="A26" s="5" t="s">
        <v>18</v>
      </c>
      <c r="B26" s="43">
        <f>'MX Natnl Inventory Data'!B36</f>
        <v>5.4692290000000003</v>
      </c>
      <c r="C26" s="43">
        <f>'MX Natnl Inventory Data'!C36</f>
        <v>6.4267539508937981</v>
      </c>
      <c r="D26" s="43">
        <f>'MX Natnl Inventory Data'!D36</f>
        <v>7.3684147548036885</v>
      </c>
      <c r="E26" s="43">
        <f>'MX Natnl Inventory Data'!E36</f>
        <v>8.4651254434108019</v>
      </c>
      <c r="F26" s="43">
        <f>'MX Natnl Inventory Data'!F36</f>
        <v>9.855028496645442</v>
      </c>
      <c r="G26" s="54" t="s">
        <v>66</v>
      </c>
    </row>
    <row r="27" spans="1:22" x14ac:dyDescent="0.35">
      <c r="B27" s="3"/>
      <c r="C27" s="3"/>
      <c r="D27" s="3"/>
      <c r="E27" s="3"/>
      <c r="F27" s="3"/>
    </row>
    <row r="28" spans="1:22" x14ac:dyDescent="0.35">
      <c r="A28" s="4" t="s">
        <v>3</v>
      </c>
      <c r="B28" s="15"/>
      <c r="C28" s="15"/>
      <c r="D28" s="15"/>
      <c r="E28" s="15"/>
      <c r="F28" s="15"/>
    </row>
    <row r="29" spans="1:22" x14ac:dyDescent="0.35">
      <c r="A29" s="5" t="s">
        <v>5</v>
      </c>
      <c r="B29" s="16">
        <f>'MX Natnl Inventory Data'!B22</f>
        <v>0.1304139</v>
      </c>
      <c r="C29" s="16">
        <f>'MX Natnl Inventory Data'!C22</f>
        <v>0.16215301552952141</v>
      </c>
      <c r="D29" s="16">
        <f>'MX Natnl Inventory Data'!D22</f>
        <v>0.18556582298620042</v>
      </c>
      <c r="E29" s="16">
        <f>'MX Natnl Inventory Data'!E22</f>
        <v>0.21401317687452648</v>
      </c>
      <c r="F29" s="16">
        <f>'MX Natnl Inventory Data'!F22</f>
        <v>0.25113429635290185</v>
      </c>
      <c r="G29" s="54" t="s">
        <v>66</v>
      </c>
    </row>
    <row r="30" spans="1:22" x14ac:dyDescent="0.35">
      <c r="A30" s="5" t="s">
        <v>17</v>
      </c>
      <c r="B30" s="16">
        <f>'MX Natnl Inventory Data'!B21</f>
        <v>6.9952707123348001E-2</v>
      </c>
      <c r="C30" s="16">
        <f>'MX Natnl Inventory Data'!C21</f>
        <v>8.4659954725473358E-2</v>
      </c>
      <c r="D30" s="16">
        <f>'MX Natnl Inventory Data'!D21</f>
        <v>9.6839540516905756E-2</v>
      </c>
      <c r="E30" s="16">
        <f>'MX Natnl Inventory Data'!E21</f>
        <v>0.11144785157674862</v>
      </c>
      <c r="F30" s="16">
        <f>'MX Natnl Inventory Data'!F21</f>
        <v>0.130254619492954</v>
      </c>
      <c r="G30" s="54" t="s">
        <v>66</v>
      </c>
    </row>
    <row r="31" spans="1:22" x14ac:dyDescent="0.35">
      <c r="A31" s="5" t="s">
        <v>6</v>
      </c>
      <c r="B31" s="16">
        <f>'MX Natnl Inventory Data'!B23</f>
        <v>18.816717101551944</v>
      </c>
      <c r="C31" s="16">
        <f>'MX Natnl Inventory Data'!C23</f>
        <v>24.026782482464963</v>
      </c>
      <c r="D31" s="16">
        <f>'MX Natnl Inventory Data'!D23</f>
        <v>27.52754073531327</v>
      </c>
      <c r="E31" s="16">
        <f>'MX Natnl Inventory Data'!E23</f>
        <v>31.830313789401568</v>
      </c>
      <c r="F31" s="16">
        <f>'MX Natnl Inventory Data'!F23</f>
        <v>37.499143901238689</v>
      </c>
      <c r="G31" s="54" t="s">
        <v>66</v>
      </c>
    </row>
    <row r="32" spans="1:22" x14ac:dyDescent="0.35">
      <c r="A32" s="5" t="s">
        <v>15</v>
      </c>
      <c r="B32" s="43">
        <f>'MX Natnl Inventory Data'!B20</f>
        <v>1.3485</v>
      </c>
      <c r="C32" s="43">
        <f>'MX Natnl Inventory Data'!C20</f>
        <v>1.5845885595173079</v>
      </c>
      <c r="D32" s="43">
        <f>'MX Natnl Inventory Data'!D20</f>
        <v>1.8167656349464931</v>
      </c>
      <c r="E32" s="43">
        <f>'MX Natnl Inventory Data'!E20</f>
        <v>2.0871720054946441</v>
      </c>
      <c r="F32" s="43">
        <f>'MX Natnl Inventory Data'!F20</f>
        <v>2.4298682552378734</v>
      </c>
      <c r="G32" s="54" t="s">
        <v>66</v>
      </c>
    </row>
    <row r="33" spans="1:7" x14ac:dyDescent="0.35">
      <c r="A33" s="8"/>
      <c r="B33" s="17"/>
      <c r="C33" s="17"/>
      <c r="D33" s="17"/>
      <c r="E33" s="17"/>
      <c r="F33" s="17"/>
    </row>
    <row r="34" spans="1:7" x14ac:dyDescent="0.35">
      <c r="A34" s="4" t="s">
        <v>4</v>
      </c>
      <c r="B34" s="9"/>
      <c r="C34" s="9"/>
      <c r="D34" s="9"/>
      <c r="E34" s="9"/>
      <c r="F34" s="9"/>
    </row>
    <row r="35" spans="1:7" x14ac:dyDescent="0.35">
      <c r="A35" s="5" t="s">
        <v>8</v>
      </c>
      <c r="B35" s="25">
        <f>'MX Natnl Inventory Data'!B40</f>
        <v>6.5568891590999989</v>
      </c>
      <c r="C35" s="25">
        <f>'MX Natnl Inventory Data'!C40</f>
        <v>7.7048361494496991</v>
      </c>
      <c r="D35" s="25">
        <f>'MX Natnl Inventory Data'!D40</f>
        <v>8.8337641056033274</v>
      </c>
      <c r="E35" s="25">
        <f>'MX Natnl Inventory Data'!E40</f>
        <v>10.148576563592759</v>
      </c>
      <c r="F35" s="25">
        <f>'MX Natnl Inventory Data'!F40</f>
        <v>11.814888261631769</v>
      </c>
      <c r="G35" s="54" t="s">
        <v>66</v>
      </c>
    </row>
    <row r="36" spans="1:7" x14ac:dyDescent="0.35">
      <c r="A36" s="8"/>
      <c r="B36" s="9"/>
      <c r="C36" s="9"/>
      <c r="D36" s="9"/>
      <c r="E36" s="9"/>
      <c r="F36" s="9"/>
    </row>
    <row r="37" spans="1:7" x14ac:dyDescent="0.35">
      <c r="A37" s="4" t="s">
        <v>9</v>
      </c>
      <c r="B37" s="9"/>
      <c r="C37" s="9"/>
      <c r="D37" s="9"/>
      <c r="E37" s="9"/>
      <c r="F37" s="9"/>
    </row>
    <row r="38" spans="1:7" x14ac:dyDescent="0.35">
      <c r="A38" s="10" t="s">
        <v>58</v>
      </c>
      <c r="B38" s="25">
        <f>'MX Natnl Inventory Data'!B10</f>
        <v>0.56935683017935657</v>
      </c>
      <c r="C38" s="25">
        <f>'MX Natnl Inventory Data'!C10</f>
        <v>0.60299463975845691</v>
      </c>
      <c r="D38" s="25">
        <f>'MX Natnl Inventory Data'!D10</f>
        <v>0.63332145468434331</v>
      </c>
      <c r="E38" s="25">
        <f>'MX Natnl Inventory Data'!E10</f>
        <v>0.66069116481956436</v>
      </c>
      <c r="F38" s="25">
        <f>'MX Natnl Inventory Data'!F10</f>
        <v>0.68509524319154436</v>
      </c>
      <c r="G38" s="54" t="s">
        <v>66</v>
      </c>
    </row>
    <row r="39" spans="1:7" x14ac:dyDescent="0.35">
      <c r="A39" s="10" t="s">
        <v>10</v>
      </c>
      <c r="B39" s="25">
        <f>'MX Natnl Inventory Data'!B12</f>
        <v>2.2381027585869275</v>
      </c>
      <c r="C39" s="25">
        <f>'MX Natnl Inventory Data'!C12</f>
        <v>2.3703306874028343</v>
      </c>
      <c r="D39" s="25">
        <f>'MX Natnl Inventory Data'!D12</f>
        <v>2.4895433226906203</v>
      </c>
      <c r="E39" s="25">
        <f>'MX Natnl Inventory Data'!E12</f>
        <v>2.597131781295861</v>
      </c>
      <c r="F39" s="25">
        <f>'MX Natnl Inventory Data'!F12</f>
        <v>2.6930625442725593</v>
      </c>
      <c r="G39" s="54" t="s">
        <v>66</v>
      </c>
    </row>
    <row r="40" spans="1:7" x14ac:dyDescent="0.35">
      <c r="A40" s="11" t="s">
        <v>11</v>
      </c>
      <c r="B40" s="25">
        <f>'MX Natnl Inventory Data'!B11</f>
        <v>41.323388367721044</v>
      </c>
      <c r="C40" s="25">
        <f>'MX Natnl Inventory Data'!C11</f>
        <v>43.764789252713911</v>
      </c>
      <c r="D40" s="25">
        <f>'MX Natnl Inventory Data'!D11</f>
        <v>45.965881230030874</v>
      </c>
      <c r="E40" s="25">
        <f>'MX Natnl Inventory Data'!E11</f>
        <v>47.952349296240612</v>
      </c>
      <c r="F40" s="25">
        <f>'MX Natnl Inventory Data'!F11</f>
        <v>49.723574571616602</v>
      </c>
      <c r="G40" s="54" t="s">
        <v>66</v>
      </c>
    </row>
    <row r="41" spans="1:7" x14ac:dyDescent="0.35">
      <c r="A41" s="35"/>
      <c r="B41" s="26"/>
      <c r="C41" s="26"/>
      <c r="D41" s="26"/>
      <c r="E41" s="26"/>
      <c r="F41" s="26"/>
      <c r="G41" s="21"/>
    </row>
    <row r="42" spans="1:7" x14ac:dyDescent="0.35">
      <c r="A42" s="34" t="s">
        <v>45</v>
      </c>
      <c r="B42" s="26"/>
      <c r="C42" s="26"/>
      <c r="D42" s="26"/>
      <c r="E42" s="26"/>
      <c r="F42" s="26"/>
      <c r="G42" s="21"/>
    </row>
    <row r="43" spans="1:7" x14ac:dyDescent="0.35">
      <c r="A43" s="36" t="s">
        <v>46</v>
      </c>
      <c r="B43" s="25">
        <f>'MX Natnl Inventory Data'!B28</f>
        <v>52.937428844148954</v>
      </c>
      <c r="C43" s="25">
        <f>'MX Natnl Inventory Data'!C28</f>
        <v>56.064991484445571</v>
      </c>
      <c r="D43" s="25">
        <f>'MX Natnl Inventory Data'!D28</f>
        <v>62.363635740716525</v>
      </c>
      <c r="E43" s="25">
        <f>'MX Natnl Inventory Data'!E28</f>
        <v>72.367803380768038</v>
      </c>
      <c r="F43" s="25">
        <f>'MX Natnl Inventory Data'!F28</f>
        <v>87.078674090494388</v>
      </c>
      <c r="G43" s="54" t="s">
        <v>66</v>
      </c>
    </row>
    <row r="44" spans="1:7" x14ac:dyDescent="0.35">
      <c r="A44" s="36" t="s">
        <v>47</v>
      </c>
      <c r="B44" s="25">
        <f>'MX Natnl Inventory Data'!B27</f>
        <v>39.246993280769516</v>
      </c>
      <c r="C44" s="25">
        <f>'MX Natnl Inventory Data'!C27</f>
        <v>41.565719985277262</v>
      </c>
      <c r="D44" s="25">
        <f>'MX Natnl Inventory Data'!D27</f>
        <v>46.235437691658582</v>
      </c>
      <c r="E44" s="25">
        <f>'MX Natnl Inventory Data'!E27</f>
        <v>53.652373283765463</v>
      </c>
      <c r="F44" s="25">
        <f>'MX Natnl Inventory Data'!F27</f>
        <v>64.558785939330491</v>
      </c>
      <c r="G44" s="54" t="s">
        <v>66</v>
      </c>
    </row>
    <row r="45" spans="1:7" x14ac:dyDescent="0.35">
      <c r="A45" s="35"/>
      <c r="B45" s="26"/>
      <c r="C45" s="26"/>
      <c r="D45" s="26"/>
      <c r="E45" s="26"/>
      <c r="F45" s="26"/>
      <c r="G45" s="21"/>
    </row>
    <row r="46" spans="1:7" x14ac:dyDescent="0.35">
      <c r="A46" s="12" t="s">
        <v>12</v>
      </c>
      <c r="B46" s="27"/>
      <c r="C46" s="27"/>
      <c r="D46" s="27"/>
      <c r="E46" s="27"/>
      <c r="F46" s="27"/>
    </row>
    <row r="47" spans="1:7" x14ac:dyDescent="0.35">
      <c r="A47" s="11" t="s">
        <v>13</v>
      </c>
      <c r="B47" s="25">
        <f>'MX Natnl Inventory Data'!B45</f>
        <v>0.128412</v>
      </c>
      <c r="C47" s="25">
        <f>'MX Natnl Inventory Data'!C45</f>
        <v>0.15541005563999066</v>
      </c>
      <c r="D47" s="25">
        <f>'MX Natnl Inventory Data'!D45</f>
        <v>0.17776808915957409</v>
      </c>
      <c r="E47" s="25">
        <f>'MX Natnl Inventory Data'!E45</f>
        <v>0.20458452724979395</v>
      </c>
      <c r="F47" s="25">
        <f>'MX Natnl Inventory Data'!F45</f>
        <v>0.23910806151984523</v>
      </c>
      <c r="G47" s="54" t="s">
        <v>66</v>
      </c>
    </row>
    <row r="48" spans="1:7" x14ac:dyDescent="0.35">
      <c r="A48" s="11" t="s">
        <v>16</v>
      </c>
      <c r="B48" s="44">
        <f>'MX Natnl Inventory Data'!B44</f>
        <v>0.03</v>
      </c>
      <c r="C48" s="44">
        <f>'MX Natnl Inventory Data'!C44</f>
        <v>3.5252248265123645E-2</v>
      </c>
      <c r="D48" s="44">
        <f>'MX Natnl Inventory Data'!D44</f>
        <v>4.0417477974337999E-2</v>
      </c>
      <c r="E48" s="44">
        <f>'MX Natnl Inventory Data'!E44</f>
        <v>4.643319255827906E-2</v>
      </c>
      <c r="F48" s="44">
        <f>'MX Natnl Inventory Data'!F44</f>
        <v>5.4057135822867031E-2</v>
      </c>
      <c r="G48" s="54" t="s">
        <v>66</v>
      </c>
    </row>
  </sheetData>
  <pageMargins left="0.75" right="0.75" top="1" bottom="1" header="0.5" footer="0.5"/>
  <pageSetup orientation="portrait" horizontalDpi="4294967292" vertic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I22"/>
  <sheetViews>
    <sheetView workbookViewId="0"/>
  </sheetViews>
  <sheetFormatPr defaultColWidth="9" defaultRowHeight="14.5" x14ac:dyDescent="0.35"/>
  <cols>
    <col min="1" max="1" width="9" style="24"/>
    <col min="2" max="9" width="17.58203125" style="24" customWidth="1"/>
    <col min="10" max="16384" width="9" style="21"/>
  </cols>
  <sheetData>
    <row r="1" spans="1:9" x14ac:dyDescent="0.35">
      <c r="A1" s="24" t="s">
        <v>21</v>
      </c>
      <c r="B1" s="24" t="s">
        <v>22</v>
      </c>
      <c r="C1" s="24" t="s">
        <v>23</v>
      </c>
      <c r="D1" s="24" t="s">
        <v>24</v>
      </c>
      <c r="E1" s="24" t="s">
        <v>25</v>
      </c>
      <c r="F1" s="24" t="s">
        <v>26</v>
      </c>
      <c r="G1" s="24" t="s">
        <v>27</v>
      </c>
      <c r="H1" s="37" t="s">
        <v>48</v>
      </c>
      <c r="I1" s="24" t="s">
        <v>28</v>
      </c>
    </row>
    <row r="2" spans="1:9" x14ac:dyDescent="0.35">
      <c r="A2" s="24">
        <v>2010</v>
      </c>
      <c r="B2" s="28">
        <f>'Main Data'!B20*10^12</f>
        <v>35233708273272.328</v>
      </c>
      <c r="C2" s="31">
        <v>0</v>
      </c>
      <c r="D2" s="28">
        <f>'Main Data'!B26*10^12</f>
        <v>5469229000000</v>
      </c>
      <c r="E2" s="28">
        <f>'Main Data'!B32*10^12</f>
        <v>1348500000000</v>
      </c>
      <c r="F2" s="31">
        <v>0</v>
      </c>
      <c r="G2" s="31">
        <f>'Main Data'!B38*10^12</f>
        <v>569356830179.35657</v>
      </c>
      <c r="H2" s="31">
        <v>0</v>
      </c>
      <c r="I2" s="28">
        <f>'Main Data'!B48*10^12</f>
        <v>30000000000</v>
      </c>
    </row>
    <row r="3" spans="1:9" x14ac:dyDescent="0.35">
      <c r="A3" s="24">
        <v>2011</v>
      </c>
      <c r="B3" s="29">
        <f>(B$7-B$2)/5*($A3-$A$2)+B$2</f>
        <v>36467416160953.445</v>
      </c>
      <c r="C3" s="32">
        <f t="shared" ref="C3:I3" si="0">(C$7-C$2)/5*($A3-$A$2)+C$2</f>
        <v>0</v>
      </c>
      <c r="D3" s="29">
        <f t="shared" si="0"/>
        <v>5660733990178.7598</v>
      </c>
      <c r="E3" s="29">
        <f t="shared" si="0"/>
        <v>1395717711903.4617</v>
      </c>
      <c r="F3" s="32">
        <f t="shared" si="0"/>
        <v>0</v>
      </c>
      <c r="G3" s="32">
        <f t="shared" si="0"/>
        <v>576084392095.17664</v>
      </c>
      <c r="H3" s="32">
        <f t="shared" si="0"/>
        <v>0</v>
      </c>
      <c r="I3" s="29">
        <f t="shared" si="0"/>
        <v>31050449653.024727</v>
      </c>
    </row>
    <row r="4" spans="1:9" x14ac:dyDescent="0.35">
      <c r="A4" s="24">
        <v>2012</v>
      </c>
      <c r="B4" s="29">
        <f t="shared" ref="B4:I6" si="1">(B$7-B$2)/5*($A4-$A$2)+B$2</f>
        <v>37701124048634.555</v>
      </c>
      <c r="C4" s="32">
        <f t="shared" si="1"/>
        <v>0</v>
      </c>
      <c r="D4" s="29">
        <f t="shared" si="1"/>
        <v>5852238980357.5195</v>
      </c>
      <c r="E4" s="29">
        <f t="shared" si="1"/>
        <v>1442935423806.9231</v>
      </c>
      <c r="F4" s="32">
        <f t="shared" si="1"/>
        <v>0</v>
      </c>
      <c r="G4" s="32">
        <f t="shared" si="1"/>
        <v>582811954010.9967</v>
      </c>
      <c r="H4" s="32">
        <f t="shared" si="1"/>
        <v>0</v>
      </c>
      <c r="I4" s="29">
        <f t="shared" si="1"/>
        <v>32100899306.049458</v>
      </c>
    </row>
    <row r="5" spans="1:9" x14ac:dyDescent="0.35">
      <c r="A5" s="24">
        <v>2013</v>
      </c>
      <c r="B5" s="29">
        <f t="shared" si="1"/>
        <v>38934831936315.672</v>
      </c>
      <c r="C5" s="32">
        <f t="shared" si="1"/>
        <v>0</v>
      </c>
      <c r="D5" s="29">
        <f t="shared" si="1"/>
        <v>6043743970536.2793</v>
      </c>
      <c r="E5" s="29">
        <f t="shared" si="1"/>
        <v>1490153135710.3848</v>
      </c>
      <c r="F5" s="32">
        <f t="shared" si="1"/>
        <v>0</v>
      </c>
      <c r="G5" s="32">
        <f t="shared" si="1"/>
        <v>589539515926.81677</v>
      </c>
      <c r="H5" s="32">
        <f t="shared" si="1"/>
        <v>0</v>
      </c>
      <c r="I5" s="29">
        <f t="shared" si="1"/>
        <v>33151348959.074184</v>
      </c>
    </row>
    <row r="6" spans="1:9" x14ac:dyDescent="0.35">
      <c r="A6" s="24">
        <v>2014</v>
      </c>
      <c r="B6" s="29">
        <f t="shared" si="1"/>
        <v>40168539823996.781</v>
      </c>
      <c r="C6" s="32">
        <f t="shared" si="1"/>
        <v>0</v>
      </c>
      <c r="D6" s="29">
        <f t="shared" si="1"/>
        <v>6235248960715.0381</v>
      </c>
      <c r="E6" s="29">
        <f t="shared" si="1"/>
        <v>1537370847613.8462</v>
      </c>
      <c r="F6" s="32">
        <f t="shared" si="1"/>
        <v>0</v>
      </c>
      <c r="G6" s="32">
        <f t="shared" si="1"/>
        <v>596267077842.63684</v>
      </c>
      <c r="H6" s="32">
        <f t="shared" si="1"/>
        <v>0</v>
      </c>
      <c r="I6" s="29">
        <f t="shared" si="1"/>
        <v>34201798612.098915</v>
      </c>
    </row>
    <row r="7" spans="1:9" x14ac:dyDescent="0.35">
      <c r="A7" s="24">
        <v>2015</v>
      </c>
      <c r="B7" s="28">
        <f>'Main Data'!C20*10^12</f>
        <v>41402247711677.898</v>
      </c>
      <c r="C7" s="31">
        <v>0</v>
      </c>
      <c r="D7" s="28">
        <f>'Main Data'!C26*10^12</f>
        <v>6426753950893.7979</v>
      </c>
      <c r="E7" s="28">
        <f>'Main Data'!C32*10^12</f>
        <v>1584588559517.3079</v>
      </c>
      <c r="F7" s="31">
        <v>0</v>
      </c>
      <c r="G7" s="31">
        <f>'Main Data'!C38*10^12</f>
        <v>602994639758.45691</v>
      </c>
      <c r="H7" s="31">
        <v>0</v>
      </c>
      <c r="I7" s="28">
        <f>'Main Data'!C48*10^12</f>
        <v>35252248265.123642</v>
      </c>
    </row>
    <row r="8" spans="1:9" x14ac:dyDescent="0.35">
      <c r="A8" s="24">
        <v>2016</v>
      </c>
      <c r="B8" s="29">
        <f>(B$12-B$7)/5*($A8-$A$7)+B$7</f>
        <v>42615515689937.219</v>
      </c>
      <c r="C8" s="32">
        <f t="shared" ref="C8:I8" si="2">(C$12-C$7)/5*($A8-$A$7)+C$7</f>
        <v>0</v>
      </c>
      <c r="D8" s="29">
        <f t="shared" si="2"/>
        <v>6615086111675.7764</v>
      </c>
      <c r="E8" s="29">
        <f t="shared" si="2"/>
        <v>1631023974603.145</v>
      </c>
      <c r="F8" s="32">
        <f t="shared" si="2"/>
        <v>0</v>
      </c>
      <c r="G8" s="32">
        <f t="shared" si="2"/>
        <v>609060002743.63416</v>
      </c>
      <c r="H8" s="32">
        <f t="shared" si="2"/>
        <v>0</v>
      </c>
      <c r="I8" s="29">
        <f t="shared" si="2"/>
        <v>36285294206.966515</v>
      </c>
    </row>
    <row r="9" spans="1:9" x14ac:dyDescent="0.35">
      <c r="A9" s="24">
        <v>2017</v>
      </c>
      <c r="B9" s="29">
        <f t="shared" ref="B9:I11" si="3">(B$12-B$7)/5*($A9-$A$7)+B$7</f>
        <v>43828783668196.539</v>
      </c>
      <c r="C9" s="32">
        <f t="shared" si="3"/>
        <v>0</v>
      </c>
      <c r="D9" s="29">
        <f t="shared" si="3"/>
        <v>6803418272457.7539</v>
      </c>
      <c r="E9" s="29">
        <f t="shared" si="3"/>
        <v>1677459389688.9819</v>
      </c>
      <c r="F9" s="32">
        <f t="shared" si="3"/>
        <v>0</v>
      </c>
      <c r="G9" s="32">
        <f t="shared" si="3"/>
        <v>615125365728.8114</v>
      </c>
      <c r="H9" s="32">
        <f t="shared" si="3"/>
        <v>0</v>
      </c>
      <c r="I9" s="29">
        <f t="shared" si="3"/>
        <v>37318340148.809387</v>
      </c>
    </row>
    <row r="10" spans="1:9" x14ac:dyDescent="0.35">
      <c r="A10" s="24">
        <v>2018</v>
      </c>
      <c r="B10" s="29">
        <f t="shared" si="3"/>
        <v>45042051646455.852</v>
      </c>
      <c r="C10" s="32">
        <f t="shared" si="3"/>
        <v>0</v>
      </c>
      <c r="D10" s="29">
        <f t="shared" si="3"/>
        <v>6991750433239.7324</v>
      </c>
      <c r="E10" s="29">
        <f t="shared" si="3"/>
        <v>1723894804774.8191</v>
      </c>
      <c r="F10" s="32">
        <f t="shared" si="3"/>
        <v>0</v>
      </c>
      <c r="G10" s="32">
        <f t="shared" si="3"/>
        <v>621190728713.98877</v>
      </c>
      <c r="H10" s="32">
        <f t="shared" si="3"/>
        <v>0</v>
      </c>
      <c r="I10" s="29">
        <f t="shared" si="3"/>
        <v>38351386090.652252</v>
      </c>
    </row>
    <row r="11" spans="1:9" x14ac:dyDescent="0.35">
      <c r="A11" s="24">
        <v>2019</v>
      </c>
      <c r="B11" s="29">
        <f t="shared" si="3"/>
        <v>46255319624715.172</v>
      </c>
      <c r="C11" s="32">
        <f t="shared" si="3"/>
        <v>0</v>
      </c>
      <c r="D11" s="29">
        <f t="shared" si="3"/>
        <v>7180082594021.71</v>
      </c>
      <c r="E11" s="29">
        <f t="shared" si="3"/>
        <v>1770330219860.656</v>
      </c>
      <c r="F11" s="32">
        <f t="shared" si="3"/>
        <v>0</v>
      </c>
      <c r="G11" s="32">
        <f t="shared" si="3"/>
        <v>627256091699.16602</v>
      </c>
      <c r="H11" s="32">
        <f t="shared" si="3"/>
        <v>0</v>
      </c>
      <c r="I11" s="29">
        <f t="shared" si="3"/>
        <v>39384432032.495125</v>
      </c>
    </row>
    <row r="12" spans="1:9" x14ac:dyDescent="0.35">
      <c r="A12" s="24">
        <v>2020</v>
      </c>
      <c r="B12" s="28">
        <f>'Main Data'!D20*10^12</f>
        <v>47468587602974.492</v>
      </c>
      <c r="C12" s="31">
        <v>0</v>
      </c>
      <c r="D12" s="28">
        <f>'Main Data'!D26*10^12</f>
        <v>7368414754803.6885</v>
      </c>
      <c r="E12" s="28">
        <f>'Main Data'!D32*10^12</f>
        <v>1816765634946.4932</v>
      </c>
      <c r="F12" s="31">
        <v>0</v>
      </c>
      <c r="G12" s="31">
        <f>'Main Data'!D38*10^12</f>
        <v>633321454684.34326</v>
      </c>
      <c r="H12" s="31">
        <v>0</v>
      </c>
      <c r="I12" s="28">
        <f>'Main Data'!D48*10^12</f>
        <v>40417477974.337997</v>
      </c>
    </row>
    <row r="13" spans="1:9" x14ac:dyDescent="0.35">
      <c r="A13" s="24">
        <v>2021</v>
      </c>
      <c r="B13" s="29">
        <f>(B$17-B$12)/5*($A13-$A$12)+B$12</f>
        <v>48881627154346.82</v>
      </c>
      <c r="C13" s="32">
        <f t="shared" ref="C13:I13" si="4">(C$17-C$12)/5*($A13-$A$12)+C$12</f>
        <v>0</v>
      </c>
      <c r="D13" s="29">
        <f t="shared" si="4"/>
        <v>7587756892525.1113</v>
      </c>
      <c r="E13" s="29">
        <f t="shared" si="4"/>
        <v>1870846909056.1233</v>
      </c>
      <c r="F13" s="32">
        <f t="shared" si="4"/>
        <v>0</v>
      </c>
      <c r="G13" s="32">
        <f t="shared" si="4"/>
        <v>638795396711.38745</v>
      </c>
      <c r="H13" s="32">
        <f t="shared" si="4"/>
        <v>0</v>
      </c>
      <c r="I13" s="29">
        <f t="shared" si="4"/>
        <v>41620620891.126213</v>
      </c>
    </row>
    <row r="14" spans="1:9" x14ac:dyDescent="0.35">
      <c r="A14" s="24">
        <v>2022</v>
      </c>
      <c r="B14" s="29">
        <f t="shared" ref="B14:I16" si="5">(B$17-B$12)/5*($A14-$A$12)+B$12</f>
        <v>50294666705719.148</v>
      </c>
      <c r="C14" s="32">
        <f t="shared" si="5"/>
        <v>0</v>
      </c>
      <c r="D14" s="29">
        <f t="shared" si="5"/>
        <v>7807099030246.5342</v>
      </c>
      <c r="E14" s="29">
        <f t="shared" si="5"/>
        <v>1924928183165.7534</v>
      </c>
      <c r="F14" s="32">
        <f t="shared" si="5"/>
        <v>0</v>
      </c>
      <c r="G14" s="32">
        <f t="shared" si="5"/>
        <v>644269338738.43164</v>
      </c>
      <c r="H14" s="32">
        <f t="shared" si="5"/>
        <v>0</v>
      </c>
      <c r="I14" s="29">
        <f t="shared" si="5"/>
        <v>42823763807.914421</v>
      </c>
    </row>
    <row r="15" spans="1:9" x14ac:dyDescent="0.35">
      <c r="A15" s="24">
        <v>2023</v>
      </c>
      <c r="B15" s="29">
        <f t="shared" si="5"/>
        <v>51707706257091.484</v>
      </c>
      <c r="C15" s="32">
        <f t="shared" si="5"/>
        <v>0</v>
      </c>
      <c r="D15" s="29">
        <f t="shared" si="5"/>
        <v>8026441167967.957</v>
      </c>
      <c r="E15" s="29">
        <f t="shared" si="5"/>
        <v>1979009457275.3838</v>
      </c>
      <c r="F15" s="32">
        <f t="shared" si="5"/>
        <v>0</v>
      </c>
      <c r="G15" s="32">
        <f t="shared" si="5"/>
        <v>649743280765.47595</v>
      </c>
      <c r="H15" s="32">
        <f t="shared" si="5"/>
        <v>0</v>
      </c>
      <c r="I15" s="29">
        <f t="shared" si="5"/>
        <v>44026906724.702637</v>
      </c>
    </row>
    <row r="16" spans="1:9" x14ac:dyDescent="0.35">
      <c r="A16" s="24">
        <v>2024</v>
      </c>
      <c r="B16" s="29">
        <f t="shared" si="5"/>
        <v>53120745808463.812</v>
      </c>
      <c r="C16" s="32">
        <f t="shared" si="5"/>
        <v>0</v>
      </c>
      <c r="D16" s="29">
        <f t="shared" si="5"/>
        <v>8245783305689.3789</v>
      </c>
      <c r="E16" s="29">
        <f t="shared" si="5"/>
        <v>2033090731385.0139</v>
      </c>
      <c r="F16" s="32">
        <f t="shared" si="5"/>
        <v>0</v>
      </c>
      <c r="G16" s="32">
        <f t="shared" si="5"/>
        <v>655217222792.52014</v>
      </c>
      <c r="H16" s="32">
        <f t="shared" si="5"/>
        <v>0</v>
      </c>
      <c r="I16" s="29">
        <f t="shared" si="5"/>
        <v>45230049641.490845</v>
      </c>
    </row>
    <row r="17" spans="1:9" x14ac:dyDescent="0.35">
      <c r="A17" s="24">
        <v>2025</v>
      </c>
      <c r="B17" s="28">
        <f>'Main Data'!E20*10^12</f>
        <v>54533785359836.141</v>
      </c>
      <c r="C17" s="31">
        <v>0</v>
      </c>
      <c r="D17" s="28">
        <f>'Main Data'!E26*10^12</f>
        <v>8465125443410.8018</v>
      </c>
      <c r="E17" s="28">
        <f>'Main Data'!E32*10^12</f>
        <v>2087172005494.644</v>
      </c>
      <c r="F17" s="31">
        <v>0</v>
      </c>
      <c r="G17" s="31">
        <f>'Main Data'!E38*10^12</f>
        <v>660691164819.56433</v>
      </c>
      <c r="H17" s="31">
        <v>0</v>
      </c>
      <c r="I17" s="28">
        <f>'Main Data'!E48*10^12</f>
        <v>46433192558.27906</v>
      </c>
    </row>
    <row r="18" spans="1:9" x14ac:dyDescent="0.35">
      <c r="A18" s="24">
        <v>2026</v>
      </c>
      <c r="B18" s="29">
        <f>(B$22-B$17)/5*($A18-$A$17)+B$17</f>
        <v>56324583979012.617</v>
      </c>
      <c r="C18" s="32">
        <f t="shared" ref="C18:I18" si="6">(C$22-C$17)/5*($A18-$A$17)+C$17</f>
        <v>0</v>
      </c>
      <c r="D18" s="29">
        <f t="shared" si="6"/>
        <v>8743106054057.7295</v>
      </c>
      <c r="E18" s="29">
        <f t="shared" si="6"/>
        <v>2155711255443.29</v>
      </c>
      <c r="F18" s="32">
        <f t="shared" si="6"/>
        <v>0</v>
      </c>
      <c r="G18" s="32">
        <f t="shared" si="6"/>
        <v>665571980493.96033</v>
      </c>
      <c r="H18" s="32">
        <f t="shared" si="6"/>
        <v>0</v>
      </c>
      <c r="I18" s="29">
        <f t="shared" si="6"/>
        <v>47957981211.196655</v>
      </c>
    </row>
    <row r="19" spans="1:9" x14ac:dyDescent="0.35">
      <c r="A19" s="24">
        <v>2027</v>
      </c>
      <c r="B19" s="29">
        <f t="shared" ref="B19:I21" si="7">(B$22-B$17)/5*($A19-$A$17)+B$17</f>
        <v>58115382598189.102</v>
      </c>
      <c r="C19" s="32">
        <f t="shared" si="7"/>
        <v>0</v>
      </c>
      <c r="D19" s="29">
        <f t="shared" si="7"/>
        <v>9021086664704.6582</v>
      </c>
      <c r="E19" s="29">
        <f t="shared" si="7"/>
        <v>2224250505391.936</v>
      </c>
      <c r="F19" s="32">
        <f t="shared" si="7"/>
        <v>0</v>
      </c>
      <c r="G19" s="32">
        <f t="shared" si="7"/>
        <v>670452796168.35632</v>
      </c>
      <c r="H19" s="32">
        <f t="shared" si="7"/>
        <v>0</v>
      </c>
      <c r="I19" s="29">
        <f t="shared" si="7"/>
        <v>49482769864.11425</v>
      </c>
    </row>
    <row r="20" spans="1:9" x14ac:dyDescent="0.35">
      <c r="A20" s="24">
        <v>2028</v>
      </c>
      <c r="B20" s="29">
        <f t="shared" si="7"/>
        <v>59906181217365.578</v>
      </c>
      <c r="C20" s="32">
        <f t="shared" si="7"/>
        <v>0</v>
      </c>
      <c r="D20" s="29">
        <f t="shared" si="7"/>
        <v>9299067275351.5859</v>
      </c>
      <c r="E20" s="29">
        <f t="shared" si="7"/>
        <v>2292789755340.5815</v>
      </c>
      <c r="F20" s="32">
        <f t="shared" si="7"/>
        <v>0</v>
      </c>
      <c r="G20" s="32">
        <f t="shared" si="7"/>
        <v>675333611842.75232</v>
      </c>
      <c r="H20" s="32">
        <f t="shared" si="7"/>
        <v>0</v>
      </c>
      <c r="I20" s="29">
        <f t="shared" si="7"/>
        <v>51007558517.031845</v>
      </c>
    </row>
    <row r="21" spans="1:9" x14ac:dyDescent="0.35">
      <c r="A21" s="24">
        <v>2029</v>
      </c>
      <c r="B21" s="29">
        <f t="shared" si="7"/>
        <v>61696979836542.062</v>
      </c>
      <c r="C21" s="32">
        <f t="shared" si="7"/>
        <v>0</v>
      </c>
      <c r="D21" s="29">
        <f t="shared" si="7"/>
        <v>9577047885998.5137</v>
      </c>
      <c r="E21" s="29">
        <f t="shared" si="7"/>
        <v>2361329005289.2275</v>
      </c>
      <c r="F21" s="32">
        <f t="shared" si="7"/>
        <v>0</v>
      </c>
      <c r="G21" s="32">
        <f t="shared" si="7"/>
        <v>680214427517.14832</v>
      </c>
      <c r="H21" s="32">
        <f t="shared" si="7"/>
        <v>0</v>
      </c>
      <c r="I21" s="29">
        <f t="shared" si="7"/>
        <v>52532347169.949432</v>
      </c>
    </row>
    <row r="22" spans="1:9" x14ac:dyDescent="0.35">
      <c r="A22" s="24">
        <v>2030</v>
      </c>
      <c r="B22" s="28">
        <f>'Main Data'!F20*10^12</f>
        <v>63487778455718.539</v>
      </c>
      <c r="C22" s="31">
        <v>0</v>
      </c>
      <c r="D22" s="28">
        <f>'Main Data'!F26*10^12</f>
        <v>9855028496645.4414</v>
      </c>
      <c r="E22" s="28">
        <f>'Main Data'!F32*10^12</f>
        <v>2429868255237.8735</v>
      </c>
      <c r="F22" s="31">
        <v>0</v>
      </c>
      <c r="G22" s="31">
        <f>'Main Data'!F38*10^12</f>
        <v>685095243191.54431</v>
      </c>
      <c r="H22" s="31">
        <v>0</v>
      </c>
      <c r="I22" s="28">
        <f>'Main Data'!F48*10^12</f>
        <v>54057135822.867027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I22"/>
  <sheetViews>
    <sheetView workbookViewId="0"/>
  </sheetViews>
  <sheetFormatPr defaultColWidth="9" defaultRowHeight="14.5" x14ac:dyDescent="0.35"/>
  <cols>
    <col min="1" max="1" width="9" style="24"/>
    <col min="2" max="9" width="17.58203125" style="24" customWidth="1"/>
    <col min="10" max="16384" width="9" style="21"/>
  </cols>
  <sheetData>
    <row r="1" spans="1:9" x14ac:dyDescent="0.35">
      <c r="A1" s="24" t="s">
        <v>21</v>
      </c>
      <c r="B1" s="24" t="s">
        <v>22</v>
      </c>
      <c r="C1" s="24" t="s">
        <v>23</v>
      </c>
      <c r="D1" s="24" t="s">
        <v>24</v>
      </c>
      <c r="E1" s="24" t="s">
        <v>25</v>
      </c>
      <c r="F1" s="24" t="s">
        <v>26</v>
      </c>
      <c r="G1" s="24" t="s">
        <v>27</v>
      </c>
      <c r="H1" s="37" t="s">
        <v>48</v>
      </c>
      <c r="I1" s="24" t="s">
        <v>28</v>
      </c>
    </row>
    <row r="2" spans="1:9" x14ac:dyDescent="0.35">
      <c r="A2" s="24">
        <v>2010</v>
      </c>
      <c r="B2" s="31">
        <v>0</v>
      </c>
      <c r="C2" s="28">
        <f>'Main Data'!B23*10^12</f>
        <v>76562882998281.766</v>
      </c>
      <c r="D2" s="31">
        <v>0</v>
      </c>
      <c r="E2" s="28">
        <f>'Main Data'!B30*10^12</f>
        <v>69952707123.348007</v>
      </c>
      <c r="F2" s="28">
        <f>'Main Data'!B35*10^12</f>
        <v>6556889159099.999</v>
      </c>
      <c r="G2" s="28">
        <f>'Main Data'!B40*10^12</f>
        <v>41323388367721.047</v>
      </c>
      <c r="H2" s="28">
        <f>'Main Data'!B44*10^12</f>
        <v>39246993280769.516</v>
      </c>
      <c r="I2" s="31">
        <v>0</v>
      </c>
    </row>
    <row r="3" spans="1:9" x14ac:dyDescent="0.35">
      <c r="A3" s="24">
        <v>2011</v>
      </c>
      <c r="B3" s="32">
        <f>(B$7-B$2)/5*($A3-$A$2)+B$2</f>
        <v>0</v>
      </c>
      <c r="C3" s="29">
        <f t="shared" ref="C3:I3" si="0">(C$7-C$2)/5*($A3-$A$2)+C$2</f>
        <v>79243731460952.375</v>
      </c>
      <c r="D3" s="32">
        <f t="shared" si="0"/>
        <v>0</v>
      </c>
      <c r="E3" s="29">
        <f t="shared" si="0"/>
        <v>72894156643.773071</v>
      </c>
      <c r="F3" s="29">
        <f t="shared" si="0"/>
        <v>6786478557169.9395</v>
      </c>
      <c r="G3" s="29">
        <f t="shared" si="0"/>
        <v>41811668544719.617</v>
      </c>
      <c r="H3" s="29">
        <f t="shared" si="0"/>
        <v>39710738621671.062</v>
      </c>
      <c r="I3" s="32">
        <f t="shared" si="0"/>
        <v>0</v>
      </c>
    </row>
    <row r="4" spans="1:9" x14ac:dyDescent="0.35">
      <c r="A4" s="24">
        <v>2012</v>
      </c>
      <c r="B4" s="32">
        <f t="shared" ref="B4:I6" si="1">(B$7-B$2)/5*($A4-$A$2)+B$2</f>
        <v>0</v>
      </c>
      <c r="C4" s="29">
        <f t="shared" si="1"/>
        <v>81924579923622.969</v>
      </c>
      <c r="D4" s="32">
        <f t="shared" si="1"/>
        <v>0</v>
      </c>
      <c r="E4" s="29">
        <f t="shared" si="1"/>
        <v>75835606164.198151</v>
      </c>
      <c r="F4" s="29">
        <f t="shared" si="1"/>
        <v>7016067955239.8789</v>
      </c>
      <c r="G4" s="29">
        <f t="shared" si="1"/>
        <v>42299948721718.195</v>
      </c>
      <c r="H4" s="29">
        <f t="shared" si="1"/>
        <v>40174483962572.617</v>
      </c>
      <c r="I4" s="32">
        <f t="shared" si="1"/>
        <v>0</v>
      </c>
    </row>
    <row r="5" spans="1:9" x14ac:dyDescent="0.35">
      <c r="A5" s="24">
        <v>2013</v>
      </c>
      <c r="B5" s="32">
        <f t="shared" si="1"/>
        <v>0</v>
      </c>
      <c r="C5" s="29">
        <f t="shared" si="1"/>
        <v>84605428386293.578</v>
      </c>
      <c r="D5" s="32">
        <f t="shared" si="1"/>
        <v>0</v>
      </c>
      <c r="E5" s="29">
        <f t="shared" si="1"/>
        <v>78777055684.623215</v>
      </c>
      <c r="F5" s="29">
        <f t="shared" si="1"/>
        <v>7245657353309.8193</v>
      </c>
      <c r="G5" s="29">
        <f t="shared" si="1"/>
        <v>42788228898716.766</v>
      </c>
      <c r="H5" s="29">
        <f t="shared" si="1"/>
        <v>40638229303474.164</v>
      </c>
      <c r="I5" s="32">
        <f t="shared" si="1"/>
        <v>0</v>
      </c>
    </row>
    <row r="6" spans="1:9" x14ac:dyDescent="0.35">
      <c r="A6" s="24">
        <v>2014</v>
      </c>
      <c r="B6" s="32">
        <f t="shared" si="1"/>
        <v>0</v>
      </c>
      <c r="C6" s="29">
        <f t="shared" si="1"/>
        <v>87286276848964.172</v>
      </c>
      <c r="D6" s="32">
        <f t="shared" si="1"/>
        <v>0</v>
      </c>
      <c r="E6" s="29">
        <f t="shared" si="1"/>
        <v>81718505205.048294</v>
      </c>
      <c r="F6" s="29">
        <f t="shared" si="1"/>
        <v>7475246751379.7588</v>
      </c>
      <c r="G6" s="29">
        <f t="shared" si="1"/>
        <v>43276509075715.344</v>
      </c>
      <c r="H6" s="29">
        <f t="shared" si="1"/>
        <v>41101974644375.719</v>
      </c>
      <c r="I6" s="32">
        <f t="shared" si="1"/>
        <v>0</v>
      </c>
    </row>
    <row r="7" spans="1:9" x14ac:dyDescent="0.35">
      <c r="A7" s="24">
        <v>2015</v>
      </c>
      <c r="B7" s="31">
        <v>0</v>
      </c>
      <c r="C7" s="28">
        <f>'Main Data'!C23*10^12</f>
        <v>89967125311634.781</v>
      </c>
      <c r="D7" s="31">
        <v>0</v>
      </c>
      <c r="E7" s="28">
        <f>'Main Data'!C30*10^12</f>
        <v>84659954725.473358</v>
      </c>
      <c r="F7" s="28">
        <f>'Main Data'!C35*10^12</f>
        <v>7704836149449.6992</v>
      </c>
      <c r="G7" s="28">
        <f>'Main Data'!C40*10^12</f>
        <v>43764789252713.914</v>
      </c>
      <c r="H7" s="28">
        <f>'Main Data'!C44*10^12</f>
        <v>41565719985277.266</v>
      </c>
      <c r="I7" s="31">
        <v>0</v>
      </c>
    </row>
    <row r="8" spans="1:9" x14ac:dyDescent="0.35">
      <c r="A8" s="24">
        <v>2016</v>
      </c>
      <c r="B8" s="32">
        <f>(B$12-B$7)/5*($A8-$A$7)+B$7</f>
        <v>0</v>
      </c>
      <c r="C8" s="29">
        <f t="shared" ref="C8:I8" si="2">(C$12-C$7)/5*($A8-$A$7)+C$7</f>
        <v>92603557830873.625</v>
      </c>
      <c r="D8" s="32">
        <f t="shared" si="2"/>
        <v>0</v>
      </c>
      <c r="E8" s="29">
        <f t="shared" si="2"/>
        <v>87095871883.759842</v>
      </c>
      <c r="F8" s="29">
        <f t="shared" si="2"/>
        <v>7930621740680.4248</v>
      </c>
      <c r="G8" s="29">
        <f t="shared" si="2"/>
        <v>44602301261419.25</v>
      </c>
      <c r="H8" s="29">
        <f t="shared" si="2"/>
        <v>42499663526553.531</v>
      </c>
      <c r="I8" s="32">
        <f t="shared" si="2"/>
        <v>0</v>
      </c>
    </row>
    <row r="9" spans="1:9" x14ac:dyDescent="0.35">
      <c r="A9" s="24">
        <v>2017</v>
      </c>
      <c r="B9" s="32">
        <f t="shared" ref="B9:I11" si="3">(B$12-B$7)/5*($A9-$A$7)+B$7</f>
        <v>0</v>
      </c>
      <c r="C9" s="29">
        <f t="shared" si="3"/>
        <v>95239990350112.469</v>
      </c>
      <c r="D9" s="32">
        <f t="shared" si="3"/>
        <v>0</v>
      </c>
      <c r="E9" s="29">
        <f t="shared" si="3"/>
        <v>89531789042.046326</v>
      </c>
      <c r="F9" s="29">
        <f t="shared" si="3"/>
        <v>8156407331911.1504</v>
      </c>
      <c r="G9" s="29">
        <f t="shared" si="3"/>
        <v>45439813270124.594</v>
      </c>
      <c r="H9" s="29">
        <f t="shared" si="3"/>
        <v>43433607067829.797</v>
      </c>
      <c r="I9" s="32">
        <f t="shared" si="3"/>
        <v>0</v>
      </c>
    </row>
    <row r="10" spans="1:9" x14ac:dyDescent="0.35">
      <c r="A10" s="24">
        <v>2018</v>
      </c>
      <c r="B10" s="32">
        <f t="shared" si="3"/>
        <v>0</v>
      </c>
      <c r="C10" s="29">
        <f t="shared" si="3"/>
        <v>97876422869351.328</v>
      </c>
      <c r="D10" s="32">
        <f t="shared" si="3"/>
        <v>0</v>
      </c>
      <c r="E10" s="29">
        <f t="shared" si="3"/>
        <v>91967706200.332794</v>
      </c>
      <c r="F10" s="29">
        <f t="shared" si="3"/>
        <v>8382192923141.877</v>
      </c>
      <c r="G10" s="29">
        <f t="shared" si="3"/>
        <v>46277325278829.93</v>
      </c>
      <c r="H10" s="29">
        <f t="shared" si="3"/>
        <v>44367550609106.055</v>
      </c>
      <c r="I10" s="32">
        <f t="shared" si="3"/>
        <v>0</v>
      </c>
    </row>
    <row r="11" spans="1:9" x14ac:dyDescent="0.35">
      <c r="A11" s="24">
        <v>2019</v>
      </c>
      <c r="B11" s="32">
        <f t="shared" si="3"/>
        <v>0</v>
      </c>
      <c r="C11" s="29">
        <f t="shared" si="3"/>
        <v>100512855388590.17</v>
      </c>
      <c r="D11" s="32">
        <f t="shared" si="3"/>
        <v>0</v>
      </c>
      <c r="E11" s="29">
        <f t="shared" si="3"/>
        <v>94403623358.619278</v>
      </c>
      <c r="F11" s="29">
        <f t="shared" si="3"/>
        <v>8607978514372.6025</v>
      </c>
      <c r="G11" s="29">
        <f t="shared" si="3"/>
        <v>47114837287535.273</v>
      </c>
      <c r="H11" s="29">
        <f t="shared" si="3"/>
        <v>45301494150382.32</v>
      </c>
      <c r="I11" s="32">
        <f t="shared" si="3"/>
        <v>0</v>
      </c>
    </row>
    <row r="12" spans="1:9" x14ac:dyDescent="0.35">
      <c r="A12" s="24">
        <v>2020</v>
      </c>
      <c r="B12" s="31">
        <v>0</v>
      </c>
      <c r="C12" s="28">
        <f>'Main Data'!D23*10^12</f>
        <v>103149287907829.02</v>
      </c>
      <c r="D12" s="31">
        <v>0</v>
      </c>
      <c r="E12" s="28">
        <f>'Main Data'!D30*10^12</f>
        <v>96839540516.905762</v>
      </c>
      <c r="F12" s="28">
        <f>'Main Data'!D35*10^12</f>
        <v>8833764105603.3281</v>
      </c>
      <c r="G12" s="28">
        <f>'Main Data'!E40*10^12</f>
        <v>47952349296240.609</v>
      </c>
      <c r="H12" s="28">
        <f>'Main Data'!D44*10^12</f>
        <v>46235437691658.586</v>
      </c>
      <c r="I12" s="31">
        <v>0</v>
      </c>
    </row>
    <row r="13" spans="1:9" x14ac:dyDescent="0.35">
      <c r="A13" s="24">
        <v>2021</v>
      </c>
      <c r="B13" s="32">
        <f>(B$17-B$12)/5*($A13-$A$12)+B$12</f>
        <v>0</v>
      </c>
      <c r="C13" s="29">
        <f t="shared" ref="C13:I13" si="4">(C$17-C$12)/5*($A13-$A$12)+C$12</f>
        <v>106219824253437.92</v>
      </c>
      <c r="D13" s="32">
        <f t="shared" si="4"/>
        <v>0</v>
      </c>
      <c r="E13" s="29">
        <f t="shared" si="4"/>
        <v>99761202728.874329</v>
      </c>
      <c r="F13" s="29">
        <f t="shared" si="4"/>
        <v>9096726597201.2148</v>
      </c>
      <c r="G13" s="29">
        <f t="shared" si="4"/>
        <v>47952349296240.609</v>
      </c>
      <c r="H13" s="29">
        <f t="shared" si="4"/>
        <v>47718824810079.961</v>
      </c>
      <c r="I13" s="32">
        <f t="shared" si="4"/>
        <v>0</v>
      </c>
    </row>
    <row r="14" spans="1:9" x14ac:dyDescent="0.35">
      <c r="A14" s="24">
        <v>2022</v>
      </c>
      <c r="B14" s="32">
        <f t="shared" ref="B14:I16" si="5">(B$17-B$12)/5*($A14-$A$12)+B$12</f>
        <v>0</v>
      </c>
      <c r="C14" s="29">
        <f t="shared" si="5"/>
        <v>109290360599046.84</v>
      </c>
      <c r="D14" s="32">
        <f t="shared" si="5"/>
        <v>0</v>
      </c>
      <c r="E14" s="29">
        <f t="shared" si="5"/>
        <v>102682864940.84291</v>
      </c>
      <c r="F14" s="29">
        <f t="shared" si="5"/>
        <v>9359689088799.0996</v>
      </c>
      <c r="G14" s="29">
        <f t="shared" si="5"/>
        <v>47952349296240.609</v>
      </c>
      <c r="H14" s="29">
        <f t="shared" si="5"/>
        <v>49202211928501.336</v>
      </c>
      <c r="I14" s="32">
        <f t="shared" si="5"/>
        <v>0</v>
      </c>
    </row>
    <row r="15" spans="1:9" x14ac:dyDescent="0.35">
      <c r="A15" s="24">
        <v>2023</v>
      </c>
      <c r="B15" s="32">
        <f t="shared" si="5"/>
        <v>0</v>
      </c>
      <c r="C15" s="29">
        <f t="shared" si="5"/>
        <v>112360896944655.75</v>
      </c>
      <c r="D15" s="32">
        <f t="shared" si="5"/>
        <v>0</v>
      </c>
      <c r="E15" s="29">
        <f t="shared" si="5"/>
        <v>105604527152.81148</v>
      </c>
      <c r="F15" s="29">
        <f t="shared" si="5"/>
        <v>9622651580396.9863</v>
      </c>
      <c r="G15" s="29">
        <f t="shared" si="5"/>
        <v>47952349296240.609</v>
      </c>
      <c r="H15" s="29">
        <f t="shared" si="5"/>
        <v>50685599046922.711</v>
      </c>
      <c r="I15" s="32">
        <f t="shared" si="5"/>
        <v>0</v>
      </c>
    </row>
    <row r="16" spans="1:9" x14ac:dyDescent="0.35">
      <c r="A16" s="24">
        <v>2024</v>
      </c>
      <c r="B16" s="32">
        <f t="shared" si="5"/>
        <v>0</v>
      </c>
      <c r="C16" s="29">
        <f t="shared" si="5"/>
        <v>115431433290264.67</v>
      </c>
      <c r="D16" s="32">
        <f t="shared" si="5"/>
        <v>0</v>
      </c>
      <c r="E16" s="29">
        <f t="shared" si="5"/>
        <v>108526189364.78006</v>
      </c>
      <c r="F16" s="29">
        <f t="shared" si="5"/>
        <v>9885614071994.8711</v>
      </c>
      <c r="G16" s="29">
        <f t="shared" si="5"/>
        <v>47952349296240.609</v>
      </c>
      <c r="H16" s="29">
        <f t="shared" si="5"/>
        <v>52168986165344.086</v>
      </c>
      <c r="I16" s="32">
        <f t="shared" si="5"/>
        <v>0</v>
      </c>
    </row>
    <row r="17" spans="1:9" x14ac:dyDescent="0.35">
      <c r="A17" s="24">
        <v>2025</v>
      </c>
      <c r="B17" s="31">
        <v>0</v>
      </c>
      <c r="C17" s="28">
        <f>'Main Data'!E23*10^12</f>
        <v>118501969635873.58</v>
      </c>
      <c r="D17" s="31">
        <v>0</v>
      </c>
      <c r="E17" s="28">
        <f>'Main Data'!E30*10^12</f>
        <v>111447851576.74863</v>
      </c>
      <c r="F17" s="28">
        <f>'Main Data'!E35*10^12</f>
        <v>10148576563592.758</v>
      </c>
      <c r="G17" s="28">
        <f>'Main Data'!E40*10^12</f>
        <v>47952349296240.609</v>
      </c>
      <c r="H17" s="28">
        <f>'Main Data'!E44*10^12</f>
        <v>53652373283765.461</v>
      </c>
      <c r="I17" s="31">
        <v>0</v>
      </c>
    </row>
    <row r="18" spans="1:9" x14ac:dyDescent="0.35">
      <c r="A18" s="24">
        <v>2026</v>
      </c>
      <c r="B18" s="32">
        <f>(B$22-B$17)/5*($A18-$A$17)+B$17</f>
        <v>0</v>
      </c>
      <c r="C18" s="29">
        <f t="shared" ref="C18:I18" si="6">(C$22-C$17)/5*($A18-$A$17)+C$17</f>
        <v>122393376810221.48</v>
      </c>
      <c r="D18" s="32">
        <f t="shared" si="6"/>
        <v>0</v>
      </c>
      <c r="E18" s="29">
        <f t="shared" si="6"/>
        <v>115209205159.9897</v>
      </c>
      <c r="F18" s="29">
        <f t="shared" si="6"/>
        <v>10481838903200.561</v>
      </c>
      <c r="G18" s="29">
        <f t="shared" si="6"/>
        <v>48306594351315.805</v>
      </c>
      <c r="H18" s="29">
        <f t="shared" si="6"/>
        <v>55833655814878.469</v>
      </c>
      <c r="I18" s="32">
        <f t="shared" si="6"/>
        <v>0</v>
      </c>
    </row>
    <row r="19" spans="1:9" x14ac:dyDescent="0.35">
      <c r="A19" s="24">
        <v>2027</v>
      </c>
      <c r="B19" s="32">
        <f t="shared" ref="B19:I21" si="7">(B$22-B$17)/5*($A19-$A$17)+B$17</f>
        <v>0</v>
      </c>
      <c r="C19" s="29">
        <f t="shared" si="7"/>
        <v>126284783984569.41</v>
      </c>
      <c r="D19" s="32">
        <f t="shared" si="7"/>
        <v>0</v>
      </c>
      <c r="E19" s="29">
        <f t="shared" si="7"/>
        <v>118970558743.23077</v>
      </c>
      <c r="F19" s="29">
        <f t="shared" si="7"/>
        <v>10815101242808.361</v>
      </c>
      <c r="G19" s="29">
        <f t="shared" si="7"/>
        <v>48660839406391.008</v>
      </c>
      <c r="H19" s="29">
        <f t="shared" si="7"/>
        <v>58014938345991.477</v>
      </c>
      <c r="I19" s="32">
        <f t="shared" si="7"/>
        <v>0</v>
      </c>
    </row>
    <row r="20" spans="1:9" x14ac:dyDescent="0.35">
      <c r="A20" s="24">
        <v>2028</v>
      </c>
      <c r="B20" s="32">
        <f t="shared" si="7"/>
        <v>0</v>
      </c>
      <c r="C20" s="29">
        <f t="shared" si="7"/>
        <v>130176191158917.31</v>
      </c>
      <c r="D20" s="32">
        <f t="shared" si="7"/>
        <v>0</v>
      </c>
      <c r="E20" s="29">
        <f t="shared" si="7"/>
        <v>122731912326.47185</v>
      </c>
      <c r="F20" s="29">
        <f t="shared" si="7"/>
        <v>11148363582416.164</v>
      </c>
      <c r="G20" s="29">
        <f t="shared" si="7"/>
        <v>49015084461466.203</v>
      </c>
      <c r="H20" s="29">
        <f t="shared" si="7"/>
        <v>60196220877104.484</v>
      </c>
      <c r="I20" s="32">
        <f t="shared" si="7"/>
        <v>0</v>
      </c>
    </row>
    <row r="21" spans="1:9" x14ac:dyDescent="0.35">
      <c r="A21" s="24">
        <v>2029</v>
      </c>
      <c r="B21" s="32">
        <f t="shared" si="7"/>
        <v>0</v>
      </c>
      <c r="C21" s="29">
        <f t="shared" si="7"/>
        <v>134067598333265.23</v>
      </c>
      <c r="D21" s="32">
        <f t="shared" si="7"/>
        <v>0</v>
      </c>
      <c r="E21" s="29">
        <f t="shared" si="7"/>
        <v>126493265909.71292</v>
      </c>
      <c r="F21" s="29">
        <f t="shared" si="7"/>
        <v>11481625922023.965</v>
      </c>
      <c r="G21" s="29">
        <f t="shared" si="7"/>
        <v>49369329516541.406</v>
      </c>
      <c r="H21" s="29">
        <f t="shared" si="7"/>
        <v>62377503408217.484</v>
      </c>
      <c r="I21" s="32">
        <f t="shared" si="7"/>
        <v>0</v>
      </c>
    </row>
    <row r="22" spans="1:9" x14ac:dyDescent="0.35">
      <c r="A22" s="24">
        <v>2030</v>
      </c>
      <c r="B22" s="31">
        <v>0</v>
      </c>
      <c r="C22" s="28">
        <f>'Main Data'!F23*10^12</f>
        <v>137959005507613.14</v>
      </c>
      <c r="D22" s="31">
        <v>0</v>
      </c>
      <c r="E22" s="28">
        <f>'Main Data'!F30*10^12</f>
        <v>130254619492.95399</v>
      </c>
      <c r="F22" s="28">
        <f>'Main Data'!F35*10^12</f>
        <v>11814888261631.768</v>
      </c>
      <c r="G22" s="28">
        <f>'Main Data'!F40*10^12</f>
        <v>49723574571616.602</v>
      </c>
      <c r="H22" s="28">
        <f>'Main Data'!F44*10^12</f>
        <v>64558785939330.492</v>
      </c>
      <c r="I22" s="31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I22"/>
  <sheetViews>
    <sheetView workbookViewId="0"/>
  </sheetViews>
  <sheetFormatPr defaultColWidth="9" defaultRowHeight="14.5" x14ac:dyDescent="0.35"/>
  <cols>
    <col min="1" max="1" width="9" style="24"/>
    <col min="2" max="9" width="17.58203125" style="24" customWidth="1"/>
    <col min="10" max="16384" width="9" style="21"/>
  </cols>
  <sheetData>
    <row r="1" spans="1:9" x14ac:dyDescent="0.35">
      <c r="A1" s="24" t="s">
        <v>21</v>
      </c>
      <c r="B1" s="24" t="s">
        <v>22</v>
      </c>
      <c r="C1" s="24" t="s">
        <v>23</v>
      </c>
      <c r="D1" s="24" t="s">
        <v>24</v>
      </c>
      <c r="E1" s="24" t="s">
        <v>25</v>
      </c>
      <c r="F1" s="24" t="s">
        <v>26</v>
      </c>
      <c r="G1" s="24" t="s">
        <v>27</v>
      </c>
      <c r="H1" s="37" t="s">
        <v>48</v>
      </c>
      <c r="I1" s="24" t="s">
        <v>28</v>
      </c>
    </row>
    <row r="2" spans="1:9" x14ac:dyDescent="0.35">
      <c r="A2" s="24">
        <v>2010</v>
      </c>
      <c r="B2" s="31">
        <v>0</v>
      </c>
      <c r="C2" s="31">
        <v>0</v>
      </c>
      <c r="D2" s="31">
        <v>0</v>
      </c>
      <c r="E2" s="28">
        <f>'Main Data'!B29*10^12</f>
        <v>130413900000</v>
      </c>
      <c r="F2" s="31">
        <v>0</v>
      </c>
      <c r="G2" s="28">
        <f>'Main Data'!B39*10^12</f>
        <v>2238102758586.9277</v>
      </c>
      <c r="H2" s="31">
        <f>'Main Data'!B43*10^12</f>
        <v>52937428844148.953</v>
      </c>
      <c r="I2" s="31">
        <v>0</v>
      </c>
    </row>
    <row r="3" spans="1:9" x14ac:dyDescent="0.35">
      <c r="A3" s="24">
        <v>2011</v>
      </c>
      <c r="B3" s="32">
        <f>(B$7-B$2)/5*($A3-$A$2)+B$2</f>
        <v>0</v>
      </c>
      <c r="C3" s="32">
        <f t="shared" ref="C3:I6" si="0">(C$7-C$2)/5*($A3-$A$2)+C$2</f>
        <v>0</v>
      </c>
      <c r="D3" s="32">
        <f t="shared" si="0"/>
        <v>0</v>
      </c>
      <c r="E3" s="29">
        <f t="shared" si="0"/>
        <v>136761723105.90428</v>
      </c>
      <c r="F3" s="32">
        <f t="shared" si="0"/>
        <v>0</v>
      </c>
      <c r="G3" s="29">
        <f t="shared" si="0"/>
        <v>2264548344350.1089</v>
      </c>
      <c r="H3" s="32">
        <f t="shared" si="0"/>
        <v>53562941372208.273</v>
      </c>
      <c r="I3" s="32">
        <f t="shared" si="0"/>
        <v>0</v>
      </c>
    </row>
    <row r="4" spans="1:9" x14ac:dyDescent="0.35">
      <c r="A4" s="24">
        <v>2012</v>
      </c>
      <c r="B4" s="32">
        <f t="shared" ref="B4:I6" si="1">(B$7-B$2)/5*($A4-$A$2)+B$2</f>
        <v>0</v>
      </c>
      <c r="C4" s="32">
        <f t="shared" si="1"/>
        <v>0</v>
      </c>
      <c r="D4" s="32">
        <f t="shared" si="1"/>
        <v>0</v>
      </c>
      <c r="E4" s="29">
        <f t="shared" si="1"/>
        <v>143109546211.80856</v>
      </c>
      <c r="F4" s="32">
        <f t="shared" si="1"/>
        <v>0</v>
      </c>
      <c r="G4" s="29">
        <f t="shared" si="1"/>
        <v>2290993930113.2905</v>
      </c>
      <c r="H4" s="32">
        <f t="shared" si="0"/>
        <v>54188453900267.602</v>
      </c>
      <c r="I4" s="32">
        <f t="shared" si="1"/>
        <v>0</v>
      </c>
    </row>
    <row r="5" spans="1:9" x14ac:dyDescent="0.35">
      <c r="A5" s="24">
        <v>2013</v>
      </c>
      <c r="B5" s="32">
        <f t="shared" si="1"/>
        <v>0</v>
      </c>
      <c r="C5" s="32">
        <f t="shared" si="1"/>
        <v>0</v>
      </c>
      <c r="D5" s="32">
        <f t="shared" si="1"/>
        <v>0</v>
      </c>
      <c r="E5" s="29">
        <f t="shared" si="1"/>
        <v>149457369317.71286</v>
      </c>
      <c r="F5" s="32">
        <f t="shared" si="1"/>
        <v>0</v>
      </c>
      <c r="G5" s="29">
        <f t="shared" si="1"/>
        <v>2317439515876.4717</v>
      </c>
      <c r="H5" s="32">
        <f t="shared" si="0"/>
        <v>54813966428326.922</v>
      </c>
      <c r="I5" s="32">
        <f t="shared" si="1"/>
        <v>0</v>
      </c>
    </row>
    <row r="6" spans="1:9" x14ac:dyDescent="0.35">
      <c r="A6" s="24">
        <v>2014</v>
      </c>
      <c r="B6" s="32">
        <f t="shared" si="1"/>
        <v>0</v>
      </c>
      <c r="C6" s="32">
        <f t="shared" si="1"/>
        <v>0</v>
      </c>
      <c r="D6" s="32">
        <f t="shared" si="1"/>
        <v>0</v>
      </c>
      <c r="E6" s="29">
        <f t="shared" si="1"/>
        <v>155805192423.61713</v>
      </c>
      <c r="F6" s="32">
        <f t="shared" si="1"/>
        <v>0</v>
      </c>
      <c r="G6" s="29">
        <f t="shared" si="1"/>
        <v>2343885101639.6533</v>
      </c>
      <c r="H6" s="32">
        <f t="shared" si="0"/>
        <v>55439478956386.25</v>
      </c>
      <c r="I6" s="32">
        <f t="shared" si="1"/>
        <v>0</v>
      </c>
    </row>
    <row r="7" spans="1:9" x14ac:dyDescent="0.35">
      <c r="A7" s="24">
        <v>2015</v>
      </c>
      <c r="B7" s="31">
        <v>0</v>
      </c>
      <c r="C7" s="31">
        <v>0</v>
      </c>
      <c r="D7" s="31">
        <v>0</v>
      </c>
      <c r="E7" s="28">
        <f>'Main Data'!C29*10^12</f>
        <v>162153015529.52142</v>
      </c>
      <c r="F7" s="31">
        <v>0</v>
      </c>
      <c r="G7" s="28">
        <f>'Main Data'!C39*10^12</f>
        <v>2370330687402.8345</v>
      </c>
      <c r="H7" s="31">
        <f>'Main Data'!C43*10^12</f>
        <v>56064991484445.57</v>
      </c>
      <c r="I7" s="31">
        <v>0</v>
      </c>
    </row>
    <row r="8" spans="1:9" x14ac:dyDescent="0.35">
      <c r="A8" s="24">
        <v>2016</v>
      </c>
      <c r="B8" s="32">
        <f>(B$12-B$7)/5*($A8-$A$7)+B$7</f>
        <v>0</v>
      </c>
      <c r="C8" s="32">
        <f t="shared" ref="C8:I11" si="2">(C$12-C$7)/5*($A8-$A$7)+C$7</f>
        <v>0</v>
      </c>
      <c r="D8" s="32">
        <f t="shared" si="2"/>
        <v>0</v>
      </c>
      <c r="E8" s="29">
        <f t="shared" si="2"/>
        <v>166835577020.85721</v>
      </c>
      <c r="F8" s="32">
        <f t="shared" si="2"/>
        <v>0</v>
      </c>
      <c r="G8" s="29">
        <f t="shared" si="2"/>
        <v>2394173214460.3916</v>
      </c>
      <c r="H8" s="32">
        <f t="shared" si="2"/>
        <v>57324720335699.758</v>
      </c>
      <c r="I8" s="32">
        <f t="shared" si="2"/>
        <v>0</v>
      </c>
    </row>
    <row r="9" spans="1:9" x14ac:dyDescent="0.35">
      <c r="A9" s="24">
        <v>2017</v>
      </c>
      <c r="B9" s="32">
        <f t="shared" ref="B9:I11" si="3">(B$12-B$7)/5*($A9-$A$7)+B$7</f>
        <v>0</v>
      </c>
      <c r="C9" s="32">
        <f t="shared" si="3"/>
        <v>0</v>
      </c>
      <c r="D9" s="32">
        <f t="shared" si="3"/>
        <v>0</v>
      </c>
      <c r="E9" s="29">
        <f t="shared" si="3"/>
        <v>171518138512.19302</v>
      </c>
      <c r="F9" s="32">
        <f t="shared" si="3"/>
        <v>0</v>
      </c>
      <c r="G9" s="29">
        <f t="shared" si="3"/>
        <v>2418015741517.9487</v>
      </c>
      <c r="H9" s="32">
        <f t="shared" si="2"/>
        <v>58584449186953.953</v>
      </c>
      <c r="I9" s="32">
        <f t="shared" si="3"/>
        <v>0</v>
      </c>
    </row>
    <row r="10" spans="1:9" x14ac:dyDescent="0.35">
      <c r="A10" s="24">
        <v>2018</v>
      </c>
      <c r="B10" s="32">
        <f t="shared" si="3"/>
        <v>0</v>
      </c>
      <c r="C10" s="32">
        <f t="shared" si="3"/>
        <v>0</v>
      </c>
      <c r="D10" s="32">
        <f t="shared" si="3"/>
        <v>0</v>
      </c>
      <c r="E10" s="29">
        <f t="shared" si="3"/>
        <v>176200700003.52881</v>
      </c>
      <c r="F10" s="32">
        <f t="shared" si="3"/>
        <v>0</v>
      </c>
      <c r="G10" s="29">
        <f t="shared" si="3"/>
        <v>2441858268575.5059</v>
      </c>
      <c r="H10" s="32">
        <f t="shared" si="2"/>
        <v>59844178038208.141</v>
      </c>
      <c r="I10" s="32">
        <f t="shared" si="3"/>
        <v>0</v>
      </c>
    </row>
    <row r="11" spans="1:9" x14ac:dyDescent="0.35">
      <c r="A11" s="24">
        <v>2019</v>
      </c>
      <c r="B11" s="32">
        <f t="shared" si="3"/>
        <v>0</v>
      </c>
      <c r="C11" s="32">
        <f t="shared" si="3"/>
        <v>0</v>
      </c>
      <c r="D11" s="32">
        <f t="shared" si="3"/>
        <v>0</v>
      </c>
      <c r="E11" s="29">
        <f t="shared" si="3"/>
        <v>180883261494.86462</v>
      </c>
      <c r="F11" s="32">
        <f t="shared" si="3"/>
        <v>0</v>
      </c>
      <c r="G11" s="29">
        <f t="shared" si="3"/>
        <v>2465700795633.063</v>
      </c>
      <c r="H11" s="32">
        <f t="shared" si="2"/>
        <v>61103906889462.336</v>
      </c>
      <c r="I11" s="32">
        <f t="shared" si="3"/>
        <v>0</v>
      </c>
    </row>
    <row r="12" spans="1:9" x14ac:dyDescent="0.35">
      <c r="A12" s="24">
        <v>2020</v>
      </c>
      <c r="B12" s="31">
        <v>0</v>
      </c>
      <c r="C12" s="31">
        <v>0</v>
      </c>
      <c r="D12" s="31">
        <v>0</v>
      </c>
      <c r="E12" s="28">
        <f>'Main Data'!D29*10^12</f>
        <v>185565822986.20041</v>
      </c>
      <c r="F12" s="31">
        <v>0</v>
      </c>
      <c r="G12" s="28">
        <f>'Main Data'!D39*10^12</f>
        <v>2489543322690.6201</v>
      </c>
      <c r="H12" s="31">
        <f>'Main Data'!D43*10^12</f>
        <v>62363635740716.523</v>
      </c>
      <c r="I12" s="31">
        <v>0</v>
      </c>
    </row>
    <row r="13" spans="1:9" x14ac:dyDescent="0.35">
      <c r="A13" s="24">
        <v>2021</v>
      </c>
      <c r="B13" s="32">
        <f>(B$17-B$12)/5*($A13-$A$12)+B$12</f>
        <v>0</v>
      </c>
      <c r="C13" s="32">
        <f t="shared" ref="C13:I16" si="4">(C$17-C$12)/5*($A13-$A$12)+C$12</f>
        <v>0</v>
      </c>
      <c r="D13" s="32">
        <f t="shared" si="4"/>
        <v>0</v>
      </c>
      <c r="E13" s="29">
        <f t="shared" si="4"/>
        <v>191255293763.86563</v>
      </c>
      <c r="F13" s="32">
        <f t="shared" si="4"/>
        <v>0</v>
      </c>
      <c r="G13" s="29">
        <f t="shared" si="4"/>
        <v>2511061014411.6685</v>
      </c>
      <c r="H13" s="32">
        <f t="shared" si="4"/>
        <v>64364469268726.828</v>
      </c>
      <c r="I13" s="32">
        <f t="shared" si="4"/>
        <v>0</v>
      </c>
    </row>
    <row r="14" spans="1:9" x14ac:dyDescent="0.35">
      <c r="A14" s="24">
        <v>2022</v>
      </c>
      <c r="B14" s="32">
        <f t="shared" ref="B14:I16" si="5">(B$17-B$12)/5*($A14-$A$12)+B$12</f>
        <v>0</v>
      </c>
      <c r="C14" s="32">
        <f t="shared" si="5"/>
        <v>0</v>
      </c>
      <c r="D14" s="32">
        <f t="shared" si="5"/>
        <v>0</v>
      </c>
      <c r="E14" s="29">
        <f t="shared" si="5"/>
        <v>196944764541.53085</v>
      </c>
      <c r="F14" s="32">
        <f t="shared" si="5"/>
        <v>0</v>
      </c>
      <c r="G14" s="29">
        <f t="shared" si="5"/>
        <v>2532578706132.7163</v>
      </c>
      <c r="H14" s="32">
        <f t="shared" si="4"/>
        <v>66365302796737.125</v>
      </c>
      <c r="I14" s="32">
        <f t="shared" si="5"/>
        <v>0</v>
      </c>
    </row>
    <row r="15" spans="1:9" x14ac:dyDescent="0.35">
      <c r="A15" s="24">
        <v>2023</v>
      </c>
      <c r="B15" s="32">
        <f t="shared" si="5"/>
        <v>0</v>
      </c>
      <c r="C15" s="32">
        <f t="shared" si="5"/>
        <v>0</v>
      </c>
      <c r="D15" s="32">
        <f t="shared" si="5"/>
        <v>0</v>
      </c>
      <c r="E15" s="29">
        <f t="shared" si="5"/>
        <v>202634235319.19604</v>
      </c>
      <c r="F15" s="32">
        <f t="shared" si="5"/>
        <v>0</v>
      </c>
      <c r="G15" s="29">
        <f t="shared" si="5"/>
        <v>2554096397853.7646</v>
      </c>
      <c r="H15" s="32">
        <f t="shared" si="4"/>
        <v>68366136324747.43</v>
      </c>
      <c r="I15" s="32">
        <f t="shared" si="5"/>
        <v>0</v>
      </c>
    </row>
    <row r="16" spans="1:9" x14ac:dyDescent="0.35">
      <c r="A16" s="24">
        <v>2024</v>
      </c>
      <c r="B16" s="32">
        <f t="shared" si="5"/>
        <v>0</v>
      </c>
      <c r="C16" s="32">
        <f t="shared" si="5"/>
        <v>0</v>
      </c>
      <c r="D16" s="32">
        <f t="shared" si="5"/>
        <v>0</v>
      </c>
      <c r="E16" s="29">
        <f t="shared" si="5"/>
        <v>208323706096.86127</v>
      </c>
      <c r="F16" s="32">
        <f t="shared" si="5"/>
        <v>0</v>
      </c>
      <c r="G16" s="29">
        <f t="shared" si="5"/>
        <v>2575614089574.8125</v>
      </c>
      <c r="H16" s="32">
        <f t="shared" si="4"/>
        <v>70366969852757.727</v>
      </c>
      <c r="I16" s="32">
        <f t="shared" si="5"/>
        <v>0</v>
      </c>
    </row>
    <row r="17" spans="1:9" x14ac:dyDescent="0.35">
      <c r="A17" s="24">
        <v>2025</v>
      </c>
      <c r="B17" s="31">
        <v>0</v>
      </c>
      <c r="C17" s="31">
        <v>0</v>
      </c>
      <c r="D17" s="31">
        <v>0</v>
      </c>
      <c r="E17" s="28">
        <f>'Main Data'!E29*10^12</f>
        <v>214013176874.52649</v>
      </c>
      <c r="F17" s="31">
        <v>0</v>
      </c>
      <c r="G17" s="28">
        <f>'Main Data'!E39*10^12</f>
        <v>2597131781295.8608</v>
      </c>
      <c r="H17" s="31">
        <f>'Main Data'!E43*10^12</f>
        <v>72367803380768.031</v>
      </c>
      <c r="I17" s="31">
        <v>0</v>
      </c>
    </row>
    <row r="18" spans="1:9" x14ac:dyDescent="0.35">
      <c r="A18" s="24">
        <v>2026</v>
      </c>
      <c r="B18" s="32">
        <f>(B$22-B$17)/5*($A18-$A$17)+B$17</f>
        <v>0</v>
      </c>
      <c r="C18" s="32">
        <f t="shared" ref="C18:I21" si="6">(C$22-C$17)/5*($A18-$A$17)+C$17</f>
        <v>0</v>
      </c>
      <c r="D18" s="32">
        <f t="shared" si="6"/>
        <v>0</v>
      </c>
      <c r="E18" s="29">
        <f t="shared" si="6"/>
        <v>221437400770.20157</v>
      </c>
      <c r="F18" s="32">
        <f t="shared" si="6"/>
        <v>0</v>
      </c>
      <c r="G18" s="29">
        <f t="shared" si="6"/>
        <v>2616317933891.2007</v>
      </c>
      <c r="H18" s="32">
        <f t="shared" si="6"/>
        <v>75309977522713.297</v>
      </c>
      <c r="I18" s="32">
        <f t="shared" si="6"/>
        <v>0</v>
      </c>
    </row>
    <row r="19" spans="1:9" x14ac:dyDescent="0.35">
      <c r="A19" s="24">
        <v>2027</v>
      </c>
      <c r="B19" s="32">
        <f t="shared" ref="B19:I21" si="7">(B$22-B$17)/5*($A19-$A$17)+B$17</f>
        <v>0</v>
      </c>
      <c r="C19" s="32">
        <f t="shared" si="7"/>
        <v>0</v>
      </c>
      <c r="D19" s="32">
        <f t="shared" si="7"/>
        <v>0</v>
      </c>
      <c r="E19" s="29">
        <f t="shared" si="7"/>
        <v>228861624665.87665</v>
      </c>
      <c r="F19" s="32">
        <f t="shared" si="7"/>
        <v>0</v>
      </c>
      <c r="G19" s="29">
        <f t="shared" si="7"/>
        <v>2635504086486.54</v>
      </c>
      <c r="H19" s="32">
        <f t="shared" si="6"/>
        <v>78252151664658.578</v>
      </c>
      <c r="I19" s="32">
        <f t="shared" si="7"/>
        <v>0</v>
      </c>
    </row>
    <row r="20" spans="1:9" x14ac:dyDescent="0.35">
      <c r="A20" s="24">
        <v>2028</v>
      </c>
      <c r="B20" s="32">
        <f t="shared" si="7"/>
        <v>0</v>
      </c>
      <c r="C20" s="32">
        <f t="shared" si="7"/>
        <v>0</v>
      </c>
      <c r="D20" s="32">
        <f t="shared" si="7"/>
        <v>0</v>
      </c>
      <c r="E20" s="29">
        <f t="shared" si="7"/>
        <v>236285848561.5517</v>
      </c>
      <c r="F20" s="32">
        <f t="shared" si="7"/>
        <v>0</v>
      </c>
      <c r="G20" s="29">
        <f t="shared" si="7"/>
        <v>2654690239081.8799</v>
      </c>
      <c r="H20" s="32">
        <f t="shared" si="6"/>
        <v>81194325806603.844</v>
      </c>
      <c r="I20" s="32">
        <f t="shared" si="7"/>
        <v>0</v>
      </c>
    </row>
    <row r="21" spans="1:9" x14ac:dyDescent="0.35">
      <c r="A21" s="24">
        <v>2029</v>
      </c>
      <c r="B21" s="32">
        <f t="shared" si="7"/>
        <v>0</v>
      </c>
      <c r="C21" s="32">
        <f t="shared" si="7"/>
        <v>0</v>
      </c>
      <c r="D21" s="32">
        <f t="shared" si="7"/>
        <v>0</v>
      </c>
      <c r="E21" s="29">
        <f t="shared" si="7"/>
        <v>243710072457.22678</v>
      </c>
      <c r="F21" s="32">
        <f t="shared" si="7"/>
        <v>0</v>
      </c>
      <c r="G21" s="29">
        <f t="shared" si="7"/>
        <v>2673876391677.2192</v>
      </c>
      <c r="H21" s="32">
        <f t="shared" si="6"/>
        <v>84136499948549.125</v>
      </c>
      <c r="I21" s="32">
        <f t="shared" si="7"/>
        <v>0</v>
      </c>
    </row>
    <row r="22" spans="1:9" x14ac:dyDescent="0.35">
      <c r="A22" s="24">
        <v>2030</v>
      </c>
      <c r="B22" s="31">
        <v>0</v>
      </c>
      <c r="C22" s="31">
        <v>0</v>
      </c>
      <c r="D22" s="31">
        <v>0</v>
      </c>
      <c r="E22" s="28">
        <f>'Main Data'!F29*10^12</f>
        <v>251134296352.90186</v>
      </c>
      <c r="F22" s="31">
        <v>0</v>
      </c>
      <c r="G22" s="28">
        <f>'Main Data'!F39*10^12</f>
        <v>2693062544272.5591</v>
      </c>
      <c r="H22" s="31">
        <f>'Main Data'!F43*10^12</f>
        <v>87078674090494.391</v>
      </c>
      <c r="I22" s="31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I22"/>
  <sheetViews>
    <sheetView workbookViewId="0"/>
  </sheetViews>
  <sheetFormatPr defaultColWidth="9" defaultRowHeight="14.5" x14ac:dyDescent="0.35"/>
  <cols>
    <col min="1" max="1" width="9" style="24"/>
    <col min="2" max="9" width="17.58203125" style="24" customWidth="1"/>
    <col min="10" max="16384" width="9" style="21"/>
  </cols>
  <sheetData>
    <row r="1" spans="1:9" x14ac:dyDescent="0.35">
      <c r="A1" s="24" t="s">
        <v>21</v>
      </c>
      <c r="B1" s="24" t="s">
        <v>22</v>
      </c>
      <c r="C1" s="24" t="s">
        <v>23</v>
      </c>
      <c r="D1" s="24" t="s">
        <v>24</v>
      </c>
      <c r="E1" s="24" t="s">
        <v>25</v>
      </c>
      <c r="F1" s="24" t="s">
        <v>26</v>
      </c>
      <c r="G1" s="24" t="s">
        <v>27</v>
      </c>
      <c r="H1" s="37" t="s">
        <v>48</v>
      </c>
      <c r="I1" s="24" t="s">
        <v>28</v>
      </c>
    </row>
    <row r="2" spans="1:9" x14ac:dyDescent="0.35">
      <c r="A2" s="24">
        <v>2010</v>
      </c>
      <c r="B2" s="31">
        <v>0</v>
      </c>
      <c r="C2" s="31">
        <v>0</v>
      </c>
      <c r="D2" s="31">
        <v>0</v>
      </c>
      <c r="E2" s="28">
        <f>'Main Data'!B31*10^12</f>
        <v>18816717101551.945</v>
      </c>
      <c r="F2" s="31">
        <v>0</v>
      </c>
      <c r="G2" s="31">
        <v>0</v>
      </c>
      <c r="H2" s="31">
        <v>0</v>
      </c>
      <c r="I2" s="28">
        <f>'Main Data'!B47*10^12</f>
        <v>128412000000</v>
      </c>
    </row>
    <row r="3" spans="1:9" x14ac:dyDescent="0.35">
      <c r="A3" s="24">
        <v>2011</v>
      </c>
      <c r="B3" s="32">
        <f>(B$7-B$2)/5*($A3-$A$2)+B$2</f>
        <v>0</v>
      </c>
      <c r="C3" s="32">
        <f t="shared" ref="C3:I6" si="0">(C$7-C$2)/5*($A3-$A$2)+C$2</f>
        <v>0</v>
      </c>
      <c r="D3" s="32">
        <f t="shared" si="0"/>
        <v>0</v>
      </c>
      <c r="E3" s="29">
        <f t="shared" si="0"/>
        <v>19858730177734.551</v>
      </c>
      <c r="F3" s="32">
        <f t="shared" si="0"/>
        <v>0</v>
      </c>
      <c r="G3" s="32">
        <f t="shared" si="0"/>
        <v>0</v>
      </c>
      <c r="H3" s="32">
        <f t="shared" si="0"/>
        <v>0</v>
      </c>
      <c r="I3" s="29">
        <f t="shared" si="0"/>
        <v>133811611127.99814</v>
      </c>
    </row>
    <row r="4" spans="1:9" x14ac:dyDescent="0.35">
      <c r="A4" s="24">
        <v>2012</v>
      </c>
      <c r="B4" s="32">
        <f t="shared" ref="B4:I6" si="1">(B$7-B$2)/5*($A4-$A$2)+B$2</f>
        <v>0</v>
      </c>
      <c r="C4" s="32">
        <f t="shared" si="1"/>
        <v>0</v>
      </c>
      <c r="D4" s="32">
        <f t="shared" si="1"/>
        <v>0</v>
      </c>
      <c r="E4" s="29">
        <f t="shared" si="1"/>
        <v>20900743253917.152</v>
      </c>
      <c r="F4" s="32">
        <f t="shared" si="1"/>
        <v>0</v>
      </c>
      <c r="G4" s="32">
        <f t="shared" si="1"/>
        <v>0</v>
      </c>
      <c r="H4" s="32">
        <f t="shared" si="0"/>
        <v>0</v>
      </c>
      <c r="I4" s="29">
        <f t="shared" si="1"/>
        <v>139211222255.99628</v>
      </c>
    </row>
    <row r="5" spans="1:9" x14ac:dyDescent="0.35">
      <c r="A5" s="24">
        <v>2013</v>
      </c>
      <c r="B5" s="32">
        <f t="shared" si="1"/>
        <v>0</v>
      </c>
      <c r="C5" s="32">
        <f t="shared" si="1"/>
        <v>0</v>
      </c>
      <c r="D5" s="32">
        <f t="shared" si="1"/>
        <v>0</v>
      </c>
      <c r="E5" s="29">
        <f t="shared" si="1"/>
        <v>21942756330099.758</v>
      </c>
      <c r="F5" s="32">
        <f t="shared" si="1"/>
        <v>0</v>
      </c>
      <c r="G5" s="32">
        <f t="shared" si="1"/>
        <v>0</v>
      </c>
      <c r="H5" s="32">
        <f t="shared" si="0"/>
        <v>0</v>
      </c>
      <c r="I5" s="29">
        <f t="shared" si="1"/>
        <v>144610833383.99438</v>
      </c>
    </row>
    <row r="6" spans="1:9" x14ac:dyDescent="0.35">
      <c r="A6" s="24">
        <v>2014</v>
      </c>
      <c r="B6" s="32">
        <f t="shared" si="1"/>
        <v>0</v>
      </c>
      <c r="C6" s="32">
        <f t="shared" si="1"/>
        <v>0</v>
      </c>
      <c r="D6" s="32">
        <f t="shared" si="1"/>
        <v>0</v>
      </c>
      <c r="E6" s="29">
        <f t="shared" si="1"/>
        <v>22984769406282.359</v>
      </c>
      <c r="F6" s="32">
        <f t="shared" si="1"/>
        <v>0</v>
      </c>
      <c r="G6" s="32">
        <f t="shared" si="1"/>
        <v>0</v>
      </c>
      <c r="H6" s="32">
        <f t="shared" si="0"/>
        <v>0</v>
      </c>
      <c r="I6" s="29">
        <f t="shared" si="1"/>
        <v>150010444511.99252</v>
      </c>
    </row>
    <row r="7" spans="1:9" x14ac:dyDescent="0.35">
      <c r="A7" s="24">
        <v>2015</v>
      </c>
      <c r="B7" s="31">
        <v>0</v>
      </c>
      <c r="C7" s="31">
        <v>0</v>
      </c>
      <c r="D7" s="31">
        <v>0</v>
      </c>
      <c r="E7" s="28">
        <f>'Main Data'!C31*10^12</f>
        <v>24026782482464.965</v>
      </c>
      <c r="F7" s="31">
        <v>0</v>
      </c>
      <c r="G7" s="31">
        <v>0</v>
      </c>
      <c r="H7" s="31">
        <v>0</v>
      </c>
      <c r="I7" s="28">
        <f>'Main Data'!C47*10^12</f>
        <v>155410055639.99066</v>
      </c>
    </row>
    <row r="8" spans="1:9" x14ac:dyDescent="0.35">
      <c r="A8" s="24">
        <v>2016</v>
      </c>
      <c r="B8" s="32">
        <f>(B$12-B$7)/5*($A8-$A$7)+B$7</f>
        <v>0</v>
      </c>
      <c r="C8" s="32">
        <f t="shared" ref="C8:I11" si="2">(C$12-C$7)/5*($A8-$A$7)+C$7</f>
        <v>0</v>
      </c>
      <c r="D8" s="32">
        <f t="shared" si="2"/>
        <v>0</v>
      </c>
      <c r="E8" s="29">
        <f t="shared" si="2"/>
        <v>24726934133034.625</v>
      </c>
      <c r="F8" s="32">
        <f t="shared" si="2"/>
        <v>0</v>
      </c>
      <c r="G8" s="32">
        <f t="shared" si="2"/>
        <v>0</v>
      </c>
      <c r="H8" s="32">
        <f t="shared" si="2"/>
        <v>0</v>
      </c>
      <c r="I8" s="29">
        <f t="shared" si="2"/>
        <v>159881662343.90735</v>
      </c>
    </row>
    <row r="9" spans="1:9" x14ac:dyDescent="0.35">
      <c r="A9" s="24">
        <v>2017</v>
      </c>
      <c r="B9" s="32">
        <f t="shared" ref="B9:I11" si="3">(B$12-B$7)/5*($A9-$A$7)+B$7</f>
        <v>0</v>
      </c>
      <c r="C9" s="32">
        <f t="shared" si="3"/>
        <v>0</v>
      </c>
      <c r="D9" s="32">
        <f t="shared" si="3"/>
        <v>0</v>
      </c>
      <c r="E9" s="29">
        <f t="shared" si="3"/>
        <v>25427085783604.285</v>
      </c>
      <c r="F9" s="32">
        <f t="shared" si="3"/>
        <v>0</v>
      </c>
      <c r="G9" s="32">
        <f t="shared" si="3"/>
        <v>0</v>
      </c>
      <c r="H9" s="32">
        <f t="shared" si="2"/>
        <v>0</v>
      </c>
      <c r="I9" s="29">
        <f t="shared" si="3"/>
        <v>164353269047.82404</v>
      </c>
    </row>
    <row r="10" spans="1:9" x14ac:dyDescent="0.35">
      <c r="A10" s="24">
        <v>2018</v>
      </c>
      <c r="B10" s="32">
        <f t="shared" si="3"/>
        <v>0</v>
      </c>
      <c r="C10" s="32">
        <f t="shared" si="3"/>
        <v>0</v>
      </c>
      <c r="D10" s="32">
        <f t="shared" si="3"/>
        <v>0</v>
      </c>
      <c r="E10" s="29">
        <f t="shared" si="3"/>
        <v>26127237434173.949</v>
      </c>
      <c r="F10" s="32">
        <f t="shared" si="3"/>
        <v>0</v>
      </c>
      <c r="G10" s="32">
        <f t="shared" si="3"/>
        <v>0</v>
      </c>
      <c r="H10" s="32">
        <f t="shared" si="2"/>
        <v>0</v>
      </c>
      <c r="I10" s="29">
        <f t="shared" si="3"/>
        <v>168824875751.74072</v>
      </c>
    </row>
    <row r="11" spans="1:9" x14ac:dyDescent="0.35">
      <c r="A11" s="24">
        <v>2019</v>
      </c>
      <c r="B11" s="32">
        <f t="shared" si="3"/>
        <v>0</v>
      </c>
      <c r="C11" s="32">
        <f t="shared" si="3"/>
        <v>0</v>
      </c>
      <c r="D11" s="32">
        <f t="shared" si="3"/>
        <v>0</v>
      </c>
      <c r="E11" s="29">
        <f t="shared" si="3"/>
        <v>26827389084743.609</v>
      </c>
      <c r="F11" s="32">
        <f t="shared" si="3"/>
        <v>0</v>
      </c>
      <c r="G11" s="32">
        <f t="shared" si="3"/>
        <v>0</v>
      </c>
      <c r="H11" s="32">
        <f t="shared" si="2"/>
        <v>0</v>
      </c>
      <c r="I11" s="29">
        <f t="shared" si="3"/>
        <v>173296482455.65741</v>
      </c>
    </row>
    <row r="12" spans="1:9" x14ac:dyDescent="0.35">
      <c r="A12" s="24">
        <v>2020</v>
      </c>
      <c r="B12" s="31">
        <v>0</v>
      </c>
      <c r="C12" s="31">
        <v>0</v>
      </c>
      <c r="D12" s="31">
        <v>0</v>
      </c>
      <c r="E12" s="28">
        <f>'Main Data'!D31*10^12</f>
        <v>27527540735313.27</v>
      </c>
      <c r="F12" s="31">
        <v>0</v>
      </c>
      <c r="G12" s="31">
        <v>0</v>
      </c>
      <c r="H12" s="31">
        <v>0</v>
      </c>
      <c r="I12" s="28">
        <f>'Main Data'!D47*10^12</f>
        <v>177768089159.5741</v>
      </c>
    </row>
    <row r="13" spans="1:9" x14ac:dyDescent="0.35">
      <c r="A13" s="24">
        <v>2021</v>
      </c>
      <c r="B13" s="32">
        <f>(B$17-B$12)/5*($A13-$A$12)+B$12</f>
        <v>0</v>
      </c>
      <c r="C13" s="32">
        <f t="shared" ref="C13:I16" si="4">(C$17-C$12)/5*($A13-$A$12)+C$12</f>
        <v>0</v>
      </c>
      <c r="D13" s="32">
        <f t="shared" si="4"/>
        <v>0</v>
      </c>
      <c r="E13" s="29">
        <f t="shared" si="4"/>
        <v>28388095346130.93</v>
      </c>
      <c r="F13" s="32">
        <f t="shared" si="4"/>
        <v>0</v>
      </c>
      <c r="G13" s="32">
        <f t="shared" si="4"/>
        <v>0</v>
      </c>
      <c r="H13" s="32">
        <f t="shared" si="4"/>
        <v>0</v>
      </c>
      <c r="I13" s="29">
        <f t="shared" si="4"/>
        <v>183131376777.61807</v>
      </c>
    </row>
    <row r="14" spans="1:9" x14ac:dyDescent="0.35">
      <c r="A14" s="24">
        <v>2022</v>
      </c>
      <c r="B14" s="32">
        <f t="shared" ref="B14:I16" si="5">(B$17-B$12)/5*($A14-$A$12)+B$12</f>
        <v>0</v>
      </c>
      <c r="C14" s="32">
        <f t="shared" si="5"/>
        <v>0</v>
      </c>
      <c r="D14" s="32">
        <f t="shared" si="5"/>
        <v>0</v>
      </c>
      <c r="E14" s="29">
        <f t="shared" si="5"/>
        <v>29248649956948.59</v>
      </c>
      <c r="F14" s="32">
        <f t="shared" si="5"/>
        <v>0</v>
      </c>
      <c r="G14" s="32">
        <f t="shared" si="5"/>
        <v>0</v>
      </c>
      <c r="H14" s="32">
        <f t="shared" si="4"/>
        <v>0</v>
      </c>
      <c r="I14" s="29">
        <f t="shared" si="5"/>
        <v>188494664395.66205</v>
      </c>
    </row>
    <row r="15" spans="1:9" x14ac:dyDescent="0.35">
      <c r="A15" s="24">
        <v>2023</v>
      </c>
      <c r="B15" s="32">
        <f t="shared" si="5"/>
        <v>0</v>
      </c>
      <c r="C15" s="32">
        <f t="shared" si="5"/>
        <v>0</v>
      </c>
      <c r="D15" s="32">
        <f t="shared" si="5"/>
        <v>0</v>
      </c>
      <c r="E15" s="29">
        <f t="shared" si="5"/>
        <v>30109204567766.25</v>
      </c>
      <c r="F15" s="32">
        <f t="shared" si="5"/>
        <v>0</v>
      </c>
      <c r="G15" s="32">
        <f t="shared" si="5"/>
        <v>0</v>
      </c>
      <c r="H15" s="32">
        <f t="shared" si="4"/>
        <v>0</v>
      </c>
      <c r="I15" s="29">
        <f t="shared" si="5"/>
        <v>193857952013.70599</v>
      </c>
    </row>
    <row r="16" spans="1:9" x14ac:dyDescent="0.35">
      <c r="A16" s="24">
        <v>2024</v>
      </c>
      <c r="B16" s="32">
        <f t="shared" si="5"/>
        <v>0</v>
      </c>
      <c r="C16" s="32">
        <f t="shared" si="5"/>
        <v>0</v>
      </c>
      <c r="D16" s="32">
        <f t="shared" si="5"/>
        <v>0</v>
      </c>
      <c r="E16" s="29">
        <f t="shared" si="5"/>
        <v>30969759178583.91</v>
      </c>
      <c r="F16" s="32">
        <f t="shared" si="5"/>
        <v>0</v>
      </c>
      <c r="G16" s="32">
        <f t="shared" si="5"/>
        <v>0</v>
      </c>
      <c r="H16" s="32">
        <f t="shared" si="4"/>
        <v>0</v>
      </c>
      <c r="I16" s="29">
        <f t="shared" si="5"/>
        <v>199221239631.74997</v>
      </c>
    </row>
    <row r="17" spans="1:9" x14ac:dyDescent="0.35">
      <c r="A17" s="24">
        <v>2025</v>
      </c>
      <c r="B17" s="31">
        <v>0</v>
      </c>
      <c r="C17" s="31">
        <v>0</v>
      </c>
      <c r="D17" s="31">
        <v>0</v>
      </c>
      <c r="E17" s="28">
        <f>'Main Data'!E31*10^12</f>
        <v>31830313789401.57</v>
      </c>
      <c r="F17" s="31">
        <v>0</v>
      </c>
      <c r="G17" s="31">
        <v>0</v>
      </c>
      <c r="H17" s="31">
        <v>0</v>
      </c>
      <c r="I17" s="28">
        <f>'Main Data'!E47*10^12</f>
        <v>204584527249.79395</v>
      </c>
    </row>
    <row r="18" spans="1:9" x14ac:dyDescent="0.35">
      <c r="A18" s="24">
        <v>2026</v>
      </c>
      <c r="B18" s="32">
        <f>(B$22-B$17)/5*($A18-$A$17)+B$17</f>
        <v>0</v>
      </c>
      <c r="C18" s="32">
        <f t="shared" ref="C18:I21" si="6">(C$22-C$17)/5*($A18-$A$17)+C$17</f>
        <v>0</v>
      </c>
      <c r="D18" s="32">
        <f t="shared" si="6"/>
        <v>0</v>
      </c>
      <c r="E18" s="29">
        <f t="shared" si="6"/>
        <v>32964079811768.992</v>
      </c>
      <c r="F18" s="32">
        <f t="shared" si="6"/>
        <v>0</v>
      </c>
      <c r="G18" s="32">
        <f t="shared" si="6"/>
        <v>0</v>
      </c>
      <c r="H18" s="32">
        <f t="shared" si="6"/>
        <v>0</v>
      </c>
      <c r="I18" s="29">
        <f t="shared" si="6"/>
        <v>211489234103.8042</v>
      </c>
    </row>
    <row r="19" spans="1:9" x14ac:dyDescent="0.35">
      <c r="A19" s="24">
        <v>2027</v>
      </c>
      <c r="B19" s="32">
        <f t="shared" ref="B19:I21" si="7">(B$22-B$17)/5*($A19-$A$17)+B$17</f>
        <v>0</v>
      </c>
      <c r="C19" s="32">
        <f t="shared" si="7"/>
        <v>0</v>
      </c>
      <c r="D19" s="32">
        <f t="shared" si="7"/>
        <v>0</v>
      </c>
      <c r="E19" s="29">
        <f t="shared" si="7"/>
        <v>34097845834136.418</v>
      </c>
      <c r="F19" s="32">
        <f t="shared" si="7"/>
        <v>0</v>
      </c>
      <c r="G19" s="32">
        <f t="shared" si="7"/>
        <v>0</v>
      </c>
      <c r="H19" s="32">
        <f t="shared" si="6"/>
        <v>0</v>
      </c>
      <c r="I19" s="29">
        <f t="shared" si="7"/>
        <v>218393940957.81445</v>
      </c>
    </row>
    <row r="20" spans="1:9" x14ac:dyDescent="0.35">
      <c r="A20" s="24">
        <v>2028</v>
      </c>
      <c r="B20" s="32">
        <f t="shared" si="7"/>
        <v>0</v>
      </c>
      <c r="C20" s="32">
        <f t="shared" si="7"/>
        <v>0</v>
      </c>
      <c r="D20" s="32">
        <f t="shared" si="7"/>
        <v>0</v>
      </c>
      <c r="E20" s="29">
        <f t="shared" si="7"/>
        <v>35231611856503.844</v>
      </c>
      <c r="F20" s="32">
        <f t="shared" si="7"/>
        <v>0</v>
      </c>
      <c r="G20" s="32">
        <f t="shared" si="7"/>
        <v>0</v>
      </c>
      <c r="H20" s="32">
        <f t="shared" si="6"/>
        <v>0</v>
      </c>
      <c r="I20" s="29">
        <f t="shared" si="7"/>
        <v>225298647811.82471</v>
      </c>
    </row>
    <row r="21" spans="1:9" x14ac:dyDescent="0.35">
      <c r="A21" s="24">
        <v>2029</v>
      </c>
      <c r="B21" s="32">
        <f t="shared" si="7"/>
        <v>0</v>
      </c>
      <c r="C21" s="32">
        <f t="shared" si="7"/>
        <v>0</v>
      </c>
      <c r="D21" s="32">
        <f t="shared" si="7"/>
        <v>0</v>
      </c>
      <c r="E21" s="29">
        <f t="shared" si="7"/>
        <v>36365377878871.266</v>
      </c>
      <c r="F21" s="32">
        <f t="shared" si="7"/>
        <v>0</v>
      </c>
      <c r="G21" s="32">
        <f t="shared" si="7"/>
        <v>0</v>
      </c>
      <c r="H21" s="32">
        <f t="shared" si="6"/>
        <v>0</v>
      </c>
      <c r="I21" s="29">
        <f t="shared" si="7"/>
        <v>232203354665.83499</v>
      </c>
    </row>
    <row r="22" spans="1:9" x14ac:dyDescent="0.35">
      <c r="A22" s="24">
        <v>2030</v>
      </c>
      <c r="B22" s="31">
        <v>0</v>
      </c>
      <c r="C22" s="31">
        <v>0</v>
      </c>
      <c r="D22" s="31">
        <v>0</v>
      </c>
      <c r="E22" s="28">
        <f>'Main Data'!F31*10^12</f>
        <v>37499143901238.687</v>
      </c>
      <c r="F22" s="31">
        <v>0</v>
      </c>
      <c r="G22" s="31">
        <v>0</v>
      </c>
      <c r="H22" s="31">
        <v>0</v>
      </c>
      <c r="I22" s="28">
        <f>'Main Data'!F47*10^12</f>
        <v>239108061519.84525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About</vt:lpstr>
      <vt:lpstr>Scaling Factors</vt:lpstr>
      <vt:lpstr>MX 2010 Inventory</vt:lpstr>
      <vt:lpstr>MX Natnl Inventory Data</vt:lpstr>
      <vt:lpstr>Main Data</vt:lpstr>
      <vt:lpstr>BPEiC-CO2</vt:lpstr>
      <vt:lpstr>BPEiC-CH4</vt:lpstr>
      <vt:lpstr>BPEiC-N2O</vt:lpstr>
      <vt:lpstr>BPEiC-F-gases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Grubert</dc:creator>
  <cp:lastModifiedBy>Jeffrey Rissman</cp:lastModifiedBy>
  <dcterms:created xsi:type="dcterms:W3CDTF">2014-02-10T04:46:48Z</dcterms:created>
  <dcterms:modified xsi:type="dcterms:W3CDTF">2016-03-28T21:43:14Z</dcterms:modified>
</cp:coreProperties>
</file>