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9420" windowHeight="11020"/>
  </bookViews>
  <sheets>
    <sheet name="About" sheetId="1" r:id="rId1"/>
    <sheet name="Total Fleet Size" sheetId="8" r:id="rId2"/>
    <sheet name="Avg km traveled by Veh Type" sheetId="7" r:id="rId3"/>
    <sheet name="Conversion Factors" sheetId="9" r:id="rId4"/>
    <sheet name="AADTbVT" sheetId="6" r:id="rId5"/>
  </sheets>
  <externalReferences>
    <externalReference r:id="rId6"/>
    <externalReference r:id="rId7"/>
  </externalReferences>
  <calcPr calcId="145621"/>
</workbook>
</file>

<file path=xl/calcChain.xml><?xml version="1.0" encoding="utf-8"?>
<calcChain xmlns="http://schemas.openxmlformats.org/spreadsheetml/2006/main">
  <c r="C3" i="6" l="1"/>
  <c r="B7" i="6"/>
  <c r="C2" i="6"/>
  <c r="B2" i="6"/>
  <c r="V11" i="8" l="1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V3" i="8"/>
  <c r="U3" i="8"/>
  <c r="T3" i="8"/>
  <c r="S3" i="8"/>
  <c r="R3" i="8"/>
  <c r="R12" i="8" s="1"/>
  <c r="Q3" i="8"/>
  <c r="P3" i="8"/>
  <c r="P12" i="8" s="1"/>
  <c r="O3" i="8"/>
  <c r="N3" i="8"/>
  <c r="N12" i="8" s="1"/>
  <c r="M3" i="8"/>
  <c r="L3" i="8"/>
  <c r="L12" i="8" s="1"/>
  <c r="K3" i="8"/>
  <c r="J3" i="8"/>
  <c r="J12" i="8" s="1"/>
  <c r="I3" i="8"/>
  <c r="H3" i="8"/>
  <c r="H12" i="8" s="1"/>
  <c r="G3" i="8"/>
  <c r="F3" i="8"/>
  <c r="F12" i="8" s="1"/>
  <c r="E3" i="8"/>
  <c r="D3" i="8"/>
  <c r="D12" i="8" s="1"/>
  <c r="C3" i="8"/>
  <c r="B3" i="8"/>
  <c r="B12" i="8" s="1"/>
  <c r="C12" i="8" l="1"/>
  <c r="G12" i="8"/>
  <c r="K12" i="8"/>
  <c r="O12" i="8"/>
  <c r="S12" i="8"/>
  <c r="E12" i="8"/>
  <c r="I12" i="8"/>
  <c r="M12" i="8"/>
  <c r="Q12" i="8"/>
  <c r="U12" i="8"/>
  <c r="T12" i="8"/>
  <c r="V12" i="8"/>
  <c r="T27" i="7"/>
  <c r="P27" i="7"/>
  <c r="L27" i="7"/>
  <c r="H27" i="7"/>
  <c r="D27" i="7"/>
  <c r="U25" i="7"/>
  <c r="U28" i="7" s="1"/>
  <c r="T25" i="7"/>
  <c r="T28" i="7" s="1"/>
  <c r="S25" i="7"/>
  <c r="S27" i="7" s="1"/>
  <c r="R25" i="7"/>
  <c r="R27" i="7" s="1"/>
  <c r="Q25" i="7"/>
  <c r="Q28" i="7" s="1"/>
  <c r="P25" i="7"/>
  <c r="P28" i="7" s="1"/>
  <c r="O25" i="7"/>
  <c r="O27" i="7" s="1"/>
  <c r="N25" i="7"/>
  <c r="N28" i="7" s="1"/>
  <c r="M25" i="7"/>
  <c r="M28" i="7" s="1"/>
  <c r="L25" i="7"/>
  <c r="L28" i="7" s="1"/>
  <c r="K25" i="7"/>
  <c r="K27" i="7" s="1"/>
  <c r="J25" i="7"/>
  <c r="J27" i="7" s="1"/>
  <c r="I25" i="7"/>
  <c r="I28" i="7" s="1"/>
  <c r="H25" i="7"/>
  <c r="H28" i="7" s="1"/>
  <c r="G25" i="7"/>
  <c r="G27" i="7" s="1"/>
  <c r="F25" i="7"/>
  <c r="F28" i="7" s="1"/>
  <c r="E25" i="7"/>
  <c r="E28" i="7" s="1"/>
  <c r="D25" i="7"/>
  <c r="D28" i="7" s="1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J28" i="7" l="1"/>
  <c r="E27" i="7"/>
  <c r="I27" i="7"/>
  <c r="M27" i="7"/>
  <c r="Q27" i="7"/>
  <c r="U27" i="7"/>
  <c r="G28" i="7"/>
  <c r="K28" i="7"/>
  <c r="O28" i="7"/>
  <c r="S28" i="7"/>
  <c r="R28" i="7"/>
  <c r="F27" i="7"/>
  <c r="N27" i="7"/>
</calcChain>
</file>

<file path=xl/sharedStrings.xml><?xml version="1.0" encoding="utf-8"?>
<sst xmlns="http://schemas.openxmlformats.org/spreadsheetml/2006/main" count="136" uniqueCount="52">
  <si>
    <t>Source:</t>
  </si>
  <si>
    <t>AADTbVT Average Annual Dist Traveled by Vehicle Type</t>
  </si>
  <si>
    <t>Vehicle Type</t>
  </si>
  <si>
    <t>LDVs</t>
  </si>
  <si>
    <t>HDVs</t>
  </si>
  <si>
    <t>aircraft</t>
  </si>
  <si>
    <t>rail</t>
  </si>
  <si>
    <t>ships</t>
  </si>
  <si>
    <t>motorbikes</t>
  </si>
  <si>
    <t>passengers</t>
  </si>
  <si>
    <t>freight</t>
  </si>
  <si>
    <t>Notes:</t>
  </si>
  <si>
    <t>for cost calculation) will not be included when the model calculates changes in amount spent on</t>
  </si>
  <si>
    <t>vehicles.</t>
  </si>
  <si>
    <t>Vehicle types for which there are no data in this variable (or in one of the other essential variables</t>
  </si>
  <si>
    <t>Christopher "Results" Sheet</t>
  </si>
  <si>
    <t>Gasolina</t>
  </si>
  <si>
    <t>Ligeros</t>
  </si>
  <si>
    <t>Camionetas</t>
  </si>
  <si>
    <t>Carga Ligeros</t>
  </si>
  <si>
    <t>Carga extrapesados</t>
  </si>
  <si>
    <t>Tractocamiones</t>
  </si>
  <si>
    <t>0</t>
  </si>
  <si>
    <t>Motocicletas</t>
  </si>
  <si>
    <t>No privado</t>
  </si>
  <si>
    <t>Importados</t>
  </si>
  <si>
    <t>Híbridos</t>
  </si>
  <si>
    <t>Total</t>
  </si>
  <si>
    <t>Diésel</t>
  </si>
  <si>
    <t>Total VKT</t>
  </si>
  <si>
    <t>LDV</t>
  </si>
  <si>
    <t>HDV</t>
  </si>
  <si>
    <t>Psg LDV</t>
  </si>
  <si>
    <t>Frgt LDV</t>
  </si>
  <si>
    <t>Frgt HDV</t>
  </si>
  <si>
    <t>Psg Mtrbk</t>
  </si>
  <si>
    <t>Camionetas ligeras</t>
  </si>
  <si>
    <t>Carga ligeros</t>
  </si>
  <si>
    <t xml:space="preserve">Autobuses </t>
  </si>
  <si>
    <t>Urbanos y Suburbanos</t>
  </si>
  <si>
    <t>Motos</t>
  </si>
  <si>
    <t>Nuevas tecnologías</t>
  </si>
  <si>
    <t>miles per km</t>
  </si>
  <si>
    <t>INECC (National Institute of Ecology and Climate Change)</t>
  </si>
  <si>
    <t>Christopher Model</t>
  </si>
  <si>
    <t>not publicly available</t>
  </si>
  <si>
    <t>"Results" sheet</t>
  </si>
  <si>
    <t>Data in this variable are only available for some vehicle types.</t>
  </si>
  <si>
    <t>We take an average across time series data for average km traveled by vehicle type because</t>
  </si>
  <si>
    <t>the model currently does not expect a time series for this variable, and it is only used in estimating</t>
  </si>
  <si>
    <t>changes in vehicle costs as a result of efficiency measures (a very small effect), so adding time</t>
  </si>
  <si>
    <t>series tracking here would not result in any meaningful difference in model results.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</si>
</sst>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7" formatCode="_-* #,##0.00_-;\-* #,##0.00_-;_-* &quot;-&quot;??_-;_-@_-"/>
    <numFmt numFmtId="168" formatCode="###0.00_)"/>
    <numFmt numFmtId="169" formatCode="_-* #,##0_-;\-* #,##0_-;_-* &quot;-&quot;??_-;_-@_-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Helv"/>
    </font>
    <font>
      <sz val="10"/>
      <name val="Helv"/>
      <family val="2"/>
    </font>
    <font>
      <b/>
      <sz val="9"/>
      <color theme="1"/>
      <name val="Calibri"/>
      <family val="2"/>
      <scheme val="minor"/>
    </font>
    <font>
      <b/>
      <sz val="10"/>
      <name val="Helv"/>
      <family val="2"/>
    </font>
    <font>
      <b/>
      <sz val="10"/>
      <name val="Helv"/>
    </font>
    <font>
      <vertAlign val="superscript"/>
      <sz val="12"/>
      <name val="Helv"/>
    </font>
    <font>
      <vertAlign val="superscript"/>
      <sz val="12"/>
      <name val="Helv"/>
      <family val="2"/>
    </font>
    <font>
      <sz val="8"/>
      <name val="Helv"/>
    </font>
    <font>
      <sz val="8"/>
      <name val="Helv"/>
      <family val="2"/>
    </font>
    <font>
      <b/>
      <sz val="12"/>
      <color theme="4"/>
      <name val="Calibri"/>
      <family val="2"/>
      <scheme val="minor"/>
    </font>
    <font>
      <b/>
      <sz val="14"/>
      <name val="Helv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9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1" fillId="0" borderId="4" applyNumberFormat="0" applyFont="0" applyProtection="0">
      <alignment wrapText="1"/>
    </xf>
    <xf numFmtId="43" fontId="4" fillId="0" borderId="0" applyFont="0" applyFill="0" applyBorder="0" applyAlignment="0" applyProtection="0"/>
    <xf numFmtId="168" fontId="12" fillId="0" borderId="5" applyNumberFormat="0" applyFill="0">
      <alignment horizontal="right"/>
    </xf>
    <xf numFmtId="168" fontId="13" fillId="0" borderId="5" applyNumberFormat="0" applyFill="0">
      <alignment horizontal="right"/>
    </xf>
    <xf numFmtId="0" fontId="11" fillId="0" borderId="0" applyNumberFormat="0" applyFill="0" applyBorder="0" applyAlignment="0" applyProtection="0"/>
    <xf numFmtId="0" fontId="11" fillId="0" borderId="6" applyNumberFormat="0" applyProtection="0">
      <alignment vertical="top" wrapText="1"/>
    </xf>
    <xf numFmtId="0" fontId="14" fillId="0" borderId="2" applyNumberFormat="0" applyProtection="0">
      <alignment wrapText="1"/>
    </xf>
    <xf numFmtId="0" fontId="15" fillId="0" borderId="5">
      <alignment horizontal="left"/>
    </xf>
    <xf numFmtId="0" fontId="16" fillId="0" borderId="5" applyFill="0">
      <alignment horizontal="left"/>
    </xf>
    <xf numFmtId="0" fontId="14" fillId="0" borderId="7" applyNumberFormat="0" applyProtection="0">
      <alignment wrapText="1"/>
    </xf>
    <xf numFmtId="0" fontId="17" fillId="0" borderId="0">
      <alignment horizontal="right"/>
    </xf>
    <xf numFmtId="0" fontId="18" fillId="0" borderId="0">
      <alignment horizontal="right"/>
    </xf>
    <xf numFmtId="0" fontId="19" fillId="0" borderId="0">
      <alignment horizontal="left"/>
    </xf>
    <xf numFmtId="0" fontId="20" fillId="0" borderId="0">
      <alignment horizontal="left"/>
    </xf>
    <xf numFmtId="0" fontId="21" fillId="0" borderId="0" applyNumberFormat="0" applyProtection="0">
      <alignment horizontal="left"/>
    </xf>
    <xf numFmtId="0" fontId="22" fillId="0" borderId="0">
      <alignment horizontal="left" vertical="top"/>
    </xf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0" borderId="0" xfId="0" applyFill="1"/>
    <xf numFmtId="3" fontId="0" fillId="0" borderId="0" xfId="0" applyNumberFormat="1" applyFill="1" applyAlignment="1">
      <alignment horizontal="left"/>
    </xf>
    <xf numFmtId="0" fontId="6" fillId="2" borderId="0" xfId="0" applyFont="1" applyFill="1"/>
    <xf numFmtId="0" fontId="7" fillId="2" borderId="0" xfId="0" applyFont="1" applyFill="1"/>
    <xf numFmtId="0" fontId="8" fillId="3" borderId="1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 textRotation="90"/>
    </xf>
    <xf numFmtId="0" fontId="9" fillId="3" borderId="0" xfId="0" applyFont="1" applyFill="1" applyAlignment="1">
      <alignment wrapText="1"/>
    </xf>
    <xf numFmtId="167" fontId="6" fillId="2" borderId="0" xfId="4" applyFont="1" applyFill="1" applyAlignment="1">
      <alignment horizontal="right" vertical="center"/>
    </xf>
    <xf numFmtId="0" fontId="9" fillId="4" borderId="0" xfId="0" applyFont="1" applyFill="1" applyAlignment="1">
      <alignment wrapText="1"/>
    </xf>
    <xf numFmtId="3" fontId="10" fillId="4" borderId="0" xfId="0" applyNumberFormat="1" applyFont="1" applyFill="1" applyAlignment="1">
      <alignment vertical="center"/>
    </xf>
    <xf numFmtId="3" fontId="0" fillId="0" borderId="0" xfId="0" applyNumberFormat="1"/>
    <xf numFmtId="9" fontId="6" fillId="2" borderId="0" xfId="3" applyFont="1" applyFill="1" applyAlignment="1">
      <alignment horizontal="right" vertical="center"/>
    </xf>
    <xf numFmtId="0" fontId="5" fillId="5" borderId="0" xfId="0" applyFont="1" applyFill="1" applyAlignment="1">
      <alignment vertical="center" wrapText="1"/>
    </xf>
    <xf numFmtId="169" fontId="0" fillId="0" borderId="0" xfId="4" applyNumberFormat="1" applyFont="1"/>
    <xf numFmtId="169" fontId="0" fillId="0" borderId="0" xfId="0" applyNumberFormat="1"/>
    <xf numFmtId="0" fontId="5" fillId="5" borderId="0" xfId="0" applyFont="1" applyFill="1" applyAlignment="1">
      <alignment horizontal="center" vertical="center" wrapText="1"/>
    </xf>
    <xf numFmtId="0" fontId="23" fillId="0" borderId="0" xfId="0" applyFont="1"/>
    <xf numFmtId="169" fontId="23" fillId="0" borderId="0" xfId="4" applyNumberFormat="1" applyFont="1"/>
    <xf numFmtId="169" fontId="23" fillId="0" borderId="0" xfId="0" applyNumberFormat="1" applyFont="1"/>
    <xf numFmtId="0" fontId="24" fillId="0" borderId="0" xfId="1" applyFont="1"/>
  </cellXfs>
  <cellStyles count="21">
    <cellStyle name="Body: normal cell" xfId="5"/>
    <cellStyle name="Comma 2" xfId="4"/>
    <cellStyle name="Comma 6" xfId="6"/>
    <cellStyle name="Data" xfId="7"/>
    <cellStyle name="Data 2" xfId="8"/>
    <cellStyle name="Font: Calibri, 9pt regular" xfId="9"/>
    <cellStyle name="Footnotes: top row" xfId="10"/>
    <cellStyle name="Header: bottom row" xfId="11"/>
    <cellStyle name="Hed Side 2" xfId="12"/>
    <cellStyle name="Hed Side_Regular" xfId="13"/>
    <cellStyle name="Hyperlink" xfId="1" builtinId="8"/>
    <cellStyle name="Normal" xfId="0" builtinId="0"/>
    <cellStyle name="Normal 2" xfId="2"/>
    <cellStyle name="Parent row" xfId="14"/>
    <cellStyle name="Percent" xfId="3" builtinId="5"/>
    <cellStyle name="Source Superscript" xfId="15"/>
    <cellStyle name="Source Superscript 2" xfId="16"/>
    <cellStyle name="Source Text" xfId="17"/>
    <cellStyle name="Source Text 2" xfId="18"/>
    <cellStyle name="Table title" xfId="19"/>
    <cellStyle name="Title-1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AppData/Roaming/Skype/My%20Skype%20Received%20Files/INDC%20Transporte/Autotransporte/C&#225;lculos_INDC/Cristopher_1503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AppData/Roaming/Skype/My%20Skype%20Received%20Files/Total%20Number%20of%20Road%20Vehic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dos"/>
      <sheetName val="Supuestos"/>
      <sheetName val="Flota Importados"/>
      <sheetName val="LB"/>
      <sheetName val="NOMLigeros"/>
      <sheetName val="NOMPesados"/>
      <sheetName val="NOM044"/>
      <sheetName val="PT"/>
      <sheetName val="VKT"/>
      <sheetName val="Carga"/>
      <sheetName val="Otros"/>
    </sheetNames>
    <sheetDataSet>
      <sheetData sheetId="0"/>
      <sheetData sheetId="1"/>
      <sheetData sheetId="2"/>
      <sheetData sheetId="3">
        <row r="4">
          <cell r="F4" t="str">
            <v>Ligeros</v>
          </cell>
        </row>
        <row r="8">
          <cell r="F8" t="str">
            <v>Camionetas</v>
          </cell>
        </row>
        <row r="13">
          <cell r="F13" t="str">
            <v>Carga Ligeros</v>
          </cell>
        </row>
        <row r="17">
          <cell r="F17" t="str">
            <v>Carga extrapesados</v>
          </cell>
        </row>
        <row r="19">
          <cell r="F19" t="str">
            <v>Tractocamiones</v>
          </cell>
        </row>
        <row r="21">
          <cell r="F21" t="str">
            <v>Motocicletas</v>
          </cell>
        </row>
        <row r="22">
          <cell r="F22" t="str">
            <v>No privado</v>
          </cell>
        </row>
        <row r="26">
          <cell r="F26" t="str">
            <v>Importados</v>
          </cell>
        </row>
        <row r="30">
          <cell r="F30" t="str">
            <v>Nuevas tecnologías</v>
          </cell>
        </row>
        <row r="31">
          <cell r="F31" t="str">
            <v>Híbridos</v>
          </cell>
        </row>
        <row r="32">
          <cell r="F32" t="str">
            <v>Eléctricos</v>
          </cell>
        </row>
        <row r="33">
          <cell r="F33" t="str">
            <v>Celdas Hidrógeno</v>
          </cell>
        </row>
        <row r="34">
          <cell r="F34" t="str">
            <v>Total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oline"/>
      <sheetName val="Diesel"/>
      <sheetName val="Hoja2"/>
    </sheetNames>
    <sheetDataSet>
      <sheetData sheetId="0">
        <row r="3">
          <cell r="C3">
            <v>9949499.2592706438</v>
          </cell>
          <cell r="D3">
            <v>10213828.92878362</v>
          </cell>
          <cell r="E3">
            <v>10520726.389499782</v>
          </cell>
          <cell r="F3">
            <v>10858602.442893228</v>
          </cell>
          <cell r="G3">
            <v>11193651.854738632</v>
          </cell>
          <cell r="H3">
            <v>11528503.557748426</v>
          </cell>
          <cell r="I3">
            <v>11864572.071747717</v>
          </cell>
          <cell r="J3">
            <v>12199249.36385894</v>
          </cell>
          <cell r="K3">
            <v>12532688.441035848</v>
          </cell>
          <cell r="L3">
            <v>12866994.803734697</v>
          </cell>
          <cell r="M3">
            <v>13203734.225874877</v>
          </cell>
          <cell r="N3">
            <v>13548968.368715107</v>
          </cell>
          <cell r="O3">
            <v>13902700.002073592</v>
          </cell>
          <cell r="P3">
            <v>14267990.131571839</v>
          </cell>
          <cell r="Q3">
            <v>14645557.904206637</v>
          </cell>
          <cell r="R3">
            <v>15029853.018230949</v>
          </cell>
          <cell r="S3">
            <v>15421652.113678984</v>
          </cell>
          <cell r="T3">
            <v>15822229.694124131</v>
          </cell>
          <cell r="U3">
            <v>16228552.3748911</v>
          </cell>
          <cell r="V3">
            <v>16639822.233105442</v>
          </cell>
          <cell r="W3">
            <v>17057503.972566381</v>
          </cell>
        </row>
        <row r="7">
          <cell r="C7">
            <v>5269205.2567299241</v>
          </cell>
          <cell r="D7">
            <v>5420928.8108818093</v>
          </cell>
          <cell r="E7">
            <v>5585833.2730441559</v>
          </cell>
          <cell r="F7">
            <v>5764590.7420719331</v>
          </cell>
          <cell r="G7">
            <v>5938807.4516874701</v>
          </cell>
          <cell r="H7">
            <v>6111429.505082</v>
          </cell>
          <cell r="I7">
            <v>6282877.2471920317</v>
          </cell>
          <cell r="J7">
            <v>6453322.880697865</v>
          </cell>
          <cell r="K7">
            <v>6622643.5540164551</v>
          </cell>
          <cell r="L7">
            <v>6790061.5733385542</v>
          </cell>
          <cell r="M7">
            <v>6955721.8876518486</v>
          </cell>
          <cell r="N7">
            <v>7123125.6154646315</v>
          </cell>
          <cell r="O7">
            <v>7289920.759018572</v>
          </cell>
          <cell r="P7">
            <v>7461128.9981286647</v>
          </cell>
          <cell r="Q7">
            <v>7641061.9479100863</v>
          </cell>
          <cell r="R7">
            <v>7821845.1379566146</v>
          </cell>
          <cell r="S7">
            <v>8004108.5006571105</v>
          </cell>
          <cell r="T7">
            <v>8192665.6573952977</v>
          </cell>
          <cell r="U7">
            <v>8385238.9235168342</v>
          </cell>
          <cell r="V7">
            <v>8586540.1710085366</v>
          </cell>
          <cell r="W7">
            <v>8792564.5286647771</v>
          </cell>
        </row>
        <row r="12">
          <cell r="C12">
            <v>124297.13323235551</v>
          </cell>
          <cell r="D12">
            <v>125217.20877256419</v>
          </cell>
          <cell r="E12">
            <v>126988.16153200385</v>
          </cell>
          <cell r="F12">
            <v>127323.08209639383</v>
          </cell>
          <cell r="G12">
            <v>127981.76820142617</v>
          </cell>
          <cell r="H12">
            <v>128758.73299776537</v>
          </cell>
          <cell r="I12">
            <v>129700.80952114014</v>
          </cell>
          <cell r="J12">
            <v>130813.96273709467</v>
          </cell>
          <cell r="K12">
            <v>132018.87898110718</v>
          </cell>
          <cell r="L12">
            <v>133288.6288456076</v>
          </cell>
          <cell r="M12">
            <v>132283.80748270033</v>
          </cell>
          <cell r="N12">
            <v>131375.18750499809</v>
          </cell>
          <cell r="O12">
            <v>130237.3755141947</v>
          </cell>
          <cell r="P12">
            <v>128807.07046933901</v>
          </cell>
          <cell r="Q12">
            <v>127165.73692558362</v>
          </cell>
          <cell r="R12">
            <v>124848.67875465713</v>
          </cell>
          <cell r="S12">
            <v>123542.70948876045</v>
          </cell>
          <cell r="T12">
            <v>123494.239795899</v>
          </cell>
          <cell r="U12">
            <v>122748.55719783486</v>
          </cell>
          <cell r="V12">
            <v>120964.54762596604</v>
          </cell>
          <cell r="W12">
            <v>117782.53999113393</v>
          </cell>
        </row>
        <row r="16">
          <cell r="C16">
            <v>16720.276589138888</v>
          </cell>
          <cell r="D16">
            <v>16818.071815221829</v>
          </cell>
          <cell r="E16">
            <v>16885.922938541356</v>
          </cell>
          <cell r="F16">
            <v>17055.439454638476</v>
          </cell>
          <cell r="G16">
            <v>17212.917866989435</v>
          </cell>
          <cell r="H16">
            <v>17372.164629189716</v>
          </cell>
          <cell r="I16">
            <v>17537.268274814993</v>
          </cell>
          <cell r="J16">
            <v>17710.475888398309</v>
          </cell>
          <cell r="K16">
            <v>17889.914966772656</v>
          </cell>
          <cell r="L16">
            <v>18066.582718224294</v>
          </cell>
          <cell r="M16">
            <v>18246.06966704697</v>
          </cell>
          <cell r="N16">
            <v>18434.975155130469</v>
          </cell>
          <cell r="O16">
            <v>18629.498257261348</v>
          </cell>
          <cell r="P16">
            <v>18833.276897247393</v>
          </cell>
          <cell r="Q16">
            <v>19046.572978553351</v>
          </cell>
          <cell r="R16">
            <v>19270.875128582185</v>
          </cell>
          <cell r="S16">
            <v>19503.159012722033</v>
          </cell>
          <cell r="T16">
            <v>19751.903843499102</v>
          </cell>
          <cell r="U16">
            <v>20017.389679007407</v>
          </cell>
          <cell r="V16">
            <v>20307.772627240047</v>
          </cell>
          <cell r="W16">
            <v>20566.771155800961</v>
          </cell>
        </row>
        <row r="20">
          <cell r="C20">
            <v>904726.7802242738</v>
          </cell>
          <cell r="D20">
            <v>1066065.0702265105</v>
          </cell>
          <cell r="E20">
            <v>1208408.2338547218</v>
          </cell>
          <cell r="F20">
            <v>1359110.5173319781</v>
          </cell>
          <cell r="G20">
            <v>1507988.2438834994</v>
          </cell>
          <cell r="H20">
            <v>1655699.7603919045</v>
          </cell>
          <cell r="I20">
            <v>1801958.4222659678</v>
          </cell>
          <cell r="J20">
            <v>1946521.8024167749</v>
          </cell>
          <cell r="K20">
            <v>2089201.5675578925</v>
          </cell>
          <cell r="L20">
            <v>2229864.3637493635</v>
          </cell>
          <cell r="M20">
            <v>2368107.8680338105</v>
          </cell>
          <cell r="N20">
            <v>2505032.5587684768</v>
          </cell>
          <cell r="O20">
            <v>2640602.5445519304</v>
          </cell>
          <cell r="P20">
            <v>2774932.268828026</v>
          </cell>
          <cell r="Q20">
            <v>2908180.4186889431</v>
          </cell>
          <cell r="R20">
            <v>3040159.6022696355</v>
          </cell>
          <cell r="S20">
            <v>3172938.5091122212</v>
          </cell>
          <cell r="T20">
            <v>3305386.5968592986</v>
          </cell>
          <cell r="U20">
            <v>3437790.1748537761</v>
          </cell>
          <cell r="V20">
            <v>3570385.2095690379</v>
          </cell>
          <cell r="W20">
            <v>3703401.6663721241</v>
          </cell>
        </row>
        <row r="22">
          <cell r="C22">
            <v>11415.013938153554</v>
          </cell>
          <cell r="D22">
            <v>11380.778597009828</v>
          </cell>
          <cell r="E22">
            <v>11323.789444163722</v>
          </cell>
          <cell r="F22">
            <v>11351.336832578872</v>
          </cell>
          <cell r="G22">
            <v>11382.026706816108</v>
          </cell>
          <cell r="H22">
            <v>11418.450410100024</v>
          </cell>
          <cell r="I22">
            <v>11452.746897201851</v>
          </cell>
          <cell r="J22">
            <v>11501.404027305522</v>
          </cell>
          <cell r="K22">
            <v>11558.818495770734</v>
          </cell>
          <cell r="L22">
            <v>11614.567190429081</v>
          </cell>
          <cell r="M22">
            <v>11670.775535206736</v>
          </cell>
          <cell r="N22">
            <v>11731.1997517897</v>
          </cell>
          <cell r="O22">
            <v>11770.297264826115</v>
          </cell>
          <cell r="P22">
            <v>11860.510914778861</v>
          </cell>
          <cell r="Q22">
            <v>12006.743449474565</v>
          </cell>
          <cell r="R22">
            <v>12137.824697787693</v>
          </cell>
          <cell r="S22">
            <v>12255.635214103326</v>
          </cell>
          <cell r="T22">
            <v>12394.872340641337</v>
          </cell>
          <cell r="U22">
            <v>12572.233479705808</v>
          </cell>
          <cell r="V22">
            <v>12724.91310434693</v>
          </cell>
          <cell r="W22">
            <v>12854.498032149158</v>
          </cell>
        </row>
        <row r="23">
          <cell r="C23">
            <v>42990.534409547501</v>
          </cell>
          <cell r="D23">
            <v>40812.538907214279</v>
          </cell>
          <cell r="E23">
            <v>38956.774192175639</v>
          </cell>
          <cell r="F23">
            <v>36788.166598152442</v>
          </cell>
          <cell r="G23">
            <v>34496.17349746469</v>
          </cell>
          <cell r="H23">
            <v>32135.477461671366</v>
          </cell>
          <cell r="I23">
            <v>29455.227370648608</v>
          </cell>
          <cell r="J23">
            <v>27364.421335585288</v>
          </cell>
          <cell r="K23">
            <v>25962.442899989208</v>
          </cell>
          <cell r="L23">
            <v>24215.494654457514</v>
          </cell>
          <cell r="M23">
            <v>21944.330184864837</v>
          </cell>
          <cell r="N23">
            <v>18980.263489463992</v>
          </cell>
          <cell r="O23">
            <v>15888.858550272233</v>
          </cell>
          <cell r="P23">
            <v>14550.164223501775</v>
          </cell>
          <cell r="Q23">
            <v>14117.3757379746</v>
          </cell>
          <cell r="R23">
            <v>13327.215415048615</v>
          </cell>
          <cell r="S23">
            <v>12474.468228022302</v>
          </cell>
          <cell r="T23">
            <v>12634.195739999614</v>
          </cell>
          <cell r="U23">
            <v>12844.195719141795</v>
          </cell>
          <cell r="V23">
            <v>13215.56802497474</v>
          </cell>
          <cell r="W23">
            <v>13614.807859770248</v>
          </cell>
        </row>
        <row r="24">
          <cell r="C24">
            <v>162122.0491956512</v>
          </cell>
          <cell r="D24">
            <v>165418.64509028161</v>
          </cell>
          <cell r="E24">
            <v>169060.39875393701</v>
          </cell>
          <cell r="F24">
            <v>172909.20415130636</v>
          </cell>
          <cell r="G24">
            <v>176699.91823975387</v>
          </cell>
          <cell r="H24">
            <v>180455.84653948486</v>
          </cell>
          <cell r="I24">
            <v>184209.18360684413</v>
          </cell>
          <cell r="J24">
            <v>187926.73384264839</v>
          </cell>
          <cell r="K24">
            <v>191607.93072523066</v>
          </cell>
          <cell r="L24">
            <v>195284.07827408882</v>
          </cell>
          <cell r="M24">
            <v>198979.50679953856</v>
          </cell>
          <cell r="N24">
            <v>202780.99541660881</v>
          </cell>
          <cell r="O24">
            <v>206719.24958922263</v>
          </cell>
          <cell r="P24">
            <v>210832.85266280529</v>
          </cell>
          <cell r="Q24">
            <v>215166.06940057376</v>
          </cell>
          <cell r="R24">
            <v>219628.92710613087</v>
          </cell>
          <cell r="S24">
            <v>224230.06241288962</v>
          </cell>
          <cell r="T24">
            <v>228976.50120583526</v>
          </cell>
          <cell r="U24">
            <v>233823.7810090204</v>
          </cell>
          <cell r="V24">
            <v>238771.39605671226</v>
          </cell>
          <cell r="W24">
            <v>243801.85892327051</v>
          </cell>
        </row>
        <row r="26">
          <cell r="C26">
            <v>1379651.5839959809</v>
          </cell>
          <cell r="D26">
            <v>1514988.5949994426</v>
          </cell>
          <cell r="E26">
            <v>1607240.3476318987</v>
          </cell>
          <cell r="F26">
            <v>1750392.0191163847</v>
          </cell>
          <cell r="G26">
            <v>1891067.525380698</v>
          </cell>
          <cell r="H26">
            <v>2029384.8471184825</v>
          </cell>
          <cell r="I26">
            <v>2165867.914468701</v>
          </cell>
          <cell r="J26">
            <v>2300540.7077026633</v>
          </cell>
          <cell r="K26">
            <v>2434306.3509210837</v>
          </cell>
          <cell r="L26">
            <v>2567198.0045187376</v>
          </cell>
          <cell r="M26">
            <v>2700175.8585714148</v>
          </cell>
          <cell r="N26">
            <v>2833110.2370305834</v>
          </cell>
          <cell r="O26">
            <v>2965964.9355339305</v>
          </cell>
          <cell r="P26">
            <v>3098505.9739218606</v>
          </cell>
          <cell r="Q26">
            <v>3231109.3198925373</v>
          </cell>
          <cell r="R26">
            <v>3363918.3007375579</v>
          </cell>
          <cell r="S26">
            <v>3497067.7833629586</v>
          </cell>
          <cell r="T26">
            <v>3630455.612349038</v>
          </cell>
          <cell r="U26">
            <v>3763748.4478998119</v>
          </cell>
          <cell r="V26">
            <v>3896632.50572717</v>
          </cell>
          <cell r="W26">
            <v>4028831.256614191</v>
          </cell>
        </row>
        <row r="27">
          <cell r="C27">
            <v>2799076.7820123578</v>
          </cell>
          <cell r="D27">
            <v>3056340.4515480129</v>
          </cell>
          <cell r="E27">
            <v>3224221.7225617189</v>
          </cell>
          <cell r="F27">
            <v>3500706.3375356332</v>
          </cell>
          <cell r="G27">
            <v>3777939.7594099646</v>
          </cell>
          <cell r="H27">
            <v>4056309.7530919234</v>
          </cell>
          <cell r="I27">
            <v>4337518.8197555309</v>
          </cell>
          <cell r="J27">
            <v>4621752.4356033839</v>
          </cell>
          <cell r="K27">
            <v>4912288.778407841</v>
          </cell>
          <cell r="L27">
            <v>5208782.513418423</v>
          </cell>
          <cell r="M27">
            <v>5514978.9648444131</v>
          </cell>
          <cell r="N27">
            <v>5830402.7105355691</v>
          </cell>
          <cell r="O27">
            <v>6154483.7488136012</v>
          </cell>
          <cell r="P27">
            <v>6483325.5806561233</v>
          </cell>
          <cell r="Q27">
            <v>6819252.9095133282</v>
          </cell>
          <cell r="R27">
            <v>7163373.9806454247</v>
          </cell>
          <cell r="S27">
            <v>7515521.551797336</v>
          </cell>
          <cell r="T27">
            <v>7874993.6630168492</v>
          </cell>
          <cell r="U27">
            <v>8241678.5368280895</v>
          </cell>
          <cell r="V27">
            <v>8615815.1636281461</v>
          </cell>
          <cell r="W27">
            <v>8994529.6651593074</v>
          </cell>
        </row>
        <row r="30">
          <cell r="C30">
            <v>617.22333568951262</v>
          </cell>
          <cell r="D30">
            <v>1028.2963524189865</v>
          </cell>
          <cell r="E30">
            <v>1578.7223903221991</v>
          </cell>
          <cell r="F30">
            <v>2367.4172882066632</v>
          </cell>
          <cell r="G30">
            <v>3733.6222739097711</v>
          </cell>
          <cell r="H30">
            <v>6033.1266046566916</v>
          </cell>
          <cell r="I30">
            <v>9904.9705038354841</v>
          </cell>
          <cell r="J30">
            <v>16425.502495927652</v>
          </cell>
          <cell r="K30">
            <v>27408.260288655059</v>
          </cell>
          <cell r="L30">
            <v>39497.755701761977</v>
          </cell>
          <cell r="M30">
            <v>61409.066215024919</v>
          </cell>
          <cell r="N30">
            <v>93708.309857928631</v>
          </cell>
          <cell r="O30">
            <v>124107.43590336625</v>
          </cell>
          <cell r="P30">
            <v>160589.51498052335</v>
          </cell>
          <cell r="Q30">
            <v>191543.51146698272</v>
          </cell>
          <cell r="R30">
            <v>218975.94799506635</v>
          </cell>
          <cell r="S30">
            <v>259534.64060413485</v>
          </cell>
          <cell r="T30">
            <v>303067.04085557407</v>
          </cell>
          <cell r="U30">
            <v>352194.07334835484</v>
          </cell>
          <cell r="V30">
            <v>405546.83396272035</v>
          </cell>
          <cell r="W30">
            <v>463230.82568914769</v>
          </cell>
        </row>
      </sheetData>
      <sheetData sheetId="1">
        <row r="3">
          <cell r="D3">
            <v>100499.99251788537</v>
          </cell>
          <cell r="E3">
            <v>103169.98917963261</v>
          </cell>
          <cell r="F3">
            <v>106269.96353030091</v>
          </cell>
          <cell r="G3">
            <v>109682.85295851756</v>
          </cell>
          <cell r="H3">
            <v>113067.19045190548</v>
          </cell>
          <cell r="I3">
            <v>116449.53088634783</v>
          </cell>
          <cell r="J3">
            <v>119844.16234088613</v>
          </cell>
          <cell r="K3">
            <v>123224.7410490803</v>
          </cell>
          <cell r="L3">
            <v>126592.81253571576</v>
          </cell>
          <cell r="M3">
            <v>129969.64448216878</v>
          </cell>
          <cell r="N3">
            <v>133371.0527866151</v>
          </cell>
          <cell r="O3">
            <v>136858.26635065777</v>
          </cell>
          <cell r="P3">
            <v>140431.31315225863</v>
          </cell>
          <cell r="Q3">
            <v>144121.11244011967</v>
          </cell>
          <cell r="R3">
            <v>147934.92832531972</v>
          </cell>
          <cell r="S3">
            <v>151816.69715384813</v>
          </cell>
          <cell r="T3">
            <v>155774.26377453536</v>
          </cell>
          <cell r="U3">
            <v>159820.50196084997</v>
          </cell>
          <cell r="V3">
            <v>163924.7714635467</v>
          </cell>
          <cell r="W3">
            <v>168079.01245561062</v>
          </cell>
          <cell r="X3">
            <v>172298.01992491313</v>
          </cell>
        </row>
        <row r="7">
          <cell r="D7">
            <v>53224.295522524539</v>
          </cell>
          <cell r="E7">
            <v>54756.856675573872</v>
          </cell>
          <cell r="F7">
            <v>56422.55831357737</v>
          </cell>
          <cell r="G7">
            <v>58228.189313857976</v>
          </cell>
          <cell r="H7">
            <v>59987.954057449228</v>
          </cell>
          <cell r="I7">
            <v>61731.611162444511</v>
          </cell>
          <cell r="J7">
            <v>63463.406537293326</v>
          </cell>
          <cell r="K7">
            <v>65185.079603008795</v>
          </cell>
          <cell r="L7">
            <v>66895.389434509692</v>
          </cell>
          <cell r="M7">
            <v>68586.480538773336</v>
          </cell>
          <cell r="N7">
            <v>70259.817046988421</v>
          </cell>
          <cell r="O7">
            <v>71950.763792572106</v>
          </cell>
          <cell r="P7">
            <v>73635.563222409895</v>
          </cell>
          <cell r="Q7">
            <v>75364.939375037095</v>
          </cell>
          <cell r="R7">
            <v>77182.44391828381</v>
          </cell>
          <cell r="S7">
            <v>79008.536747036604</v>
          </cell>
          <cell r="T7">
            <v>80849.580814718385</v>
          </cell>
          <cell r="U7">
            <v>82754.198559548502</v>
          </cell>
          <cell r="V7">
            <v>84699.383065826696</v>
          </cell>
          <cell r="W7">
            <v>86732.729000086285</v>
          </cell>
          <cell r="X7">
            <v>88813.783117826126</v>
          </cell>
        </row>
        <row r="12">
          <cell r="D12">
            <v>64787.022899338976</v>
          </cell>
          <cell r="E12">
            <v>65657.975010758033</v>
          </cell>
          <cell r="F12">
            <v>66988.221463454611</v>
          </cell>
          <cell r="G12">
            <v>67433.29715608574</v>
          </cell>
          <cell r="H12">
            <v>68064.239433013267</v>
          </cell>
          <cell r="I12">
            <v>68748.724988915725</v>
          </cell>
          <cell r="J12">
            <v>69509.228841438307</v>
          </cell>
          <cell r="K12">
            <v>70347.700331692497</v>
          </cell>
          <cell r="L12">
            <v>71228.575002734477</v>
          </cell>
          <cell r="M12">
            <v>72143.115487410832</v>
          </cell>
          <cell r="N12">
            <v>72085.695296688966</v>
          </cell>
          <cell r="O12">
            <v>72076.86411066608</v>
          </cell>
          <cell r="P12">
            <v>71979.004545316959</v>
          </cell>
          <cell r="Q12">
            <v>71764.847132817929</v>
          </cell>
          <cell r="R12">
            <v>71469.305530137557</v>
          </cell>
          <cell r="S12">
            <v>70897.311828378879</v>
          </cell>
          <cell r="T12">
            <v>70763.315030145386</v>
          </cell>
          <cell r="U12">
            <v>71178.645874540365</v>
          </cell>
          <cell r="V12">
            <v>71304.547667272229</v>
          </cell>
          <cell r="W12">
            <v>70996.734461955813</v>
          </cell>
          <cell r="X12">
            <v>70097.770526187727</v>
          </cell>
        </row>
        <row r="16">
          <cell r="D16">
            <v>39013.97870799074</v>
          </cell>
          <cell r="E16">
            <v>39242.167568850928</v>
          </cell>
          <cell r="F16">
            <v>39400.486856596486</v>
          </cell>
          <cell r="G16">
            <v>39796.025394156459</v>
          </cell>
          <cell r="H16">
            <v>40163.475022975341</v>
          </cell>
          <cell r="I16">
            <v>40535.05080144266</v>
          </cell>
          <cell r="J16">
            <v>40920.29264123497</v>
          </cell>
          <cell r="K16">
            <v>41324.443739596063</v>
          </cell>
          <cell r="L16">
            <v>41743.134922469522</v>
          </cell>
          <cell r="M16">
            <v>42155.359675856693</v>
          </cell>
          <cell r="N16">
            <v>42574.162556442934</v>
          </cell>
          <cell r="O16">
            <v>43014.942028637743</v>
          </cell>
          <cell r="P16">
            <v>43468.829266943132</v>
          </cell>
          <cell r="Q16">
            <v>43944.312760243927</v>
          </cell>
          <cell r="R16">
            <v>44442.003616624497</v>
          </cell>
          <cell r="S16">
            <v>44965.375300025131</v>
          </cell>
          <cell r="T16">
            <v>45507.371029684728</v>
          </cell>
          <cell r="U16">
            <v>46087.775634831254</v>
          </cell>
          <cell r="V16">
            <v>46707.242584350635</v>
          </cell>
          <cell r="W16">
            <v>47384.80279689344</v>
          </cell>
          <cell r="X16">
            <v>47989.13269686891</v>
          </cell>
        </row>
        <row r="18">
          <cell r="D18">
            <v>298187.82913305867</v>
          </cell>
          <cell r="E18">
            <v>311475.84874842747</v>
          </cell>
          <cell r="F18">
            <v>329570.7399068317</v>
          </cell>
          <cell r="G18">
            <v>345618.28676544823</v>
          </cell>
          <cell r="H18">
            <v>362049.20639841026</v>
          </cell>
          <cell r="I18">
            <v>378806.33365699253</v>
          </cell>
          <cell r="J18">
            <v>395902.28640677704</v>
          </cell>
          <cell r="K18">
            <v>413419.89870681416</v>
          </cell>
          <cell r="L18">
            <v>431177.68462396238</v>
          </cell>
          <cell r="M18">
            <v>449183.81220471271</v>
          </cell>
          <cell r="N18">
            <v>466660.12329756538</v>
          </cell>
          <cell r="O18">
            <v>484411.14174452383</v>
          </cell>
          <cell r="P18">
            <v>502334.62014217308</v>
          </cell>
          <cell r="Q18">
            <v>520480.76656982448</v>
          </cell>
          <cell r="R18">
            <v>538533.67691020772</v>
          </cell>
          <cell r="S18">
            <v>556506.96150432515</v>
          </cell>
          <cell r="T18">
            <v>575357.93176516169</v>
          </cell>
          <cell r="U18">
            <v>595030.23187922745</v>
          </cell>
          <cell r="V18">
            <v>614927.95476461807</v>
          </cell>
          <cell r="W18">
            <v>634617.53047360748</v>
          </cell>
          <cell r="X18">
            <v>653567.51117241336</v>
          </cell>
        </row>
        <row r="22">
          <cell r="D22">
            <v>102735.12544338194</v>
          </cell>
          <cell r="E22">
            <v>102427.00737308845</v>
          </cell>
          <cell r="F22">
            <v>101914.10499747348</v>
          </cell>
          <cell r="G22">
            <v>102162.03149320983</v>
          </cell>
          <cell r="H22">
            <v>102438.24036134499</v>
          </cell>
          <cell r="I22">
            <v>102766.05369090027</v>
          </cell>
          <cell r="J22">
            <v>103074.72207481661</v>
          </cell>
          <cell r="K22">
            <v>103512.63624574967</v>
          </cell>
          <cell r="L22">
            <v>104029.36646193657</v>
          </cell>
          <cell r="M22">
            <v>104531.10471386174</v>
          </cell>
          <cell r="N22">
            <v>105036.97981686066</v>
          </cell>
          <cell r="O22">
            <v>105580.79776610737</v>
          </cell>
          <cell r="P22">
            <v>105932.67538343499</v>
          </cell>
          <cell r="Q22">
            <v>106744.59823300973</v>
          </cell>
          <cell r="R22">
            <v>108060.69104527106</v>
          </cell>
          <cell r="S22">
            <v>109240.42228008926</v>
          </cell>
          <cell r="T22">
            <v>110300.71692692995</v>
          </cell>
          <cell r="U22">
            <v>111553.851065772</v>
          </cell>
          <cell r="V22">
            <v>113150.10131735228</v>
          </cell>
          <cell r="W22">
            <v>114524.2179391223</v>
          </cell>
          <cell r="X22">
            <v>115690.48228934254</v>
          </cell>
        </row>
        <row r="24">
          <cell r="D24">
            <v>1637.5964565217309</v>
          </cell>
          <cell r="E24">
            <v>1670.8954049523411</v>
          </cell>
          <cell r="F24">
            <v>1707.6807954943154</v>
          </cell>
          <cell r="G24">
            <v>1746.5576176899656</v>
          </cell>
          <cell r="H24">
            <v>1784.8476589874147</v>
          </cell>
          <cell r="I24">
            <v>1822.7863286816676</v>
          </cell>
          <cell r="J24">
            <v>1860.6988243115591</v>
          </cell>
          <cell r="K24">
            <v>1898.2498367944299</v>
          </cell>
          <cell r="L24">
            <v>1935.4336436892006</v>
          </cell>
          <cell r="M24">
            <v>1972.5664472130202</v>
          </cell>
          <cell r="N24">
            <v>2009.8940080761477</v>
          </cell>
          <cell r="O24">
            <v>2048.2928829960497</v>
          </cell>
          <cell r="P24">
            <v>2088.0732281739688</v>
          </cell>
          <cell r="Q24">
            <v>2129.6247743717713</v>
          </cell>
          <cell r="R24">
            <v>2173.3946404098378</v>
          </cell>
          <cell r="S24">
            <v>2218.4740111730416</v>
          </cell>
          <cell r="T24">
            <v>2264.9501253827248</v>
          </cell>
          <cell r="U24">
            <v>2312.8939515740949</v>
          </cell>
          <cell r="V24">
            <v>2361.856373828492</v>
          </cell>
          <cell r="W24">
            <v>2411.8322834011351</v>
          </cell>
          <cell r="X24">
            <v>2462.645039628997</v>
          </cell>
        </row>
        <row r="28">
          <cell r="D28">
            <v>10094.844205564119</v>
          </cell>
          <cell r="E28">
            <v>16885.886276278612</v>
          </cell>
          <cell r="F28">
            <v>28190.851016656256</v>
          </cell>
          <cell r="G28">
            <v>47437.227978491173</v>
          </cell>
          <cell r="H28">
            <v>66781.902501811637</v>
          </cell>
          <cell r="I28">
            <v>86225.123085831394</v>
          </cell>
          <cell r="J28">
            <v>105764.76336920791</v>
          </cell>
          <cell r="K28">
            <v>125399.64376611401</v>
          </cell>
          <cell r="L28">
            <v>145119.30199088165</v>
          </cell>
          <cell r="M28">
            <v>164916.84175985088</v>
          </cell>
          <cell r="N28">
            <v>184797.09954206899</v>
          </cell>
          <cell r="O28">
            <v>204757.48705784362</v>
          </cell>
          <cell r="P28">
            <v>224791.21823296792</v>
          </cell>
          <cell r="Q28">
            <v>244882.32562005339</v>
          </cell>
          <cell r="R28">
            <v>264999.4153155114</v>
          </cell>
          <cell r="S28">
            <v>285120.9379293953</v>
          </cell>
          <cell r="T28">
            <v>305218.83787852596</v>
          </cell>
          <cell r="U28">
            <v>325280.25496861164</v>
          </cell>
          <cell r="V28">
            <v>345303.70174193964</v>
          </cell>
          <cell r="W28">
            <v>365252.19509331195</v>
          </cell>
          <cell r="X28">
            <v>385094.20640309836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ta.ornl.gov/data/index.s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/>
  </sheetViews>
  <sheetFormatPr defaultRowHeight="14.5" x14ac:dyDescent="0.35"/>
  <cols>
    <col min="2" max="2" width="51.54296875" customWidth="1"/>
  </cols>
  <sheetData>
    <row r="1" spans="1:2" ht="15" x14ac:dyDescent="0.25">
      <c r="A1" s="1" t="s">
        <v>1</v>
      </c>
    </row>
    <row r="3" spans="1:2" x14ac:dyDescent="0.35">
      <c r="A3" s="1" t="s">
        <v>0</v>
      </c>
      <c r="B3" t="s">
        <v>43</v>
      </c>
    </row>
    <row r="4" spans="1:2" x14ac:dyDescent="0.35">
      <c r="B4" s="2">
        <v>2015</v>
      </c>
    </row>
    <row r="5" spans="1:2" x14ac:dyDescent="0.35">
      <c r="B5" t="s">
        <v>44</v>
      </c>
    </row>
    <row r="6" spans="1:2" x14ac:dyDescent="0.35">
      <c r="B6" s="24" t="s">
        <v>45</v>
      </c>
    </row>
    <row r="7" spans="1:2" x14ac:dyDescent="0.35">
      <c r="B7" t="s">
        <v>46</v>
      </c>
    </row>
    <row r="8" spans="1:2" x14ac:dyDescent="0.35">
      <c r="B8" s="6"/>
    </row>
    <row r="9" spans="1:2" x14ac:dyDescent="0.35">
      <c r="A9" s="1" t="s">
        <v>11</v>
      </c>
      <c r="B9" s="5"/>
    </row>
    <row r="10" spans="1:2" x14ac:dyDescent="0.35">
      <c r="A10" t="s">
        <v>47</v>
      </c>
      <c r="B10" s="5"/>
    </row>
    <row r="11" spans="1:2" x14ac:dyDescent="0.35">
      <c r="A11" t="s">
        <v>14</v>
      </c>
      <c r="B11" s="5"/>
    </row>
    <row r="12" spans="1:2" x14ac:dyDescent="0.35">
      <c r="A12" t="s">
        <v>12</v>
      </c>
    </row>
    <row r="13" spans="1:2" x14ac:dyDescent="0.35">
      <c r="A13" t="s">
        <v>13</v>
      </c>
    </row>
    <row r="15" spans="1:2" x14ac:dyDescent="0.35">
      <c r="A15" t="s">
        <v>48</v>
      </c>
    </row>
    <row r="16" spans="1:2" x14ac:dyDescent="0.35">
      <c r="A16" t="s">
        <v>49</v>
      </c>
    </row>
    <row r="17" spans="1:1" x14ac:dyDescent="0.35">
      <c r="A17" t="s">
        <v>50</v>
      </c>
    </row>
    <row r="18" spans="1:1" x14ac:dyDescent="0.35">
      <c r="A18" t="s">
        <v>51</v>
      </c>
    </row>
  </sheetData>
  <hyperlinks>
    <hyperlink ref="B6" r:id="rId1" display="http://cta.ornl.gov/data/index.shtml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7"/>
  <sheetViews>
    <sheetView topLeftCell="A8" workbookViewId="0">
      <selection activeCell="A20" sqref="A20"/>
    </sheetView>
  </sheetViews>
  <sheetFormatPr defaultColWidth="10.90625" defaultRowHeight="14.5" x14ac:dyDescent="0.35"/>
  <cols>
    <col min="2" max="2" width="15.1796875" bestFit="1" customWidth="1"/>
    <col min="3" max="3" width="14.1796875" bestFit="1" customWidth="1"/>
    <col min="4" max="4" width="12.54296875" bestFit="1" customWidth="1"/>
    <col min="5" max="5" width="11.54296875" bestFit="1" customWidth="1"/>
    <col min="6" max="6" width="12.54296875" bestFit="1" customWidth="1"/>
    <col min="7" max="7" width="14.1796875" bestFit="1" customWidth="1"/>
    <col min="8" max="8" width="12.54296875" bestFit="1" customWidth="1"/>
    <col min="9" max="9" width="14.26953125" bestFit="1" customWidth="1"/>
    <col min="10" max="10" width="11.54296875" bestFit="1" customWidth="1"/>
  </cols>
  <sheetData>
    <row r="2" spans="1:22" x14ac:dyDescent="0.35">
      <c r="B2" s="17">
        <v>2010</v>
      </c>
      <c r="C2" s="17">
        <v>2011</v>
      </c>
      <c r="D2" s="17">
        <v>2012</v>
      </c>
      <c r="E2" s="17">
        <v>2013</v>
      </c>
      <c r="F2" s="17">
        <v>2014</v>
      </c>
      <c r="G2" s="17">
        <v>2015</v>
      </c>
      <c r="H2" s="17">
        <v>2016</v>
      </c>
      <c r="I2" s="17">
        <v>2017</v>
      </c>
      <c r="J2" s="17">
        <v>2018</v>
      </c>
      <c r="K2" s="17">
        <v>2019</v>
      </c>
      <c r="L2" s="17">
        <v>2020</v>
      </c>
      <c r="M2" s="17">
        <v>2021</v>
      </c>
      <c r="N2" s="17">
        <v>2022</v>
      </c>
      <c r="O2" s="17">
        <v>2023</v>
      </c>
      <c r="P2" s="17">
        <v>2024</v>
      </c>
      <c r="Q2" s="17">
        <v>2025</v>
      </c>
      <c r="R2" s="17">
        <v>2026</v>
      </c>
      <c r="S2" s="17">
        <v>2027</v>
      </c>
      <c r="T2" s="17">
        <v>2028</v>
      </c>
      <c r="U2" s="17">
        <v>2029</v>
      </c>
      <c r="V2" s="17">
        <v>2030</v>
      </c>
    </row>
    <row r="3" spans="1:22" x14ac:dyDescent="0.35">
      <c r="A3" t="s">
        <v>17</v>
      </c>
      <c r="B3" s="18">
        <f>[2]Gasoline!C3+[2]Gasoline!C26+[2]Gasoline!C24+[2]Diesel!D3+[2]Diesel!D24</f>
        <v>11593410.481436683</v>
      </c>
      <c r="C3" s="18">
        <f>[2]Gasoline!D3+[2]Gasoline!D26+[2]Gasoline!D24+[2]Diesel!E3+[2]Diesel!E24</f>
        <v>11999077.053457927</v>
      </c>
      <c r="D3" s="18">
        <f>[2]Gasoline!E3+[2]Gasoline!E26+[2]Gasoline!E24+[2]Diesel!F3+[2]Diesel!F24</f>
        <v>12405004.780211413</v>
      </c>
      <c r="E3" s="18">
        <f>[2]Gasoline!F3+[2]Gasoline!F26+[2]Gasoline!F24+[2]Diesel!G3+[2]Diesel!G24</f>
        <v>12893333.076737126</v>
      </c>
      <c r="F3" s="18">
        <f>[2]Gasoline!G3+[2]Gasoline!G26+[2]Gasoline!G24+[2]Diesel!H3+[2]Diesel!H24</f>
        <v>13376271.336469978</v>
      </c>
      <c r="G3" s="18">
        <f>[2]Gasoline!H3+[2]Gasoline!H26+[2]Gasoline!H24+[2]Diesel!I3+[2]Diesel!I24</f>
        <v>13856616.568621421</v>
      </c>
      <c r="H3" s="18">
        <f>[2]Gasoline!I3+[2]Gasoline!I26+[2]Gasoline!I24+[2]Diesel!J3+[2]Diesel!J24</f>
        <v>14336354.03098846</v>
      </c>
      <c r="I3" s="18">
        <f>[2]Gasoline!J3+[2]Gasoline!J26+[2]Gasoline!J24+[2]Diesel!K3+[2]Diesel!K24</f>
        <v>14812839.796290128</v>
      </c>
      <c r="J3" s="18">
        <f>[2]Gasoline!K3+[2]Gasoline!K26+[2]Gasoline!K24+[2]Diesel!L3+[2]Diesel!L24</f>
        <v>15287130.968861567</v>
      </c>
      <c r="K3" s="18">
        <f>[2]Gasoline!L3+[2]Gasoline!L26+[2]Gasoline!L24+[2]Diesel!M3+[2]Diesel!M24</f>
        <v>15761419.097456906</v>
      </c>
      <c r="L3" s="18">
        <f>[2]Gasoline!M3+[2]Gasoline!M26+[2]Gasoline!M24+[2]Diesel!N3+[2]Diesel!N24</f>
        <v>16238270.538040521</v>
      </c>
      <c r="M3" s="18">
        <f>[2]Gasoline!N3+[2]Gasoline!N26+[2]Gasoline!N24+[2]Diesel!O3+[2]Diesel!O24</f>
        <v>16723766.160395956</v>
      </c>
      <c r="N3" s="18">
        <f>[2]Gasoline!O3+[2]Gasoline!O26+[2]Gasoline!O24+[2]Diesel!P3+[2]Diesel!P24</f>
        <v>17217903.573577177</v>
      </c>
      <c r="O3" s="18">
        <f>[2]Gasoline!P3+[2]Gasoline!P26+[2]Gasoline!P24+[2]Diesel!Q3+[2]Diesel!Q24</f>
        <v>17723579.695370995</v>
      </c>
      <c r="P3" s="18">
        <f>[2]Gasoline!Q3+[2]Gasoline!Q26+[2]Gasoline!Q24+[2]Diesel!R3+[2]Diesel!R24</f>
        <v>18241941.616465479</v>
      </c>
      <c r="Q3" s="18">
        <f>[2]Gasoline!R3+[2]Gasoline!R26+[2]Gasoline!R24+[2]Diesel!S3+[2]Diesel!S24</f>
        <v>18767435.417239655</v>
      </c>
      <c r="R3" s="18">
        <f>[2]Gasoline!S3+[2]Gasoline!S26+[2]Gasoline!S24+[2]Diesel!T3+[2]Diesel!T24</f>
        <v>19300989.173354749</v>
      </c>
      <c r="S3" s="18">
        <f>[2]Gasoline!T3+[2]Gasoline!T26+[2]Gasoline!T24+[2]Diesel!U3+[2]Diesel!U24</f>
        <v>19843795.203591429</v>
      </c>
      <c r="T3" s="18">
        <f>[2]Gasoline!U3+[2]Gasoline!U26+[2]Gasoline!U24+[2]Diesel!V3+[2]Diesel!V24</f>
        <v>20392411.23163731</v>
      </c>
      <c r="U3" s="18">
        <f>[2]Gasoline!V3+[2]Gasoline!V26+[2]Gasoline!V24+[2]Diesel!W3+[2]Diesel!W24</f>
        <v>20945716.979628336</v>
      </c>
      <c r="V3" s="18">
        <f>[2]Gasoline!W3+[2]Gasoline!W26+[2]Gasoline!W24+[2]Diesel!X3+[2]Diesel!X24</f>
        <v>21504897.753068384</v>
      </c>
    </row>
    <row r="4" spans="1:22" x14ac:dyDescent="0.35">
      <c r="A4" t="s">
        <v>36</v>
      </c>
      <c r="B4" s="18">
        <f>[2]Gasoline!C7+[2]Gasoline!C27+[2]Diesel!D7</f>
        <v>8121506.3342648065</v>
      </c>
      <c r="C4" s="18">
        <f>[2]Gasoline!D7+[2]Gasoline!D27+[2]Diesel!E7</f>
        <v>8532026.1191053968</v>
      </c>
      <c r="D4" s="18">
        <f>[2]Gasoline!E7+[2]Gasoline!E27+[2]Diesel!F7</f>
        <v>8866477.5539194513</v>
      </c>
      <c r="E4" s="18">
        <f>[2]Gasoline!F7+[2]Gasoline!F27+[2]Diesel!G7</f>
        <v>9323525.2689214256</v>
      </c>
      <c r="F4" s="18">
        <f>[2]Gasoline!G7+[2]Gasoline!G27+[2]Diesel!H7</f>
        <v>9776735.1651548836</v>
      </c>
      <c r="G4" s="18">
        <f>[2]Gasoline!H7+[2]Gasoline!H27+[2]Diesel!I7</f>
        <v>10229470.869336369</v>
      </c>
      <c r="H4" s="18">
        <f>[2]Gasoline!I7+[2]Gasoline!I27+[2]Diesel!J7</f>
        <v>10683859.473484855</v>
      </c>
      <c r="I4" s="18">
        <f>[2]Gasoline!J7+[2]Gasoline!J27+[2]Diesel!K7</f>
        <v>11140260.395904258</v>
      </c>
      <c r="J4" s="18">
        <f>[2]Gasoline!K7+[2]Gasoline!K27+[2]Diesel!L7</f>
        <v>11601827.721858805</v>
      </c>
      <c r="K4" s="18">
        <f>[2]Gasoline!L7+[2]Gasoline!L27+[2]Diesel!M7</f>
        <v>12067430.567295751</v>
      </c>
      <c r="L4" s="18">
        <f>[2]Gasoline!M7+[2]Gasoline!M27+[2]Diesel!N7</f>
        <v>12540960.669543251</v>
      </c>
      <c r="M4" s="18">
        <f>[2]Gasoline!N7+[2]Gasoline!N27+[2]Diesel!O7</f>
        <v>13025479.089792773</v>
      </c>
      <c r="N4" s="18">
        <f>[2]Gasoline!O7+[2]Gasoline!O27+[2]Diesel!P7</f>
        <v>13518040.071054583</v>
      </c>
      <c r="O4" s="18">
        <f>[2]Gasoline!P7+[2]Gasoline!P27+[2]Diesel!Q7</f>
        <v>14019819.518159825</v>
      </c>
      <c r="P4" s="18">
        <f>[2]Gasoline!Q7+[2]Gasoline!Q27+[2]Diesel!R7</f>
        <v>14537497.301341698</v>
      </c>
      <c r="Q4" s="18">
        <f>[2]Gasoline!R7+[2]Gasoline!R27+[2]Diesel!S7</f>
        <v>15064227.655349076</v>
      </c>
      <c r="R4" s="18">
        <f>[2]Gasoline!S7+[2]Gasoline!S27+[2]Diesel!T7</f>
        <v>15600479.633269165</v>
      </c>
      <c r="S4" s="18">
        <f>[2]Gasoline!T7+[2]Gasoline!T27+[2]Diesel!U7</f>
        <v>16150413.518971696</v>
      </c>
      <c r="T4" s="18">
        <f>[2]Gasoline!U7+[2]Gasoline!U27+[2]Diesel!V7</f>
        <v>16711616.843410751</v>
      </c>
      <c r="U4" s="18">
        <f>[2]Gasoline!V7+[2]Gasoline!V27+[2]Diesel!W7</f>
        <v>17289088.063636769</v>
      </c>
      <c r="V4" s="18">
        <f>[2]Gasoline!W7+[2]Gasoline!W27+[2]Diesel!X7</f>
        <v>17875907.97694191</v>
      </c>
    </row>
    <row r="5" spans="1:22" x14ac:dyDescent="0.35">
      <c r="A5" t="s">
        <v>37</v>
      </c>
      <c r="B5" s="18">
        <f>[2]Gasoline!C12+[2]Diesel!D12</f>
        <v>189084.1561316945</v>
      </c>
      <c r="C5" s="18">
        <f>[2]Gasoline!D12+[2]Diesel!E12</f>
        <v>190875.18378332222</v>
      </c>
      <c r="D5" s="18">
        <f>[2]Gasoline!E12+[2]Diesel!F12</f>
        <v>193976.38299545847</v>
      </c>
      <c r="E5" s="18">
        <f>[2]Gasoline!F12+[2]Diesel!G12</f>
        <v>194756.37925247959</v>
      </c>
      <c r="F5" s="18">
        <f>[2]Gasoline!G12+[2]Diesel!H12</f>
        <v>196046.00763443945</v>
      </c>
      <c r="G5" s="18">
        <f>[2]Gasoline!H12+[2]Diesel!I12</f>
        <v>197507.45798668108</v>
      </c>
      <c r="H5" s="18">
        <f>[2]Gasoline!I12+[2]Diesel!J12</f>
        <v>199210.03836257843</v>
      </c>
      <c r="I5" s="18">
        <f>[2]Gasoline!J12+[2]Diesel!K12</f>
        <v>201161.66306878717</v>
      </c>
      <c r="J5" s="18">
        <f>[2]Gasoline!K12+[2]Diesel!L12</f>
        <v>203247.45398384164</v>
      </c>
      <c r="K5" s="18">
        <f>[2]Gasoline!L12+[2]Diesel!M12</f>
        <v>205431.74433301843</v>
      </c>
      <c r="L5" s="18">
        <f>[2]Gasoline!M12+[2]Diesel!N12</f>
        <v>204369.5027793893</v>
      </c>
      <c r="M5" s="18">
        <f>[2]Gasoline!N12+[2]Diesel!O12</f>
        <v>203452.05161566415</v>
      </c>
      <c r="N5" s="18">
        <f>[2]Gasoline!O12+[2]Diesel!P12</f>
        <v>202216.38005951166</v>
      </c>
      <c r="O5" s="18">
        <f>[2]Gasoline!P12+[2]Diesel!Q12</f>
        <v>200571.91760215693</v>
      </c>
      <c r="P5" s="18">
        <f>[2]Gasoline!Q12+[2]Diesel!R12</f>
        <v>198635.04245572118</v>
      </c>
      <c r="Q5" s="18">
        <f>[2]Gasoline!R12+[2]Diesel!S12</f>
        <v>195745.99058303601</v>
      </c>
      <c r="R5" s="18">
        <f>[2]Gasoline!S12+[2]Diesel!T12</f>
        <v>194306.02451890585</v>
      </c>
      <c r="S5" s="18">
        <f>[2]Gasoline!T12+[2]Diesel!U12</f>
        <v>194672.88567043937</v>
      </c>
      <c r="T5" s="18">
        <f>[2]Gasoline!U12+[2]Diesel!V12</f>
        <v>194053.1048651071</v>
      </c>
      <c r="U5" s="18">
        <f>[2]Gasoline!V12+[2]Diesel!W12</f>
        <v>191961.28208792186</v>
      </c>
      <c r="V5" s="18">
        <f>[2]Gasoline!W12+[2]Diesel!X12</f>
        <v>187880.31051732166</v>
      </c>
    </row>
    <row r="6" spans="1:22" x14ac:dyDescent="0.35">
      <c r="A6" t="s">
        <v>20</v>
      </c>
      <c r="B6" s="18">
        <f>[2]Gasoline!C16+[2]Diesel!D16+[2]Diesel!D28</f>
        <v>65829.099502693745</v>
      </c>
      <c r="C6" s="18">
        <f>[2]Gasoline!D16+[2]Diesel!E16+[2]Diesel!E28</f>
        <v>72946.125660351376</v>
      </c>
      <c r="D6" s="18">
        <f>[2]Gasoline!E16+[2]Diesel!F16+[2]Diesel!F28</f>
        <v>84477.260811794098</v>
      </c>
      <c r="E6" s="18">
        <f>[2]Gasoline!F16+[2]Diesel!G16+[2]Diesel!G28</f>
        <v>104288.69282728611</v>
      </c>
      <c r="F6" s="18">
        <f>[2]Gasoline!G16+[2]Diesel!H16+[2]Diesel!H28</f>
        <v>124158.29539177641</v>
      </c>
      <c r="G6" s="18">
        <f>[2]Gasoline!H16+[2]Diesel!I16+[2]Diesel!I28</f>
        <v>144132.33851646376</v>
      </c>
      <c r="H6" s="18">
        <f>[2]Gasoline!I16+[2]Diesel!J16+[2]Diesel!J28</f>
        <v>164222.32428525787</v>
      </c>
      <c r="I6" s="18">
        <f>[2]Gasoline!J16+[2]Diesel!K16+[2]Diesel!K28</f>
        <v>184434.56339410838</v>
      </c>
      <c r="J6" s="18">
        <f>[2]Gasoline!K16+[2]Diesel!L16+[2]Diesel!L28</f>
        <v>204752.35188012384</v>
      </c>
      <c r="K6" s="18">
        <f>[2]Gasoline!L16+[2]Diesel!M16+[2]Diesel!M28</f>
        <v>225138.78415393186</v>
      </c>
      <c r="L6" s="18">
        <f>[2]Gasoline!M16+[2]Diesel!N16+[2]Diesel!N28</f>
        <v>245617.33176555889</v>
      </c>
      <c r="M6" s="18">
        <f>[2]Gasoline!N16+[2]Diesel!O16+[2]Diesel!O28</f>
        <v>266207.40424161183</v>
      </c>
      <c r="N6" s="18">
        <f>[2]Gasoline!O16+[2]Diesel!P16+[2]Diesel!P28</f>
        <v>286889.5457571724</v>
      </c>
      <c r="O6" s="18">
        <f>[2]Gasoline!P16+[2]Diesel!Q16+[2]Diesel!Q28</f>
        <v>307659.9152775447</v>
      </c>
      <c r="P6" s="18">
        <f>[2]Gasoline!Q16+[2]Diesel!R16+[2]Diesel!R28</f>
        <v>328487.99191068928</v>
      </c>
      <c r="Q6" s="18">
        <f>[2]Gasoline!R16+[2]Diesel!S16+[2]Diesel!S28</f>
        <v>349357.18835800263</v>
      </c>
      <c r="R6" s="18">
        <f>[2]Gasoline!S16+[2]Diesel!T16+[2]Diesel!T28</f>
        <v>370229.36792093271</v>
      </c>
      <c r="S6" s="18">
        <f>[2]Gasoline!T16+[2]Diesel!U16+[2]Diesel!U28</f>
        <v>391119.934446942</v>
      </c>
      <c r="T6" s="18">
        <f>[2]Gasoline!U16+[2]Diesel!V16+[2]Diesel!V28</f>
        <v>412028.33400529769</v>
      </c>
      <c r="U6" s="18">
        <f>[2]Gasoline!V16+[2]Diesel!W16+[2]Diesel!W28</f>
        <v>432944.7705174454</v>
      </c>
      <c r="V6" s="18">
        <f>[2]Gasoline!W16+[2]Diesel!X16+[2]Diesel!X28</f>
        <v>453650.11025576823</v>
      </c>
    </row>
    <row r="7" spans="1:22" x14ac:dyDescent="0.35">
      <c r="A7" t="s">
        <v>21</v>
      </c>
      <c r="B7" s="18">
        <f>[2]Diesel!D18</f>
        <v>298187.82913305867</v>
      </c>
      <c r="C7" s="18">
        <f>[2]Diesel!E18</f>
        <v>311475.84874842747</v>
      </c>
      <c r="D7" s="18">
        <f>[2]Diesel!F18</f>
        <v>329570.7399068317</v>
      </c>
      <c r="E7" s="18">
        <f>[2]Diesel!G18</f>
        <v>345618.28676544823</v>
      </c>
      <c r="F7" s="18">
        <f>[2]Diesel!H18</f>
        <v>362049.20639841026</v>
      </c>
      <c r="G7" s="18">
        <f>[2]Diesel!I18</f>
        <v>378806.33365699253</v>
      </c>
      <c r="H7" s="18">
        <f>[2]Diesel!J18</f>
        <v>395902.28640677704</v>
      </c>
      <c r="I7" s="18">
        <f>[2]Diesel!K18</f>
        <v>413419.89870681416</v>
      </c>
      <c r="J7" s="18">
        <f>[2]Diesel!L18</f>
        <v>431177.68462396238</v>
      </c>
      <c r="K7" s="18">
        <f>[2]Diesel!M18</f>
        <v>449183.81220471271</v>
      </c>
      <c r="L7" s="18">
        <f>[2]Diesel!N18</f>
        <v>466660.12329756538</v>
      </c>
      <c r="M7" s="18">
        <f>[2]Diesel!O18</f>
        <v>484411.14174452383</v>
      </c>
      <c r="N7" s="18">
        <f>[2]Diesel!P18</f>
        <v>502334.62014217308</v>
      </c>
      <c r="O7" s="18">
        <f>[2]Diesel!Q18</f>
        <v>520480.76656982448</v>
      </c>
      <c r="P7" s="18">
        <f>[2]Diesel!R18</f>
        <v>538533.67691020772</v>
      </c>
      <c r="Q7" s="18">
        <f>[2]Diesel!S18</f>
        <v>556506.96150432515</v>
      </c>
      <c r="R7" s="18">
        <f>[2]Diesel!T18</f>
        <v>575357.93176516169</v>
      </c>
      <c r="S7" s="18">
        <f>[2]Diesel!U18</f>
        <v>595030.23187922745</v>
      </c>
      <c r="T7" s="18">
        <f>[2]Diesel!V18</f>
        <v>614927.95476461807</v>
      </c>
      <c r="U7" s="18">
        <f>[2]Diesel!W18</f>
        <v>634617.53047360748</v>
      </c>
      <c r="V7" s="18">
        <f>[2]Diesel!X18</f>
        <v>653567.51117241336</v>
      </c>
    </row>
    <row r="8" spans="1:22" x14ac:dyDescent="0.35">
      <c r="A8" t="s">
        <v>38</v>
      </c>
      <c r="B8" s="18">
        <f>[2]Gasoline!C22+[2]Diesel!D22</f>
        <v>114150.1393815355</v>
      </c>
      <c r="C8" s="18">
        <f>[2]Gasoline!D22+[2]Diesel!E22</f>
        <v>113807.78597009828</v>
      </c>
      <c r="D8" s="18">
        <f>[2]Gasoline!E22+[2]Diesel!F22</f>
        <v>113237.8944416372</v>
      </c>
      <c r="E8" s="18">
        <f>[2]Gasoline!F22+[2]Diesel!G22</f>
        <v>113513.3683257887</v>
      </c>
      <c r="F8" s="18">
        <f>[2]Gasoline!G22+[2]Diesel!H22</f>
        <v>113820.26706816109</v>
      </c>
      <c r="G8" s="18">
        <f>[2]Gasoline!H22+[2]Diesel!I22</f>
        <v>114184.50410100029</v>
      </c>
      <c r="H8" s="18">
        <f>[2]Gasoline!I22+[2]Diesel!J22</f>
        <v>114527.46897201847</v>
      </c>
      <c r="I8" s="18">
        <f>[2]Gasoline!J22+[2]Diesel!K22</f>
        <v>115014.0402730552</v>
      </c>
      <c r="J8" s="18">
        <f>[2]Gasoline!K22+[2]Diesel!L22</f>
        <v>115588.1849577073</v>
      </c>
      <c r="K8" s="18">
        <f>[2]Gasoline!L22+[2]Diesel!M22</f>
        <v>116145.67190429082</v>
      </c>
      <c r="L8" s="18">
        <f>[2]Gasoline!M22+[2]Diesel!N22</f>
        <v>116707.7553520674</v>
      </c>
      <c r="M8" s="18">
        <f>[2]Gasoline!N22+[2]Diesel!O22</f>
        <v>117311.99751789706</v>
      </c>
      <c r="N8" s="18">
        <f>[2]Gasoline!O22+[2]Diesel!P22</f>
        <v>117702.97264826111</v>
      </c>
      <c r="O8" s="18">
        <f>[2]Gasoline!P22+[2]Diesel!Q22</f>
        <v>118605.10914778859</v>
      </c>
      <c r="P8" s="18">
        <f>[2]Gasoline!Q22+[2]Diesel!R22</f>
        <v>120067.43449474563</v>
      </c>
      <c r="Q8" s="18">
        <f>[2]Gasoline!R22+[2]Diesel!S22</f>
        <v>121378.24697787696</v>
      </c>
      <c r="R8" s="18">
        <f>[2]Gasoline!S22+[2]Diesel!T22</f>
        <v>122556.35214103328</v>
      </c>
      <c r="S8" s="18">
        <f>[2]Gasoline!T22+[2]Diesel!U22</f>
        <v>123948.72340641334</v>
      </c>
      <c r="T8" s="18">
        <f>[2]Gasoline!U22+[2]Diesel!V22</f>
        <v>125722.33479705809</v>
      </c>
      <c r="U8" s="18">
        <f>[2]Gasoline!V22+[2]Diesel!W22</f>
        <v>127249.13104346923</v>
      </c>
      <c r="V8" s="18">
        <f>[2]Gasoline!W22+[2]Diesel!X22</f>
        <v>128544.9803214917</v>
      </c>
    </row>
    <row r="9" spans="1:22" x14ac:dyDescent="0.35">
      <c r="A9" t="s">
        <v>39</v>
      </c>
      <c r="B9" s="18">
        <f>[2]Gasoline!C23</f>
        <v>42990.534409547501</v>
      </c>
      <c r="C9" s="18">
        <f>[2]Gasoline!D23</f>
        <v>40812.538907214279</v>
      </c>
      <c r="D9" s="18">
        <f>[2]Gasoline!E23</f>
        <v>38956.774192175639</v>
      </c>
      <c r="E9" s="18">
        <f>[2]Gasoline!F23</f>
        <v>36788.166598152442</v>
      </c>
      <c r="F9" s="18">
        <f>[2]Gasoline!G23</f>
        <v>34496.17349746469</v>
      </c>
      <c r="G9" s="18">
        <f>[2]Gasoline!H23</f>
        <v>32135.477461671366</v>
      </c>
      <c r="H9" s="18">
        <f>[2]Gasoline!I23</f>
        <v>29455.227370648608</v>
      </c>
      <c r="I9" s="18">
        <f>[2]Gasoline!J23</f>
        <v>27364.421335585288</v>
      </c>
      <c r="J9" s="18">
        <f>[2]Gasoline!K23</f>
        <v>25962.442899989208</v>
      </c>
      <c r="K9" s="18">
        <f>[2]Gasoline!L23</f>
        <v>24215.494654457514</v>
      </c>
      <c r="L9" s="18">
        <f>[2]Gasoline!M23</f>
        <v>21944.330184864837</v>
      </c>
      <c r="M9" s="18">
        <f>[2]Gasoline!N23</f>
        <v>18980.263489463992</v>
      </c>
      <c r="N9" s="18">
        <f>[2]Gasoline!O23</f>
        <v>15888.858550272233</v>
      </c>
      <c r="O9" s="18">
        <f>[2]Gasoline!P23</f>
        <v>14550.164223501775</v>
      </c>
      <c r="P9" s="18">
        <f>[2]Gasoline!Q23</f>
        <v>14117.3757379746</v>
      </c>
      <c r="Q9" s="18">
        <f>[2]Gasoline!R23</f>
        <v>13327.215415048615</v>
      </c>
      <c r="R9" s="18">
        <f>[2]Gasoline!S23</f>
        <v>12474.468228022302</v>
      </c>
      <c r="S9" s="18">
        <f>[2]Gasoline!T23</f>
        <v>12634.195739999614</v>
      </c>
      <c r="T9" s="18">
        <f>[2]Gasoline!U23</f>
        <v>12844.195719141795</v>
      </c>
      <c r="U9" s="18">
        <f>[2]Gasoline!V23</f>
        <v>13215.56802497474</v>
      </c>
      <c r="V9" s="18">
        <f>[2]Gasoline!W23</f>
        <v>13614.807859770248</v>
      </c>
    </row>
    <row r="10" spans="1:22" x14ac:dyDescent="0.35">
      <c r="A10" t="s">
        <v>40</v>
      </c>
      <c r="B10" s="18">
        <f>[2]Gasoline!C20</f>
        <v>904726.7802242738</v>
      </c>
      <c r="C10" s="18">
        <f>[2]Gasoline!D20</f>
        <v>1066065.0702265105</v>
      </c>
      <c r="D10" s="18">
        <f>[2]Gasoline!E20</f>
        <v>1208408.2338547218</v>
      </c>
      <c r="E10" s="18">
        <f>[2]Gasoline!F20</f>
        <v>1359110.5173319781</v>
      </c>
      <c r="F10" s="18">
        <f>[2]Gasoline!G20</f>
        <v>1507988.2438834994</v>
      </c>
      <c r="G10" s="18">
        <f>[2]Gasoline!H20</f>
        <v>1655699.7603919045</v>
      </c>
      <c r="H10" s="18">
        <f>[2]Gasoline!I20</f>
        <v>1801958.4222659678</v>
      </c>
      <c r="I10" s="18">
        <f>[2]Gasoline!J20</f>
        <v>1946521.8024167749</v>
      </c>
      <c r="J10" s="18">
        <f>[2]Gasoline!K20</f>
        <v>2089201.5675578925</v>
      </c>
      <c r="K10" s="18">
        <f>[2]Gasoline!L20</f>
        <v>2229864.3637493635</v>
      </c>
      <c r="L10" s="18">
        <f>[2]Gasoline!M20</f>
        <v>2368107.8680338105</v>
      </c>
      <c r="M10" s="18">
        <f>[2]Gasoline!N20</f>
        <v>2505032.5587684768</v>
      </c>
      <c r="N10" s="18">
        <f>[2]Gasoline!O20</f>
        <v>2640602.5445519304</v>
      </c>
      <c r="O10" s="18">
        <f>[2]Gasoline!P20</f>
        <v>2774932.268828026</v>
      </c>
      <c r="P10" s="18">
        <f>[2]Gasoline!Q20</f>
        <v>2908180.4186889431</v>
      </c>
      <c r="Q10" s="18">
        <f>[2]Gasoline!R20</f>
        <v>3040159.6022696355</v>
      </c>
      <c r="R10" s="18">
        <f>[2]Gasoline!S20</f>
        <v>3172938.5091122212</v>
      </c>
      <c r="S10" s="18">
        <f>[2]Gasoline!T20</f>
        <v>3305386.5968592986</v>
      </c>
      <c r="T10" s="18">
        <f>[2]Gasoline!U20</f>
        <v>3437790.1748537761</v>
      </c>
      <c r="U10" s="18">
        <f>[2]Gasoline!V20</f>
        <v>3570385.2095690379</v>
      </c>
      <c r="V10" s="18">
        <f>[2]Gasoline!W20</f>
        <v>3703401.6663721241</v>
      </c>
    </row>
    <row r="11" spans="1:22" x14ac:dyDescent="0.35">
      <c r="A11" t="s">
        <v>41</v>
      </c>
      <c r="B11" s="18">
        <f>[2]Gasoline!C30</f>
        <v>617.22333568951262</v>
      </c>
      <c r="C11" s="18">
        <f>[2]Gasoline!D30</f>
        <v>1028.2963524189865</v>
      </c>
      <c r="D11" s="18">
        <f>[2]Gasoline!E30</f>
        <v>1578.7223903221991</v>
      </c>
      <c r="E11" s="18">
        <f>[2]Gasoline!F30</f>
        <v>2367.4172882066632</v>
      </c>
      <c r="F11" s="18">
        <f>[2]Gasoline!G30</f>
        <v>3733.6222739097711</v>
      </c>
      <c r="G11" s="18">
        <f>[2]Gasoline!H30</f>
        <v>6033.1266046566916</v>
      </c>
      <c r="H11" s="18">
        <f>[2]Gasoline!I30</f>
        <v>9904.9705038354841</v>
      </c>
      <c r="I11" s="18">
        <f>[2]Gasoline!J30</f>
        <v>16425.502495927652</v>
      </c>
      <c r="J11" s="18">
        <f>[2]Gasoline!K30</f>
        <v>27408.260288655059</v>
      </c>
      <c r="K11" s="18">
        <f>[2]Gasoline!L30</f>
        <v>39497.755701761977</v>
      </c>
      <c r="L11" s="18">
        <f>[2]Gasoline!M30</f>
        <v>61409.066215024919</v>
      </c>
      <c r="M11" s="18">
        <f>[2]Gasoline!N30</f>
        <v>93708.309857928631</v>
      </c>
      <c r="N11" s="18">
        <f>[2]Gasoline!O30</f>
        <v>124107.43590336625</v>
      </c>
      <c r="O11" s="18">
        <f>[2]Gasoline!P30</f>
        <v>160589.51498052335</v>
      </c>
      <c r="P11" s="18">
        <f>[2]Gasoline!Q30</f>
        <v>191543.51146698272</v>
      </c>
      <c r="Q11" s="18">
        <f>[2]Gasoline!R30</f>
        <v>218975.94799506635</v>
      </c>
      <c r="R11" s="18">
        <f>[2]Gasoline!S30</f>
        <v>259534.64060413485</v>
      </c>
      <c r="S11" s="18">
        <f>[2]Gasoline!T30</f>
        <v>303067.04085557407</v>
      </c>
      <c r="T11" s="18">
        <f>[2]Gasoline!U30</f>
        <v>352194.07334835484</v>
      </c>
      <c r="U11" s="18">
        <f>[2]Gasoline!V30</f>
        <v>405546.83396272035</v>
      </c>
      <c r="V11" s="18">
        <f>[2]Gasoline!W30</f>
        <v>463230.82568914769</v>
      </c>
    </row>
    <row r="12" spans="1:22" x14ac:dyDescent="0.35">
      <c r="B12" s="18">
        <f>SUM(B3:B11)</f>
        <v>21330502.577819988</v>
      </c>
      <c r="C12" s="18">
        <f t="shared" ref="C12:V12" si="0">SUM(C3:C11)</f>
        <v>22328114.022211667</v>
      </c>
      <c r="D12" s="18">
        <f t="shared" si="0"/>
        <v>23241688.342723813</v>
      </c>
      <c r="E12" s="18">
        <f t="shared" si="0"/>
        <v>24373301.174047887</v>
      </c>
      <c r="F12" s="18">
        <f t="shared" si="0"/>
        <v>25495298.317772519</v>
      </c>
      <c r="G12" s="18">
        <f t="shared" si="0"/>
        <v>26614586.436677162</v>
      </c>
      <c r="H12" s="18">
        <f t="shared" si="0"/>
        <v>27735394.242640402</v>
      </c>
      <c r="I12" s="18">
        <f t="shared" si="0"/>
        <v>28857442.083885435</v>
      </c>
      <c r="J12" s="18">
        <f t="shared" si="0"/>
        <v>29986296.636912551</v>
      </c>
      <c r="K12" s="18">
        <f t="shared" si="0"/>
        <v>31118327.291454189</v>
      </c>
      <c r="L12" s="18">
        <f t="shared" si="0"/>
        <v>32264047.185212053</v>
      </c>
      <c r="M12" s="18">
        <f t="shared" si="0"/>
        <v>33438348.977424294</v>
      </c>
      <c r="N12" s="18">
        <f t="shared" si="0"/>
        <v>34625686.002244443</v>
      </c>
      <c r="O12" s="18">
        <f t="shared" si="0"/>
        <v>35840788.870160185</v>
      </c>
      <c r="P12" s="18">
        <f t="shared" si="0"/>
        <v>37079004.369472444</v>
      </c>
      <c r="Q12" s="18">
        <f t="shared" si="0"/>
        <v>38327114.225691713</v>
      </c>
      <c r="R12" s="18">
        <f t="shared" si="0"/>
        <v>39608866.100914329</v>
      </c>
      <c r="S12" s="18">
        <f t="shared" si="0"/>
        <v>40920068.33142101</v>
      </c>
      <c r="T12" s="18">
        <f t="shared" si="0"/>
        <v>42253588.247401416</v>
      </c>
      <c r="U12" s="18">
        <f t="shared" si="0"/>
        <v>43610725.368944287</v>
      </c>
      <c r="V12" s="18">
        <f t="shared" si="0"/>
        <v>44984695.942198329</v>
      </c>
    </row>
    <row r="13" spans="1:22" x14ac:dyDescent="0.35">
      <c r="B13" s="18"/>
      <c r="C13" s="18"/>
      <c r="D13" s="18"/>
      <c r="E13" s="18"/>
      <c r="F13" s="18"/>
      <c r="G13" s="18"/>
      <c r="H13" s="18"/>
      <c r="I13" s="18"/>
      <c r="J13" s="18"/>
      <c r="K13" s="19"/>
    </row>
    <row r="14" spans="1:22" x14ac:dyDescent="0.35">
      <c r="B14" s="18"/>
      <c r="C14" s="18"/>
      <c r="D14" s="18"/>
      <c r="E14" s="18"/>
      <c r="F14" s="18"/>
      <c r="G14" s="18"/>
      <c r="H14" s="18"/>
      <c r="I14" s="18"/>
      <c r="J14" s="18"/>
      <c r="K14" s="19"/>
    </row>
    <row r="15" spans="1:22" x14ac:dyDescent="0.35">
      <c r="B15" s="18"/>
      <c r="C15" s="18"/>
      <c r="D15" s="18"/>
      <c r="E15" s="18"/>
      <c r="F15" s="18"/>
      <c r="G15" s="18"/>
      <c r="H15" s="18"/>
      <c r="I15" s="18"/>
      <c r="J15" s="18"/>
      <c r="K15" s="19"/>
    </row>
    <row r="16" spans="1:22" ht="43.5" x14ac:dyDescent="0.35">
      <c r="B16" s="20" t="s">
        <v>17</v>
      </c>
      <c r="C16" s="20" t="s">
        <v>36</v>
      </c>
      <c r="D16" s="20" t="s">
        <v>37</v>
      </c>
      <c r="E16" s="20" t="s">
        <v>20</v>
      </c>
      <c r="F16" s="20" t="s">
        <v>21</v>
      </c>
      <c r="G16" s="20" t="s">
        <v>38</v>
      </c>
      <c r="H16" s="20" t="s">
        <v>39</v>
      </c>
      <c r="I16" s="20" t="s">
        <v>40</v>
      </c>
      <c r="J16" s="20" t="s">
        <v>41</v>
      </c>
      <c r="K16" s="20" t="s">
        <v>27</v>
      </c>
    </row>
    <row r="17" spans="1:11" x14ac:dyDescent="0.35">
      <c r="A17" s="21">
        <v>2010</v>
      </c>
      <c r="B17" s="22">
        <v>11593410.481436683</v>
      </c>
      <c r="C17" s="22">
        <v>8121506.3342648065</v>
      </c>
      <c r="D17" s="22">
        <v>189084.1561316945</v>
      </c>
      <c r="E17" s="22">
        <v>65829.099502693745</v>
      </c>
      <c r="F17" s="22">
        <v>298187.82913305867</v>
      </c>
      <c r="G17" s="22">
        <v>114150.1393815355</v>
      </c>
      <c r="H17" s="22">
        <v>42990.534409547501</v>
      </c>
      <c r="I17" s="22">
        <v>904726.7802242738</v>
      </c>
      <c r="J17" s="22">
        <v>617.22333568951262</v>
      </c>
      <c r="K17" s="23">
        <v>21330502.577819988</v>
      </c>
    </row>
    <row r="18" spans="1:11" x14ac:dyDescent="0.35">
      <c r="A18" s="21">
        <v>2011</v>
      </c>
      <c r="B18" s="22">
        <v>11999077.053457927</v>
      </c>
      <c r="C18" s="22">
        <v>8532026.1191053968</v>
      </c>
      <c r="D18" s="22">
        <v>190875.18378332222</v>
      </c>
      <c r="E18" s="22">
        <v>72946.125660351376</v>
      </c>
      <c r="F18" s="22">
        <v>311475.84874842747</v>
      </c>
      <c r="G18" s="22">
        <v>113807.78597009828</v>
      </c>
      <c r="H18" s="22">
        <v>40812.538907214279</v>
      </c>
      <c r="I18" s="22">
        <v>1066065.0702265105</v>
      </c>
      <c r="J18" s="22">
        <v>1028.2963524189865</v>
      </c>
      <c r="K18" s="23">
        <v>22328114.022211667</v>
      </c>
    </row>
    <row r="19" spans="1:11" x14ac:dyDescent="0.35">
      <c r="A19">
        <v>2012</v>
      </c>
      <c r="B19" s="18">
        <v>12405004.780211413</v>
      </c>
      <c r="C19" s="18">
        <v>8866477.5539194513</v>
      </c>
      <c r="D19" s="18">
        <v>193976.38299545847</v>
      </c>
      <c r="E19" s="18">
        <v>84477.260811794098</v>
      </c>
      <c r="F19" s="18">
        <v>329570.7399068317</v>
      </c>
      <c r="G19" s="18">
        <v>113237.8944416372</v>
      </c>
      <c r="H19" s="18">
        <v>38956.774192175639</v>
      </c>
      <c r="I19" s="18">
        <v>1208408.2338547218</v>
      </c>
      <c r="J19" s="18">
        <v>1578.7223903221991</v>
      </c>
      <c r="K19" s="19">
        <v>23241688.342723813</v>
      </c>
    </row>
    <row r="20" spans="1:11" x14ac:dyDescent="0.35">
      <c r="A20">
        <v>2013</v>
      </c>
      <c r="B20" s="18">
        <v>12893333.076737126</v>
      </c>
      <c r="C20" s="18">
        <v>9323525.2689214256</v>
      </c>
      <c r="D20" s="18">
        <v>194756.37925247959</v>
      </c>
      <c r="E20" s="18">
        <v>104288.69282728611</v>
      </c>
      <c r="F20" s="18">
        <v>345618.28676544823</v>
      </c>
      <c r="G20" s="18">
        <v>113513.3683257887</v>
      </c>
      <c r="H20" s="18">
        <v>36788.166598152442</v>
      </c>
      <c r="I20" s="18">
        <v>1359110.5173319781</v>
      </c>
      <c r="J20" s="18">
        <v>2367.4172882066632</v>
      </c>
      <c r="K20" s="19">
        <v>24373301.174047887</v>
      </c>
    </row>
    <row r="21" spans="1:11" x14ac:dyDescent="0.35">
      <c r="A21">
        <v>2014</v>
      </c>
      <c r="B21">
        <v>13376271.336469978</v>
      </c>
      <c r="C21">
        <v>9776735.1651548836</v>
      </c>
      <c r="D21">
        <v>196046.00763443945</v>
      </c>
      <c r="E21">
        <v>124158.29539177641</v>
      </c>
      <c r="F21">
        <v>362049.20639841026</v>
      </c>
      <c r="G21">
        <v>113820.26706816109</v>
      </c>
      <c r="H21">
        <v>34496.17349746469</v>
      </c>
      <c r="I21">
        <v>1507988.2438834994</v>
      </c>
      <c r="J21">
        <v>3733.6222739097711</v>
      </c>
      <c r="K21">
        <v>25495298.317772519</v>
      </c>
    </row>
    <row r="22" spans="1:11" x14ac:dyDescent="0.35">
      <c r="A22">
        <v>2015</v>
      </c>
      <c r="B22">
        <v>13856616.568621421</v>
      </c>
      <c r="C22">
        <v>10229470.869336369</v>
      </c>
      <c r="D22">
        <v>197507.45798668108</v>
      </c>
      <c r="E22">
        <v>144132.33851646376</v>
      </c>
      <c r="F22">
        <v>378806.33365699253</v>
      </c>
      <c r="G22">
        <v>114184.50410100029</v>
      </c>
      <c r="H22">
        <v>32135.477461671366</v>
      </c>
      <c r="I22">
        <v>1655699.7603919045</v>
      </c>
      <c r="J22">
        <v>6033.1266046566916</v>
      </c>
      <c r="K22">
        <v>26614586.436677162</v>
      </c>
    </row>
    <row r="23" spans="1:11" x14ac:dyDescent="0.35">
      <c r="A23">
        <v>2016</v>
      </c>
      <c r="B23">
        <v>14336354.03098846</v>
      </c>
      <c r="C23">
        <v>10683859.473484855</v>
      </c>
      <c r="D23">
        <v>199210.03836257843</v>
      </c>
      <c r="E23">
        <v>164222.32428525787</v>
      </c>
      <c r="F23">
        <v>395902.28640677704</v>
      </c>
      <c r="G23">
        <v>114527.46897201847</v>
      </c>
      <c r="H23">
        <v>29455.227370648608</v>
      </c>
      <c r="I23">
        <v>1801958.4222659678</v>
      </c>
      <c r="J23">
        <v>9904.9705038354841</v>
      </c>
      <c r="K23">
        <v>27735394.242640402</v>
      </c>
    </row>
    <row r="24" spans="1:11" x14ac:dyDescent="0.35">
      <c r="A24">
        <v>2017</v>
      </c>
      <c r="B24">
        <v>14812839.796290128</v>
      </c>
      <c r="C24">
        <v>11140260.395904258</v>
      </c>
      <c r="D24">
        <v>201161.66306878717</v>
      </c>
      <c r="E24">
        <v>184434.56339410838</v>
      </c>
      <c r="F24">
        <v>413419.89870681416</v>
      </c>
      <c r="G24">
        <v>115014.0402730552</v>
      </c>
      <c r="H24">
        <v>27364.421335585288</v>
      </c>
      <c r="I24">
        <v>1946521.8024167749</v>
      </c>
      <c r="J24">
        <v>16425.502495927652</v>
      </c>
      <c r="K24">
        <v>28857442.083885435</v>
      </c>
    </row>
    <row r="25" spans="1:11" x14ac:dyDescent="0.35">
      <c r="A25">
        <v>2018</v>
      </c>
      <c r="B25">
        <v>15287130.968861567</v>
      </c>
      <c r="C25">
        <v>11601827.721858805</v>
      </c>
      <c r="D25">
        <v>203247.45398384164</v>
      </c>
      <c r="E25">
        <v>204752.35188012384</v>
      </c>
      <c r="F25">
        <v>431177.68462396238</v>
      </c>
      <c r="G25">
        <v>115588.1849577073</v>
      </c>
      <c r="H25">
        <v>25962.442899989208</v>
      </c>
      <c r="I25">
        <v>2089201.5675578925</v>
      </c>
      <c r="J25">
        <v>27408.260288655059</v>
      </c>
      <c r="K25">
        <v>29986296.636912551</v>
      </c>
    </row>
    <row r="26" spans="1:11" x14ac:dyDescent="0.35">
      <c r="A26">
        <v>2019</v>
      </c>
      <c r="B26">
        <v>15761419.097456906</v>
      </c>
      <c r="C26">
        <v>12067430.567295751</v>
      </c>
      <c r="D26">
        <v>205431.74433301843</v>
      </c>
      <c r="E26">
        <v>225138.78415393186</v>
      </c>
      <c r="F26">
        <v>449183.81220471271</v>
      </c>
      <c r="G26">
        <v>116145.67190429082</v>
      </c>
      <c r="H26">
        <v>24215.494654457514</v>
      </c>
      <c r="I26">
        <v>2229864.3637493635</v>
      </c>
      <c r="J26">
        <v>39497.755701761977</v>
      </c>
      <c r="K26">
        <v>31118327.291454189</v>
      </c>
    </row>
    <row r="27" spans="1:11" x14ac:dyDescent="0.35">
      <c r="A27">
        <v>2020</v>
      </c>
      <c r="B27">
        <v>16238270.538040521</v>
      </c>
      <c r="C27">
        <v>12540960.669543251</v>
      </c>
      <c r="D27">
        <v>204369.5027793893</v>
      </c>
      <c r="E27">
        <v>245617.33176555889</v>
      </c>
      <c r="F27">
        <v>466660.12329756538</v>
      </c>
      <c r="G27">
        <v>116707.7553520674</v>
      </c>
      <c r="H27">
        <v>21944.330184864837</v>
      </c>
      <c r="I27">
        <v>2368107.8680338105</v>
      </c>
      <c r="J27">
        <v>61409.066215024919</v>
      </c>
      <c r="K27">
        <v>32264047.185212053</v>
      </c>
    </row>
    <row r="28" spans="1:11" x14ac:dyDescent="0.35">
      <c r="A28">
        <v>2021</v>
      </c>
      <c r="B28">
        <v>16723766.160395956</v>
      </c>
      <c r="C28">
        <v>13025479.089792773</v>
      </c>
      <c r="D28">
        <v>203452.05161566415</v>
      </c>
      <c r="E28">
        <v>266207.40424161183</v>
      </c>
      <c r="F28">
        <v>484411.14174452383</v>
      </c>
      <c r="G28">
        <v>117311.99751789706</v>
      </c>
      <c r="H28">
        <v>18980.263489463992</v>
      </c>
      <c r="I28">
        <v>2505032.5587684768</v>
      </c>
      <c r="J28">
        <v>93708.309857928631</v>
      </c>
      <c r="K28">
        <v>33438348.977424294</v>
      </c>
    </row>
    <row r="29" spans="1:11" x14ac:dyDescent="0.35">
      <c r="A29">
        <v>2022</v>
      </c>
      <c r="B29">
        <v>17217903.573577177</v>
      </c>
      <c r="C29">
        <v>13518040.071054583</v>
      </c>
      <c r="D29">
        <v>202216.38005951166</v>
      </c>
      <c r="E29">
        <v>286889.5457571724</v>
      </c>
      <c r="F29">
        <v>502334.62014217308</v>
      </c>
      <c r="G29">
        <v>117702.97264826111</v>
      </c>
      <c r="H29">
        <v>15888.858550272233</v>
      </c>
      <c r="I29">
        <v>2640602.5445519304</v>
      </c>
      <c r="J29">
        <v>124107.43590336625</v>
      </c>
      <c r="K29">
        <v>34625686.002244443</v>
      </c>
    </row>
    <row r="30" spans="1:11" x14ac:dyDescent="0.35">
      <c r="A30">
        <v>2023</v>
      </c>
      <c r="B30">
        <v>17723579.695370995</v>
      </c>
      <c r="C30">
        <v>14019819.518159825</v>
      </c>
      <c r="D30">
        <v>200571.91760215693</v>
      </c>
      <c r="E30">
        <v>307659.9152775447</v>
      </c>
      <c r="F30">
        <v>520480.76656982448</v>
      </c>
      <c r="G30">
        <v>118605.10914778859</v>
      </c>
      <c r="H30">
        <v>14550.164223501775</v>
      </c>
      <c r="I30">
        <v>2774932.268828026</v>
      </c>
      <c r="J30">
        <v>160589.51498052335</v>
      </c>
      <c r="K30">
        <v>35840788.870160185</v>
      </c>
    </row>
    <row r="31" spans="1:11" x14ac:dyDescent="0.35">
      <c r="A31">
        <v>2024</v>
      </c>
      <c r="B31">
        <v>18241941.616465479</v>
      </c>
      <c r="C31">
        <v>14537497.301341698</v>
      </c>
      <c r="D31">
        <v>198635.04245572118</v>
      </c>
      <c r="E31">
        <v>328487.99191068928</v>
      </c>
      <c r="F31">
        <v>538533.67691020772</v>
      </c>
      <c r="G31">
        <v>120067.43449474563</v>
      </c>
      <c r="H31">
        <v>14117.3757379746</v>
      </c>
      <c r="I31">
        <v>2908180.4186889431</v>
      </c>
      <c r="J31">
        <v>191543.51146698272</v>
      </c>
      <c r="K31">
        <v>37079004.369472444</v>
      </c>
    </row>
    <row r="32" spans="1:11" x14ac:dyDescent="0.35">
      <c r="A32">
        <v>2025</v>
      </c>
      <c r="B32">
        <v>18767435.417239655</v>
      </c>
      <c r="C32">
        <v>15064227.655349076</v>
      </c>
      <c r="D32">
        <v>195745.99058303601</v>
      </c>
      <c r="E32">
        <v>349357.18835800263</v>
      </c>
      <c r="F32">
        <v>556506.96150432515</v>
      </c>
      <c r="G32">
        <v>121378.24697787696</v>
      </c>
      <c r="H32">
        <v>13327.215415048615</v>
      </c>
      <c r="I32">
        <v>3040159.6022696355</v>
      </c>
      <c r="J32">
        <v>218975.94799506635</v>
      </c>
      <c r="K32">
        <v>38327114.225691713</v>
      </c>
    </row>
    <row r="33" spans="1:11" x14ac:dyDescent="0.35">
      <c r="A33">
        <v>2026</v>
      </c>
      <c r="B33">
        <v>19300989.173354749</v>
      </c>
      <c r="C33">
        <v>15600479.633269165</v>
      </c>
      <c r="D33">
        <v>194306.02451890585</v>
      </c>
      <c r="E33">
        <v>370229.36792093271</v>
      </c>
      <c r="F33">
        <v>575357.93176516169</v>
      </c>
      <c r="G33">
        <v>122556.35214103328</v>
      </c>
      <c r="H33">
        <v>12474.468228022302</v>
      </c>
      <c r="I33">
        <v>3172938.5091122212</v>
      </c>
      <c r="J33">
        <v>259534.64060413485</v>
      </c>
      <c r="K33">
        <v>39608866.100914329</v>
      </c>
    </row>
    <row r="34" spans="1:11" x14ac:dyDescent="0.35">
      <c r="A34">
        <v>2027</v>
      </c>
      <c r="B34">
        <v>19843795.203591429</v>
      </c>
      <c r="C34">
        <v>16150413.518971696</v>
      </c>
      <c r="D34">
        <v>194672.88567043937</v>
      </c>
      <c r="E34">
        <v>391119.934446942</v>
      </c>
      <c r="F34">
        <v>595030.23187922745</v>
      </c>
      <c r="G34">
        <v>123948.72340641334</v>
      </c>
      <c r="H34">
        <v>12634.195739999614</v>
      </c>
      <c r="I34">
        <v>3305386.5968592986</v>
      </c>
      <c r="J34">
        <v>303067.04085557407</v>
      </c>
      <c r="K34">
        <v>40920068.33142101</v>
      </c>
    </row>
    <row r="35" spans="1:11" x14ac:dyDescent="0.35">
      <c r="A35">
        <v>2028</v>
      </c>
      <c r="B35">
        <v>20392411.23163731</v>
      </c>
      <c r="C35">
        <v>16711616.843410751</v>
      </c>
      <c r="D35">
        <v>194053.1048651071</v>
      </c>
      <c r="E35">
        <v>412028.33400529769</v>
      </c>
      <c r="F35">
        <v>614927.95476461807</v>
      </c>
      <c r="G35">
        <v>125722.33479705809</v>
      </c>
      <c r="H35">
        <v>12844.195719141795</v>
      </c>
      <c r="I35">
        <v>3437790.1748537761</v>
      </c>
      <c r="J35">
        <v>352194.07334835484</v>
      </c>
      <c r="K35">
        <v>42253588.247401416</v>
      </c>
    </row>
    <row r="36" spans="1:11" x14ac:dyDescent="0.35">
      <c r="A36">
        <v>2029</v>
      </c>
      <c r="B36">
        <v>20945716.979628336</v>
      </c>
      <c r="C36">
        <v>17289088.063636769</v>
      </c>
      <c r="D36">
        <v>191961.28208792186</v>
      </c>
      <c r="E36">
        <v>432944.7705174454</v>
      </c>
      <c r="F36">
        <v>634617.53047360748</v>
      </c>
      <c r="G36">
        <v>127249.13104346923</v>
      </c>
      <c r="H36">
        <v>13215.56802497474</v>
      </c>
      <c r="I36">
        <v>3570385.2095690379</v>
      </c>
      <c r="J36">
        <v>405546.83396272035</v>
      </c>
      <c r="K36">
        <v>43610725.368944287</v>
      </c>
    </row>
    <row r="37" spans="1:11" x14ac:dyDescent="0.35">
      <c r="A37">
        <v>2030</v>
      </c>
      <c r="B37">
        <v>21504897.753068384</v>
      </c>
      <c r="C37">
        <v>17875907.97694191</v>
      </c>
      <c r="D37">
        <v>187880.31051732166</v>
      </c>
      <c r="E37">
        <v>453650.11025576823</v>
      </c>
      <c r="F37">
        <v>653567.51117241336</v>
      </c>
      <c r="G37">
        <v>128544.9803214917</v>
      </c>
      <c r="H37">
        <v>13614.807859770248</v>
      </c>
      <c r="I37">
        <v>3703401.6663721241</v>
      </c>
      <c r="J37">
        <v>463230.82568914769</v>
      </c>
      <c r="K37">
        <v>44984695.942198329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/>
  </sheetViews>
  <sheetFormatPr defaultColWidth="10.90625" defaultRowHeight="14.5" x14ac:dyDescent="0.35"/>
  <cols>
    <col min="2" max="2" width="16.7265625" customWidth="1"/>
  </cols>
  <sheetData>
    <row r="1" spans="1:21" x14ac:dyDescent="0.35">
      <c r="A1" t="s">
        <v>15</v>
      </c>
    </row>
    <row r="2" spans="1:21" x14ac:dyDescent="0.35">
      <c r="A2" s="7"/>
      <c r="B2" s="7"/>
      <c r="C2" s="8"/>
      <c r="D2" s="9">
        <v>2013</v>
      </c>
      <c r="E2" s="9">
        <v>2014</v>
      </c>
      <c r="F2" s="9">
        <v>2015</v>
      </c>
      <c r="G2" s="9">
        <v>2016</v>
      </c>
      <c r="H2" s="9">
        <v>2017</v>
      </c>
      <c r="I2" s="9">
        <v>2018</v>
      </c>
      <c r="J2" s="9">
        <v>2019</v>
      </c>
      <c r="K2" s="9">
        <v>2020</v>
      </c>
      <c r="L2" s="9">
        <v>2021</v>
      </c>
      <c r="M2" s="9">
        <v>2022</v>
      </c>
      <c r="N2" s="9">
        <v>2023</v>
      </c>
      <c r="O2" s="9">
        <v>2024</v>
      </c>
      <c r="P2" s="9">
        <v>2025</v>
      </c>
      <c r="Q2" s="9">
        <v>2026</v>
      </c>
      <c r="R2" s="9">
        <v>2027</v>
      </c>
      <c r="S2" s="9">
        <v>2028</v>
      </c>
      <c r="T2" s="9">
        <v>2029</v>
      </c>
      <c r="U2" s="9">
        <v>2030</v>
      </c>
    </row>
    <row r="3" spans="1:21" x14ac:dyDescent="0.35">
      <c r="A3" s="10" t="s">
        <v>16</v>
      </c>
      <c r="B3" s="11" t="s">
        <v>17</v>
      </c>
      <c r="C3" s="11" t="s">
        <v>32</v>
      </c>
      <c r="D3" s="12">
        <v>13959.730876693575</v>
      </c>
      <c r="E3" s="12">
        <v>13910.759465055178</v>
      </c>
      <c r="F3" s="12">
        <v>13858.890623596584</v>
      </c>
      <c r="G3" s="12">
        <v>13802.956154961061</v>
      </c>
      <c r="H3" s="12">
        <v>13745.759436354401</v>
      </c>
      <c r="I3" s="12">
        <v>13690.305852183472</v>
      </c>
      <c r="J3" s="12">
        <v>13639.399680234932</v>
      </c>
      <c r="K3" s="12">
        <v>13588.223122126074</v>
      </c>
      <c r="L3" s="12">
        <v>13544.915531499551</v>
      </c>
      <c r="M3" s="12">
        <v>13506.122017603197</v>
      </c>
      <c r="N3" s="12">
        <v>13463.702525490415</v>
      </c>
      <c r="O3" s="12">
        <v>13417.728779636886</v>
      </c>
      <c r="P3" s="12">
        <v>13378.148187269535</v>
      </c>
      <c r="Q3" s="12">
        <v>13344.336934533139</v>
      </c>
      <c r="R3" s="12">
        <v>13315.911472218753</v>
      </c>
      <c r="S3" s="12">
        <v>13296.720599111532</v>
      </c>
      <c r="T3" s="12">
        <v>13289.2791733823</v>
      </c>
      <c r="U3" s="12">
        <v>13290.635963872955</v>
      </c>
    </row>
    <row r="4" spans="1:21" x14ac:dyDescent="0.35">
      <c r="A4" s="10"/>
      <c r="B4" s="11" t="s">
        <v>18</v>
      </c>
      <c r="C4" s="11" t="s">
        <v>32</v>
      </c>
      <c r="D4" s="12">
        <v>18406.861274271847</v>
      </c>
      <c r="E4" s="12">
        <v>18306.511783206573</v>
      </c>
      <c r="F4" s="12">
        <v>18211.852280513776</v>
      </c>
      <c r="G4" s="12">
        <v>18123.640658520959</v>
      </c>
      <c r="H4" s="12">
        <v>18038.374863351673</v>
      </c>
      <c r="I4" s="12">
        <v>17957.16175120691</v>
      </c>
      <c r="J4" s="12">
        <v>17882.835601211686</v>
      </c>
      <c r="K4" s="12">
        <v>17816.760640150787</v>
      </c>
      <c r="L4" s="12">
        <v>17757.249709282791</v>
      </c>
      <c r="M4" s="12">
        <v>17710.266183621305</v>
      </c>
      <c r="N4" s="12">
        <v>17666.492570537375</v>
      </c>
      <c r="O4" s="12">
        <v>17617.888635544161</v>
      </c>
      <c r="P4" s="12">
        <v>17579.402236276794</v>
      </c>
      <c r="Q4" s="12">
        <v>17548.393220812861</v>
      </c>
      <c r="R4" s="12">
        <v>17518.381320022581</v>
      </c>
      <c r="S4" s="12">
        <v>17494.90255443611</v>
      </c>
      <c r="T4" s="12">
        <v>17471.487648135932</v>
      </c>
      <c r="U4" s="12">
        <v>17454.806379173857</v>
      </c>
    </row>
    <row r="5" spans="1:21" x14ac:dyDescent="0.35">
      <c r="A5" s="10"/>
      <c r="B5" s="11" t="s">
        <v>19</v>
      </c>
      <c r="C5" s="11" t="s">
        <v>33</v>
      </c>
      <c r="D5" s="12">
        <v>25559.998886881596</v>
      </c>
      <c r="E5" s="12">
        <v>24912.429970311678</v>
      </c>
      <c r="F5" s="12">
        <v>24242.068878318474</v>
      </c>
      <c r="G5" s="12">
        <v>23464.899036134117</v>
      </c>
      <c r="H5" s="12">
        <v>22874.801863972407</v>
      </c>
      <c r="I5" s="12">
        <v>22507.75716967816</v>
      </c>
      <c r="J5" s="12">
        <v>22037.126699118951</v>
      </c>
      <c r="K5" s="12">
        <v>21790.268279323191</v>
      </c>
      <c r="L5" s="12">
        <v>21314.407998628103</v>
      </c>
      <c r="M5" s="12">
        <v>20822.854038966845</v>
      </c>
      <c r="N5" s="12">
        <v>20936.914610904645</v>
      </c>
      <c r="O5" s="12">
        <v>21394.731863145484</v>
      </c>
      <c r="P5" s="12">
        <v>21875.854959324766</v>
      </c>
      <c r="Q5" s="12">
        <v>22148.543127299417</v>
      </c>
      <c r="R5" s="12">
        <v>22559.243248563889</v>
      </c>
      <c r="S5" s="12">
        <v>23121.556887952058</v>
      </c>
      <c r="T5" s="12">
        <v>23960.161123884369</v>
      </c>
      <c r="U5" s="12">
        <v>25132.873239421675</v>
      </c>
    </row>
    <row r="6" spans="1:21" x14ac:dyDescent="0.35">
      <c r="A6" s="10"/>
      <c r="B6" s="11" t="s">
        <v>20</v>
      </c>
      <c r="C6" s="11" t="s">
        <v>34</v>
      </c>
      <c r="D6" s="12">
        <v>50909.188277825342</v>
      </c>
      <c r="E6" s="12">
        <v>49939.169644295886</v>
      </c>
      <c r="F6" s="12">
        <v>49050.616930019511</v>
      </c>
      <c r="G6" s="12">
        <v>48233.017089287583</v>
      </c>
      <c r="H6" s="12">
        <v>47485.401466227304</v>
      </c>
      <c r="I6" s="12">
        <v>46803.26311315714</v>
      </c>
      <c r="J6" s="12">
        <v>46178.96811774766</v>
      </c>
      <c r="K6" s="12">
        <v>45622.364483916906</v>
      </c>
      <c r="L6" s="12">
        <v>45077.14381679122</v>
      </c>
      <c r="M6" s="12">
        <v>44533.512737344259</v>
      </c>
      <c r="N6" s="12">
        <v>44140.582114287565</v>
      </c>
      <c r="O6" s="12">
        <v>43853.041749333897</v>
      </c>
      <c r="P6" s="12">
        <v>43606.280717156347</v>
      </c>
      <c r="Q6" s="12">
        <v>43385.706053817055</v>
      </c>
      <c r="R6" s="12">
        <v>43195.945273182981</v>
      </c>
      <c r="S6" s="12">
        <v>43055.127244290299</v>
      </c>
      <c r="T6" s="12">
        <v>42870.980776225195</v>
      </c>
      <c r="U6" s="12">
        <v>42750.160467947069</v>
      </c>
    </row>
    <row r="7" spans="1:21" x14ac:dyDescent="0.35">
      <c r="A7" s="10"/>
      <c r="B7" s="11" t="s">
        <v>21</v>
      </c>
      <c r="C7" s="11" t="s">
        <v>34</v>
      </c>
      <c r="D7" s="12" t="s">
        <v>22</v>
      </c>
      <c r="E7" s="12" t="s">
        <v>22</v>
      </c>
      <c r="F7" s="12" t="s">
        <v>22</v>
      </c>
      <c r="G7" s="12" t="s">
        <v>22</v>
      </c>
      <c r="H7" s="12" t="s">
        <v>22</v>
      </c>
      <c r="I7" s="12" t="s">
        <v>22</v>
      </c>
      <c r="J7" s="12" t="s">
        <v>22</v>
      </c>
      <c r="K7" s="12" t="s">
        <v>22</v>
      </c>
      <c r="L7" s="12" t="s">
        <v>22</v>
      </c>
      <c r="M7" s="12" t="s">
        <v>22</v>
      </c>
      <c r="N7" s="12" t="s">
        <v>22</v>
      </c>
      <c r="O7" s="12" t="s">
        <v>22</v>
      </c>
      <c r="P7" s="12" t="s">
        <v>22</v>
      </c>
      <c r="Q7" s="12" t="s">
        <v>22</v>
      </c>
      <c r="R7" s="12" t="s">
        <v>22</v>
      </c>
      <c r="S7" s="12" t="s">
        <v>22</v>
      </c>
      <c r="T7" s="12" t="s">
        <v>22</v>
      </c>
      <c r="U7" s="12" t="s">
        <v>22</v>
      </c>
    </row>
    <row r="8" spans="1:21" x14ac:dyDescent="0.35">
      <c r="A8" s="10"/>
      <c r="B8" s="11" t="s">
        <v>23</v>
      </c>
      <c r="C8" s="11" t="s">
        <v>35</v>
      </c>
      <c r="D8" s="12">
        <v>9880.0706461760947</v>
      </c>
      <c r="E8" s="12">
        <v>9803.3874799785299</v>
      </c>
      <c r="F8" s="12">
        <v>9712.2868362344525</v>
      </c>
      <c r="G8" s="12">
        <v>9611.7849256933423</v>
      </c>
      <c r="H8" s="12">
        <v>9505.0550933003615</v>
      </c>
      <c r="I8" s="12">
        <v>9395.1249182634201</v>
      </c>
      <c r="J8" s="12">
        <v>9283.9112891982932</v>
      </c>
      <c r="K8" s="12">
        <v>9173.9315444657404</v>
      </c>
      <c r="L8" s="12">
        <v>9066.3146362592852</v>
      </c>
      <c r="M8" s="12">
        <v>8962.3462447993734</v>
      </c>
      <c r="N8" s="12">
        <v>8861.9776554225155</v>
      </c>
      <c r="O8" s="12">
        <v>8766.0358796440778</v>
      </c>
      <c r="P8" s="12">
        <v>8675.569484856278</v>
      </c>
      <c r="Q8" s="12">
        <v>8586.1242243056568</v>
      </c>
      <c r="R8" s="12">
        <v>8502.0285200093513</v>
      </c>
      <c r="S8" s="12">
        <v>8422.4048319600461</v>
      </c>
      <c r="T8" s="12">
        <v>8347.6068934949235</v>
      </c>
      <c r="U8" s="12">
        <v>8277.7233661583396</v>
      </c>
    </row>
    <row r="9" spans="1:21" x14ac:dyDescent="0.35">
      <c r="A9" s="10"/>
      <c r="B9" s="11" t="s">
        <v>24</v>
      </c>
      <c r="C9" s="11"/>
      <c r="D9" s="12">
        <v>24680.514476758279</v>
      </c>
      <c r="E9" s="12">
        <v>23976.286411288769</v>
      </c>
      <c r="F9" s="12">
        <v>23288.636304697095</v>
      </c>
      <c r="G9" s="12">
        <v>22565.199181602569</v>
      </c>
      <c r="H9" s="12">
        <v>21962.35541972833</v>
      </c>
      <c r="I9" s="12">
        <v>21503.864547315505</v>
      </c>
      <c r="J9" s="12">
        <v>21011.067046327564</v>
      </c>
      <c r="K9" s="12">
        <v>20442.678709635948</v>
      </c>
      <c r="L9" s="12">
        <v>19772.506887234376</v>
      </c>
      <c r="M9" s="12">
        <v>19095.614150805566</v>
      </c>
      <c r="N9" s="12">
        <v>18740.624181901505</v>
      </c>
      <c r="O9" s="12">
        <v>18551.025011981292</v>
      </c>
      <c r="P9" s="12">
        <v>18314.80797902379</v>
      </c>
      <c r="Q9" s="12">
        <v>18085.822332360811</v>
      </c>
      <c r="R9" s="12">
        <v>18046.212564961999</v>
      </c>
      <c r="S9" s="12">
        <v>18027.870059270386</v>
      </c>
      <c r="T9" s="12">
        <v>18051.629285073399</v>
      </c>
      <c r="U9" s="12">
        <v>18094.025618248281</v>
      </c>
    </row>
    <row r="10" spans="1:21" x14ac:dyDescent="0.35">
      <c r="A10" s="10"/>
      <c r="B10" s="11" t="s">
        <v>25</v>
      </c>
      <c r="C10" s="11"/>
      <c r="D10" s="12">
        <v>12920.012346383772</v>
      </c>
      <c r="E10" s="12">
        <v>12649.548136598947</v>
      </c>
      <c r="F10" s="12">
        <v>12480.65803212661</v>
      </c>
      <c r="G10" s="12">
        <v>12319.519525687283</v>
      </c>
      <c r="H10" s="12">
        <v>12322.553407832265</v>
      </c>
      <c r="I10" s="12">
        <v>12319.80871059645</v>
      </c>
      <c r="J10" s="12">
        <v>12458.526593278237</v>
      </c>
      <c r="K10" s="12">
        <v>12584.693967125853</v>
      </c>
      <c r="L10" s="12">
        <v>12700.38785153674</v>
      </c>
      <c r="M10" s="12">
        <v>12806.741487607324</v>
      </c>
      <c r="N10" s="12">
        <v>12908.354441115243</v>
      </c>
      <c r="O10" s="12">
        <v>13004.717436887242</v>
      </c>
      <c r="P10" s="12">
        <v>13094.393462450867</v>
      </c>
      <c r="Q10" s="12">
        <v>13176.718257495764</v>
      </c>
      <c r="R10" s="12">
        <v>13253.443804527482</v>
      </c>
      <c r="S10" s="12">
        <v>13325.87554375216</v>
      </c>
      <c r="T10" s="12">
        <v>13392.974006371023</v>
      </c>
      <c r="U10" s="12">
        <v>13457.456304958154</v>
      </c>
    </row>
    <row r="11" spans="1:21" x14ac:dyDescent="0.35">
      <c r="A11" s="10"/>
      <c r="B11" s="11" t="s">
        <v>26</v>
      </c>
      <c r="C11" s="11"/>
      <c r="D11" s="12">
        <v>20791.013278511629</v>
      </c>
      <c r="E11" s="12">
        <v>20735.381301911431</v>
      </c>
      <c r="F11" s="12">
        <v>20731.972440303787</v>
      </c>
      <c r="G11" s="12">
        <v>20749.946333482014</v>
      </c>
      <c r="H11" s="12">
        <v>20772.969156546977</v>
      </c>
      <c r="I11" s="12">
        <v>20793.925735067165</v>
      </c>
      <c r="J11" s="12">
        <v>20627.34628960284</v>
      </c>
      <c r="K11" s="12">
        <v>20618.619080951707</v>
      </c>
      <c r="L11" s="12">
        <v>20588.687720247839</v>
      </c>
      <c r="M11" s="12">
        <v>20361.514042750041</v>
      </c>
      <c r="N11" s="12">
        <v>20153.622911936342</v>
      </c>
      <c r="O11" s="12">
        <v>19833.721185269664</v>
      </c>
      <c r="P11" s="12">
        <v>19472.360079816906</v>
      </c>
      <c r="Q11" s="12">
        <v>19266.810280464229</v>
      </c>
      <c r="R11" s="12">
        <v>19060.467053964632</v>
      </c>
      <c r="S11" s="12">
        <v>18879.102378486277</v>
      </c>
      <c r="T11" s="12">
        <v>18703.26603599517</v>
      </c>
      <c r="U11" s="12">
        <v>18533.07981532154</v>
      </c>
    </row>
    <row r="12" spans="1:21" x14ac:dyDescent="0.35">
      <c r="A12" s="10"/>
      <c r="B12" s="13" t="s">
        <v>27</v>
      </c>
      <c r="C12" s="13"/>
      <c r="D12" s="14">
        <v>14770.057256749322</v>
      </c>
      <c r="E12" s="14">
        <v>14601.812600509213</v>
      </c>
      <c r="F12" s="14">
        <v>14458.789167695435</v>
      </c>
      <c r="G12" s="14">
        <v>14318.884448772791</v>
      </c>
      <c r="H12" s="14">
        <v>14224.595035283963</v>
      </c>
      <c r="I12" s="14">
        <v>14137.148378159312</v>
      </c>
      <c r="J12" s="14">
        <v>14091.637052500828</v>
      </c>
      <c r="K12" s="14">
        <v>14050.679432923573</v>
      </c>
      <c r="L12" s="14">
        <v>14015.793484072126</v>
      </c>
      <c r="M12" s="14">
        <v>13984.331884550822</v>
      </c>
      <c r="N12" s="14">
        <v>13959.976397401513</v>
      </c>
      <c r="O12" s="14">
        <v>13935.749964088462</v>
      </c>
      <c r="P12" s="14">
        <v>13915.528212750558</v>
      </c>
      <c r="Q12" s="14">
        <v>13901.502791391636</v>
      </c>
      <c r="R12" s="14">
        <v>13892.384838841434</v>
      </c>
      <c r="S12" s="14">
        <v>13891.676423011944</v>
      </c>
      <c r="T12" s="14">
        <v>13898.573875447748</v>
      </c>
      <c r="U12" s="14">
        <v>13910.055271911915</v>
      </c>
    </row>
    <row r="13" spans="1:21" x14ac:dyDescent="0.35">
      <c r="A13" s="10" t="s">
        <v>28</v>
      </c>
      <c r="B13" s="11" t="s">
        <v>17</v>
      </c>
      <c r="C13" s="11" t="s">
        <v>32</v>
      </c>
      <c r="D13" s="12">
        <v>13959.730876693571</v>
      </c>
      <c r="E13" s="12">
        <v>13910.759465055175</v>
      </c>
      <c r="F13" s="12">
        <v>13858.890623596586</v>
      </c>
      <c r="G13" s="12">
        <v>13802.956154961061</v>
      </c>
      <c r="H13" s="12">
        <v>13745.759436354401</v>
      </c>
      <c r="I13" s="12">
        <v>13690.305852183477</v>
      </c>
      <c r="J13" s="12">
        <v>13639.399680234927</v>
      </c>
      <c r="K13" s="12">
        <v>13588.223122126081</v>
      </c>
      <c r="L13" s="12">
        <v>13544.915531499551</v>
      </c>
      <c r="M13" s="12">
        <v>13506.122017603198</v>
      </c>
      <c r="N13" s="12">
        <v>13463.702525490422</v>
      </c>
      <c r="O13" s="12">
        <v>13417.72877963688</v>
      </c>
      <c r="P13" s="12">
        <v>13378.148187269533</v>
      </c>
      <c r="Q13" s="12">
        <v>13344.336934533138</v>
      </c>
      <c r="R13" s="12">
        <v>13315.911472218751</v>
      </c>
      <c r="S13" s="12">
        <v>13296.720599111526</v>
      </c>
      <c r="T13" s="12">
        <v>13289.279173382303</v>
      </c>
      <c r="U13" s="12">
        <v>13290.635963872948</v>
      </c>
    </row>
    <row r="14" spans="1:21" x14ac:dyDescent="0.35">
      <c r="A14" s="10"/>
      <c r="B14" s="11" t="s">
        <v>18</v>
      </c>
      <c r="C14" s="11" t="s">
        <v>32</v>
      </c>
      <c r="D14" s="12">
        <v>18406.86127427184</v>
      </c>
      <c r="E14" s="12">
        <v>18306.511783206573</v>
      </c>
      <c r="F14" s="12">
        <v>18211.852280513784</v>
      </c>
      <c r="G14" s="12">
        <v>18123.640658520955</v>
      </c>
      <c r="H14" s="12">
        <v>18038.374863351677</v>
      </c>
      <c r="I14" s="12">
        <v>17957.161751206913</v>
      </c>
      <c r="J14" s="12">
        <v>17882.835601211693</v>
      </c>
      <c r="K14" s="12">
        <v>17816.760640150798</v>
      </c>
      <c r="L14" s="12">
        <v>17757.249709282787</v>
      </c>
      <c r="M14" s="12">
        <v>17710.266183621297</v>
      </c>
      <c r="N14" s="12">
        <v>17666.492570537368</v>
      </c>
      <c r="O14" s="12">
        <v>17617.888635544154</v>
      </c>
      <c r="P14" s="12">
        <v>17579.402236276783</v>
      </c>
      <c r="Q14" s="12">
        <v>17548.393220812854</v>
      </c>
      <c r="R14" s="12">
        <v>17518.381320022585</v>
      </c>
      <c r="S14" s="12">
        <v>17494.902554436103</v>
      </c>
      <c r="T14" s="12">
        <v>17471.487648135932</v>
      </c>
      <c r="U14" s="12">
        <v>17454.806379173853</v>
      </c>
    </row>
    <row r="15" spans="1:21" x14ac:dyDescent="0.35">
      <c r="A15" s="10"/>
      <c r="B15" s="11" t="s">
        <v>19</v>
      </c>
      <c r="C15" s="11" t="s">
        <v>33</v>
      </c>
      <c r="D15" s="12">
        <v>26830.356530354606</v>
      </c>
      <c r="E15" s="12">
        <v>26273.81727880946</v>
      </c>
      <c r="F15" s="12">
        <v>25703.360061991661</v>
      </c>
      <c r="G15" s="12">
        <v>25051.387434314194</v>
      </c>
      <c r="H15" s="12">
        <v>24552.626312156055</v>
      </c>
      <c r="I15" s="12">
        <v>24234.620195519652</v>
      </c>
      <c r="J15" s="12">
        <v>23837.336365064111</v>
      </c>
      <c r="K15" s="12">
        <v>23645.140686005998</v>
      </c>
      <c r="L15" s="12">
        <v>23276.974625293034</v>
      </c>
      <c r="M15" s="12">
        <v>22906.091207731333</v>
      </c>
      <c r="N15" s="12">
        <v>23012.192759050038</v>
      </c>
      <c r="O15" s="12">
        <v>23383.299512513142</v>
      </c>
      <c r="P15" s="12">
        <v>23775.651420521164</v>
      </c>
      <c r="Q15" s="12">
        <v>23986.490182635607</v>
      </c>
      <c r="R15" s="12">
        <v>24287.528671889111</v>
      </c>
      <c r="S15" s="12">
        <v>24702.368809937663</v>
      </c>
      <c r="T15" s="12">
        <v>25321.335255470218</v>
      </c>
      <c r="U15" s="12">
        <v>26176.320872190132</v>
      </c>
    </row>
    <row r="16" spans="1:21" x14ac:dyDescent="0.35">
      <c r="A16" s="10"/>
      <c r="B16" s="11" t="s">
        <v>20</v>
      </c>
      <c r="C16" s="11" t="s">
        <v>34</v>
      </c>
      <c r="D16" s="12">
        <v>50909.188277825335</v>
      </c>
      <c r="E16" s="12">
        <v>49939.169644295893</v>
      </c>
      <c r="F16" s="12">
        <v>49050.616930019511</v>
      </c>
      <c r="G16" s="12">
        <v>48233.017089287598</v>
      </c>
      <c r="H16" s="12">
        <v>47485.401466227275</v>
      </c>
      <c r="I16" s="12">
        <v>46803.263113157147</v>
      </c>
      <c r="J16" s="12">
        <v>46178.968117747667</v>
      </c>
      <c r="K16" s="12">
        <v>45622.364483916921</v>
      </c>
      <c r="L16" s="12">
        <v>45077.143816791242</v>
      </c>
      <c r="M16" s="12">
        <v>44533.512737344274</v>
      </c>
      <c r="N16" s="12">
        <v>44140.582114287565</v>
      </c>
      <c r="O16" s="12">
        <v>43853.04174933389</v>
      </c>
      <c r="P16" s="12">
        <v>43606.280717156311</v>
      </c>
      <c r="Q16" s="12">
        <v>43385.706053817048</v>
      </c>
      <c r="R16" s="12">
        <v>43195.945273182966</v>
      </c>
      <c r="S16" s="12">
        <v>43055.127244290277</v>
      </c>
      <c r="T16" s="12">
        <v>42870.980776225188</v>
      </c>
      <c r="U16" s="12">
        <v>42750.160467947069</v>
      </c>
    </row>
    <row r="17" spans="1:21" x14ac:dyDescent="0.35">
      <c r="A17" s="10"/>
      <c r="B17" s="11" t="s">
        <v>21</v>
      </c>
      <c r="C17" s="11" t="s">
        <v>34</v>
      </c>
      <c r="D17" s="12">
        <v>82281.071158433071</v>
      </c>
      <c r="E17" s="12">
        <v>81612.293822696316</v>
      </c>
      <c r="F17" s="12">
        <v>80910.716433577763</v>
      </c>
      <c r="G17" s="12">
        <v>80183.782234282247</v>
      </c>
      <c r="H17" s="12">
        <v>79482.906445282584</v>
      </c>
      <c r="I17" s="12">
        <v>78809.671870554652</v>
      </c>
      <c r="J17" s="12">
        <v>78144.681068649239</v>
      </c>
      <c r="K17" s="12">
        <v>77600.553882127846</v>
      </c>
      <c r="L17" s="12">
        <v>77048.690108403578</v>
      </c>
      <c r="M17" s="12">
        <v>76514.112834023632</v>
      </c>
      <c r="N17" s="12">
        <v>76104.754597282255</v>
      </c>
      <c r="O17" s="12">
        <v>75874.093997083677</v>
      </c>
      <c r="P17" s="12">
        <v>75701.091496585781</v>
      </c>
      <c r="Q17" s="12">
        <v>75413.72014492056</v>
      </c>
      <c r="R17" s="12">
        <v>75123.610433451569</v>
      </c>
      <c r="S17" s="12">
        <v>74873.705803311488</v>
      </c>
      <c r="T17" s="12">
        <v>74708.788749989093</v>
      </c>
      <c r="U17" s="12">
        <v>74667.567559618081</v>
      </c>
    </row>
    <row r="18" spans="1:21" x14ac:dyDescent="0.35">
      <c r="A18" s="10"/>
      <c r="B18" s="11" t="s">
        <v>23</v>
      </c>
      <c r="C18" s="11" t="s">
        <v>35</v>
      </c>
      <c r="D18" s="12" t="s">
        <v>22</v>
      </c>
      <c r="E18" s="12" t="s">
        <v>22</v>
      </c>
      <c r="F18" s="12" t="s">
        <v>22</v>
      </c>
      <c r="G18" s="12" t="s">
        <v>22</v>
      </c>
      <c r="H18" s="12" t="s">
        <v>22</v>
      </c>
      <c r="I18" s="12" t="s">
        <v>22</v>
      </c>
      <c r="J18" s="12" t="s">
        <v>22</v>
      </c>
      <c r="K18" s="12" t="s">
        <v>22</v>
      </c>
      <c r="L18" s="12" t="s">
        <v>22</v>
      </c>
      <c r="M18" s="12" t="s">
        <v>22</v>
      </c>
      <c r="N18" s="12" t="s">
        <v>22</v>
      </c>
      <c r="O18" s="12" t="s">
        <v>22</v>
      </c>
      <c r="P18" s="12" t="s">
        <v>22</v>
      </c>
      <c r="Q18" s="12" t="s">
        <v>22</v>
      </c>
      <c r="R18" s="12" t="s">
        <v>22</v>
      </c>
      <c r="S18" s="12" t="s">
        <v>22</v>
      </c>
      <c r="T18" s="12" t="s">
        <v>22</v>
      </c>
      <c r="U18" s="12" t="s">
        <v>22</v>
      </c>
    </row>
    <row r="19" spans="1:21" x14ac:dyDescent="0.35">
      <c r="A19" s="10"/>
      <c r="B19" s="11" t="s">
        <v>24</v>
      </c>
      <c r="C19" s="11"/>
      <c r="D19" s="12">
        <v>65432.305328555849</v>
      </c>
      <c r="E19" s="12">
        <v>64404.166929889041</v>
      </c>
      <c r="F19" s="12">
        <v>63590.203372854485</v>
      </c>
      <c r="G19" s="12">
        <v>62998.080121651408</v>
      </c>
      <c r="H19" s="12">
        <v>62525.655254484904</v>
      </c>
      <c r="I19" s="12">
        <v>62182.69052352076</v>
      </c>
      <c r="J19" s="12">
        <v>62000.444049162565</v>
      </c>
      <c r="K19" s="12">
        <v>61951.834313380052</v>
      </c>
      <c r="L19" s="12">
        <v>62026.976637383174</v>
      </c>
      <c r="M19" s="12">
        <v>62327.294231872089</v>
      </c>
      <c r="N19" s="12">
        <v>62522.88267429376</v>
      </c>
      <c r="O19" s="12">
        <v>62587.68518404739</v>
      </c>
      <c r="P19" s="12">
        <v>62829.997884623037</v>
      </c>
      <c r="Q19" s="12">
        <v>63238.59878080085</v>
      </c>
      <c r="R19" s="12">
        <v>63648.82942671873</v>
      </c>
      <c r="S19" s="12">
        <v>63978.20335310106</v>
      </c>
      <c r="T19" s="12">
        <v>64465.480700054337</v>
      </c>
      <c r="U19" s="12">
        <v>65101.431631147134</v>
      </c>
    </row>
    <row r="20" spans="1:21" x14ac:dyDescent="0.35">
      <c r="A20" s="10"/>
      <c r="B20" s="11" t="s">
        <v>25</v>
      </c>
      <c r="C20" s="11"/>
      <c r="D20" s="12">
        <v>45235.306409828088</v>
      </c>
      <c r="E20" s="12">
        <v>44648.331455378764</v>
      </c>
      <c r="F20" s="12">
        <v>43973.933267969915</v>
      </c>
      <c r="G20" s="12">
        <v>43278.846009004505</v>
      </c>
      <c r="H20" s="12">
        <v>42587.830906570525</v>
      </c>
      <c r="I20" s="12">
        <v>41912.334734986827</v>
      </c>
      <c r="J20" s="12">
        <v>41257.705195930153</v>
      </c>
      <c r="K20" s="12">
        <v>40626.768358289402</v>
      </c>
      <c r="L20" s="12">
        <v>40021.362208735613</v>
      </c>
      <c r="M20" s="12">
        <v>39441.498371785186</v>
      </c>
      <c r="N20" s="12">
        <v>38888.017784278032</v>
      </c>
      <c r="O20" s="12">
        <v>38362.553103204518</v>
      </c>
      <c r="P20" s="12">
        <v>37865.347222829005</v>
      </c>
      <c r="Q20" s="12">
        <v>37396.786962501297</v>
      </c>
      <c r="R20" s="12">
        <v>36955.944460538893</v>
      </c>
      <c r="S20" s="12">
        <v>36541.351181755606</v>
      </c>
      <c r="T20" s="12">
        <v>36153.631608169584</v>
      </c>
      <c r="U20" s="12">
        <v>35792.841167336846</v>
      </c>
    </row>
    <row r="21" spans="1:21" x14ac:dyDescent="0.35">
      <c r="A21" s="10"/>
      <c r="B21" s="11" t="s">
        <v>26</v>
      </c>
      <c r="C21" s="11"/>
      <c r="D21" s="12" t="s">
        <v>22</v>
      </c>
      <c r="E21" s="12" t="s">
        <v>22</v>
      </c>
      <c r="F21" s="12" t="s">
        <v>22</v>
      </c>
      <c r="G21" s="12" t="s">
        <v>22</v>
      </c>
      <c r="H21" s="12" t="s">
        <v>22</v>
      </c>
      <c r="I21" s="12" t="s">
        <v>22</v>
      </c>
      <c r="J21" s="12" t="s">
        <v>22</v>
      </c>
      <c r="K21" s="12" t="s">
        <v>22</v>
      </c>
      <c r="L21" s="12" t="s">
        <v>22</v>
      </c>
      <c r="M21" s="12" t="s">
        <v>22</v>
      </c>
      <c r="N21" s="12" t="s">
        <v>22</v>
      </c>
      <c r="O21" s="12" t="s">
        <v>22</v>
      </c>
      <c r="P21" s="12" t="s">
        <v>22</v>
      </c>
      <c r="Q21" s="12" t="s">
        <v>22</v>
      </c>
      <c r="R21" s="12" t="s">
        <v>22</v>
      </c>
      <c r="S21" s="12" t="s">
        <v>22</v>
      </c>
      <c r="T21" s="12" t="s">
        <v>22</v>
      </c>
      <c r="U21" s="12" t="s">
        <v>22</v>
      </c>
    </row>
    <row r="22" spans="1:21" x14ac:dyDescent="0.35">
      <c r="A22" s="10"/>
      <c r="B22" s="13" t="s">
        <v>27</v>
      </c>
      <c r="C22" s="13"/>
      <c r="D22" s="14">
        <f ca="1">IF($L$37="Kilómetros promedio",(HLOOKUP(D$39,INDIRECT($L$35&amp;"_Kilómetros_Diésel"),MATCH("Total",[1]LB!$F$3:$F$34,0),FALSE)/(HLOOKUP(D$39,INDIRECT($L$35&amp;"_Flota_Diésel"),MATCH("Total",[1]LB!$F$3:$F$34,0),FALSE)))*1000000,SUM(D13:D21))</f>
        <v>303054.81985596236</v>
      </c>
      <c r="E22" s="14">
        <f ca="1">IF($L$37="Kilómetros promedio",(HLOOKUP(E$39,INDIRECT($L$35&amp;"_Kilómetros_Diésel"),MATCH("Total",[1]LB!$F$3:$F$34,0),FALSE)/(HLOOKUP(E$39,INDIRECT($L$35&amp;"_Flota_Diésel"),MATCH("Total",[1]LB!$F$3:$F$34,0),FALSE)))*1000000,SUM(E13:E21))</f>
        <v>299095.05037933122</v>
      </c>
      <c r="F22" s="14">
        <f ca="1">IF($L$37="Kilómetros promedio",(HLOOKUP(F$39,INDIRECT($L$35&amp;"_Kilómetros_Diésel"),MATCH("Total",[1]LB!$F$3:$F$34,0),FALSE)/(HLOOKUP(F$39,INDIRECT($L$35&amp;"_Flota_Diésel"),MATCH("Total",[1]LB!$F$3:$F$34,0),FALSE)))*1000000,SUM(F13:F21))</f>
        <v>295299.57297052367</v>
      </c>
      <c r="G22" s="14">
        <f ca="1">IF($L$37="Kilómetros promedio",(HLOOKUP(G$39,INDIRECT($L$35&amp;"_Kilómetros_Diésel"),MATCH("Total",[1]LB!$F$3:$F$34,0),FALSE)/(HLOOKUP(G$39,INDIRECT($L$35&amp;"_Flota_Diésel"),MATCH("Total",[1]LB!$F$3:$F$34,0),FALSE)))*1000000,SUM(G13:G21))</f>
        <v>291671.70970202197</v>
      </c>
      <c r="H22" s="14">
        <f ca="1">IF($L$37="Kilómetros promedio",(HLOOKUP(H$39,INDIRECT($L$35&amp;"_Kilómetros_Diésel"),MATCH("Total",[1]LB!$F$3:$F$34,0),FALSE)/(HLOOKUP(H$39,INDIRECT($L$35&amp;"_Flota_Diésel"),MATCH("Total",[1]LB!$F$3:$F$34,0),FALSE)))*1000000,SUM(H13:H21))</f>
        <v>288418.55468442745</v>
      </c>
      <c r="I22" s="14">
        <f ca="1">IF($L$37="Kilómetros promedio",(HLOOKUP(I$39,INDIRECT($L$35&amp;"_Kilómetros_Diésel"),MATCH("Total",[1]LB!$F$3:$F$34,0),FALSE)/(HLOOKUP(I$39,INDIRECT($L$35&amp;"_Flota_Diésel"),MATCH("Total",[1]LB!$F$3:$F$34,0),FALSE)))*1000000,SUM(I13:I21))</f>
        <v>285590.04804112943</v>
      </c>
      <c r="J22" s="14">
        <f ca="1">IF($L$37="Kilómetros promedio",(HLOOKUP(J$39,INDIRECT($L$35&amp;"_Kilómetros_Diésel"),MATCH("Total",[1]LB!$F$3:$F$34,0),FALSE)/(HLOOKUP(J$39,INDIRECT($L$35&amp;"_Flota_Diésel"),MATCH("Total",[1]LB!$F$3:$F$34,0),FALSE)))*1000000,SUM(J13:J21))</f>
        <v>282941.37007800036</v>
      </c>
      <c r="K22" s="14">
        <f ca="1">IF($L$37="Kilómetros promedio",(HLOOKUP(K$39,INDIRECT($L$35&amp;"_Kilómetros_Diésel"),MATCH("Total",[1]LB!$F$3:$F$34,0),FALSE)/(HLOOKUP(K$39,INDIRECT($L$35&amp;"_Flota_Diésel"),MATCH("Total",[1]LB!$F$3:$F$34,0),FALSE)))*1000000,SUM(K13:K21))</f>
        <v>280851.64548599708</v>
      </c>
      <c r="L22" s="14">
        <f ca="1">IF($L$37="Kilómetros promedio",(HLOOKUP(L$39,INDIRECT($L$35&amp;"_Kilómetros_Diésel"),MATCH("Total",[1]LB!$F$3:$F$34,0),FALSE)/(HLOOKUP(L$39,INDIRECT($L$35&amp;"_Flota_Diésel"),MATCH("Total",[1]LB!$F$3:$F$34,0),FALSE)))*1000000,SUM(L13:L21))</f>
        <v>278753.312637389</v>
      </c>
      <c r="M22" s="14">
        <f ca="1">IF($L$37="Kilómetros promedio",(HLOOKUP(M$39,INDIRECT($L$35&amp;"_Kilómetros_Diésel"),MATCH("Total",[1]LB!$F$3:$F$34,0),FALSE)/(HLOOKUP(M$39,INDIRECT($L$35&amp;"_Flota_Diésel"),MATCH("Total",[1]LB!$F$3:$F$34,0),FALSE)))*1000000,SUM(M13:M21))</f>
        <v>276938.89758398104</v>
      </c>
      <c r="N22" s="14">
        <f ca="1">IF($L$37="Kilómetros promedio",(HLOOKUP(N$39,INDIRECT($L$35&amp;"_Kilómetros_Diésel"),MATCH("Total",[1]LB!$F$3:$F$34,0),FALSE)/(HLOOKUP(N$39,INDIRECT($L$35&amp;"_Flota_Diésel"),MATCH("Total",[1]LB!$F$3:$F$34,0),FALSE)))*1000000,SUM(N13:N21))</f>
        <v>275798.62502521946</v>
      </c>
      <c r="O22" s="14">
        <f ca="1">IF($L$37="Kilómetros promedio",(HLOOKUP(O$39,INDIRECT($L$35&amp;"_Kilómetros_Diésel"),MATCH("Total",[1]LB!$F$3:$F$34,0),FALSE)/(HLOOKUP(O$39,INDIRECT($L$35&amp;"_Flota_Diésel"),MATCH("Total",[1]LB!$F$3:$F$34,0),FALSE)))*1000000,SUM(O13:O21))</f>
        <v>275096.29096136364</v>
      </c>
      <c r="P22" s="14">
        <f ca="1">IF($L$37="Kilómetros promedio",(HLOOKUP(P$39,INDIRECT($L$35&amp;"_Kilómetros_Diésel"),MATCH("Total",[1]LB!$F$3:$F$34,0),FALSE)/(HLOOKUP(P$39,INDIRECT($L$35&amp;"_Flota_Diésel"),MATCH("Total",[1]LB!$F$3:$F$34,0),FALSE)))*1000000,SUM(P13:P21))</f>
        <v>274735.91916526161</v>
      </c>
      <c r="Q22" s="14">
        <f ca="1">IF($L$37="Kilómetros promedio",(HLOOKUP(Q$39,INDIRECT($L$35&amp;"_Kilómetros_Diésel"),MATCH("Total",[1]LB!$F$3:$F$34,0),FALSE)/(HLOOKUP(Q$39,INDIRECT($L$35&amp;"_Flota_Diésel"),MATCH("Total",[1]LB!$F$3:$F$34,0),FALSE)))*1000000,SUM(Q13:Q21))</f>
        <v>274314.03228002135</v>
      </c>
      <c r="R22" s="14">
        <f ca="1">IF($L$37="Kilómetros promedio",(HLOOKUP(R$39,INDIRECT($L$35&amp;"_Kilómetros_Diésel"),MATCH("Total",[1]LB!$F$3:$F$34,0),FALSE)/(HLOOKUP(R$39,INDIRECT($L$35&amp;"_Flota_Diésel"),MATCH("Total",[1]LB!$F$3:$F$34,0),FALSE)))*1000000,SUM(R13:R21))</f>
        <v>274046.15105802263</v>
      </c>
      <c r="S22" s="14">
        <f ca="1">IF($L$37="Kilómetros promedio",(HLOOKUP(S$39,INDIRECT($L$35&amp;"_Kilómetros_Diésel"),MATCH("Total",[1]LB!$F$3:$F$34,0),FALSE)/(HLOOKUP(S$39,INDIRECT($L$35&amp;"_Flota_Diésel"),MATCH("Total",[1]LB!$F$3:$F$34,0),FALSE)))*1000000,SUM(S13:S21))</f>
        <v>273942.37954594375</v>
      </c>
      <c r="T22" s="14">
        <f ca="1">IF($L$37="Kilómetros promedio",(HLOOKUP(T$39,INDIRECT($L$35&amp;"_Kilómetros_Diésel"),MATCH("Total",[1]LB!$F$3:$F$34,0),FALSE)/(HLOOKUP(T$39,INDIRECT($L$35&amp;"_Flota_Diésel"),MATCH("Total",[1]LB!$F$3:$F$34,0),FALSE)))*1000000,SUM(T13:T21))</f>
        <v>274280.98391142662</v>
      </c>
      <c r="U22" s="14">
        <f ca="1">IF($L$37="Kilómetros promedio",(HLOOKUP(U$39,INDIRECT($L$35&amp;"_Kilómetros_Diésel"),MATCH("Total",[1]LB!$F$3:$F$34,0),FALSE)/(HLOOKUP(U$39,INDIRECT($L$35&amp;"_Flota_Diésel"),MATCH("Total",[1]LB!$F$3:$F$34,0),FALSE)))*1000000,SUM(U13:U21))</f>
        <v>275233.76404128602</v>
      </c>
    </row>
    <row r="25" spans="1:21" x14ac:dyDescent="0.35">
      <c r="C25" t="s">
        <v>29</v>
      </c>
      <c r="D25" s="15">
        <f>SUM(D15:D17)</f>
        <v>160020.615966613</v>
      </c>
      <c r="E25" s="15">
        <f t="shared" ref="E25:U25" si="0">SUM(E15:E17)</f>
        <v>157825.28074580166</v>
      </c>
      <c r="F25" s="15">
        <f t="shared" si="0"/>
        <v>155664.69342558895</v>
      </c>
      <c r="G25" s="15">
        <f t="shared" si="0"/>
        <v>153468.18675788405</v>
      </c>
      <c r="H25" s="15">
        <f t="shared" si="0"/>
        <v>151520.93422366591</v>
      </c>
      <c r="I25" s="15">
        <f t="shared" si="0"/>
        <v>149847.55517923145</v>
      </c>
      <c r="J25" s="15">
        <f t="shared" si="0"/>
        <v>148160.985551461</v>
      </c>
      <c r="K25" s="15">
        <f t="shared" si="0"/>
        <v>146868.05905205075</v>
      </c>
      <c r="L25" s="15">
        <f t="shared" si="0"/>
        <v>145402.80855048785</v>
      </c>
      <c r="M25" s="15">
        <f t="shared" si="0"/>
        <v>143953.71677909925</v>
      </c>
      <c r="N25" s="15">
        <f t="shared" si="0"/>
        <v>143257.52947061986</v>
      </c>
      <c r="O25" s="15">
        <f t="shared" si="0"/>
        <v>143110.43525893072</v>
      </c>
      <c r="P25" s="15">
        <f t="shared" si="0"/>
        <v>143083.02363426326</v>
      </c>
      <c r="Q25" s="15">
        <f t="shared" si="0"/>
        <v>142785.91638137322</v>
      </c>
      <c r="R25" s="15">
        <f t="shared" si="0"/>
        <v>142607.08437852364</v>
      </c>
      <c r="S25" s="15">
        <f t="shared" si="0"/>
        <v>142631.20185753942</v>
      </c>
      <c r="T25" s="15">
        <f>SUM(T15:T17)</f>
        <v>142901.10478168449</v>
      </c>
      <c r="U25" s="15">
        <f t="shared" si="0"/>
        <v>143594.04889975529</v>
      </c>
    </row>
    <row r="26" spans="1:21" x14ac:dyDescent="0.35">
      <c r="D26" s="9">
        <v>2013</v>
      </c>
      <c r="E26" s="9">
        <v>2014</v>
      </c>
      <c r="F26" s="9">
        <v>2015</v>
      </c>
      <c r="G26" s="9">
        <v>2016</v>
      </c>
      <c r="H26" s="9">
        <v>2017</v>
      </c>
      <c r="I26" s="9">
        <v>2018</v>
      </c>
      <c r="J26" s="9">
        <v>2019</v>
      </c>
      <c r="K26" s="9">
        <v>2020</v>
      </c>
      <c r="L26" s="9">
        <v>2021</v>
      </c>
      <c r="M26" s="9">
        <v>2022</v>
      </c>
      <c r="N26" s="9">
        <v>2023</v>
      </c>
      <c r="O26" s="9">
        <v>2024</v>
      </c>
      <c r="P26" s="9">
        <v>2025</v>
      </c>
      <c r="Q26" s="9">
        <v>2026</v>
      </c>
      <c r="R26" s="9">
        <v>2027</v>
      </c>
      <c r="S26" s="9">
        <v>2028</v>
      </c>
      <c r="T26" s="9">
        <v>2029</v>
      </c>
      <c r="U26" s="9">
        <v>2030</v>
      </c>
    </row>
    <row r="27" spans="1:21" x14ac:dyDescent="0.35">
      <c r="B27" s="11" t="s">
        <v>30</v>
      </c>
      <c r="C27" s="11"/>
      <c r="D27" s="16">
        <f>D15/D25</f>
        <v>0.1676681243118858</v>
      </c>
      <c r="E27" s="16">
        <f t="shared" ref="E27:U27" si="1">E15/E25</f>
        <v>0.16647407281427171</v>
      </c>
      <c r="F27" s="16">
        <f t="shared" si="1"/>
        <v>0.16512003779635756</v>
      </c>
      <c r="G27" s="16">
        <f t="shared" si="1"/>
        <v>0.16323505192536095</v>
      </c>
      <c r="H27" s="16">
        <f t="shared" si="1"/>
        <v>0.16204114921779042</v>
      </c>
      <c r="I27" s="16">
        <f t="shared" si="1"/>
        <v>0.16172849911720494</v>
      </c>
      <c r="J27" s="16">
        <f t="shared" si="1"/>
        <v>0.16088807911435396</v>
      </c>
      <c r="K27" s="16">
        <f t="shared" si="1"/>
        <v>0.16099580016663831</v>
      </c>
      <c r="L27" s="16">
        <f t="shared" si="1"/>
        <v>0.16008614178322855</v>
      </c>
      <c r="M27" s="16">
        <f t="shared" si="1"/>
        <v>0.1591212211830649</v>
      </c>
      <c r="N27" s="16">
        <f t="shared" si="1"/>
        <v>0.16063513620601366</v>
      </c>
      <c r="O27" s="16">
        <f t="shared" si="1"/>
        <v>0.16339339245391554</v>
      </c>
      <c r="P27" s="16">
        <f t="shared" si="1"/>
        <v>0.1661668227063364</v>
      </c>
      <c r="Q27" s="16">
        <f t="shared" si="1"/>
        <v>0.16798918822336112</v>
      </c>
      <c r="R27" s="16">
        <f t="shared" si="1"/>
        <v>0.17031081434511655</v>
      </c>
      <c r="S27" s="16">
        <f t="shared" si="1"/>
        <v>0.1731904975084658</v>
      </c>
      <c r="T27" s="16">
        <f t="shared" si="1"/>
        <v>0.17719481801176132</v>
      </c>
      <c r="U27" s="16">
        <f t="shared" si="1"/>
        <v>0.18229391170983786</v>
      </c>
    </row>
    <row r="28" spans="1:21" x14ac:dyDescent="0.35">
      <c r="B28" s="11" t="s">
        <v>31</v>
      </c>
      <c r="C28" s="11"/>
      <c r="D28" s="16">
        <f>(D16+D17)/D25</f>
        <v>0.83233187568811429</v>
      </c>
      <c r="E28" s="16">
        <f t="shared" ref="E28:U28" si="2">(E16+E17)/E25</f>
        <v>0.83352592718572827</v>
      </c>
      <c r="F28" s="16">
        <f t="shared" si="2"/>
        <v>0.83487996220364236</v>
      </c>
      <c r="G28" s="16">
        <f t="shared" si="2"/>
        <v>0.83676494807463897</v>
      </c>
      <c r="H28" s="16">
        <f t="shared" si="2"/>
        <v>0.83795885078220955</v>
      </c>
      <c r="I28" s="16">
        <f t="shared" si="2"/>
        <v>0.83827150088279512</v>
      </c>
      <c r="J28" s="16">
        <f t="shared" si="2"/>
        <v>0.83911192088564623</v>
      </c>
      <c r="K28" s="16">
        <f t="shared" si="2"/>
        <v>0.83900419983336172</v>
      </c>
      <c r="L28" s="16">
        <f t="shared" si="2"/>
        <v>0.83991385821677145</v>
      </c>
      <c r="M28" s="16">
        <f t="shared" si="2"/>
        <v>0.84087877881693507</v>
      </c>
      <c r="N28" s="16">
        <f t="shared" si="2"/>
        <v>0.83936486379398634</v>
      </c>
      <c r="O28" s="16">
        <f t="shared" si="2"/>
        <v>0.83660660754608429</v>
      </c>
      <c r="P28" s="16">
        <f t="shared" si="2"/>
        <v>0.83383317729366357</v>
      </c>
      <c r="Q28" s="16">
        <f t="shared" si="2"/>
        <v>0.83201081177663883</v>
      </c>
      <c r="R28" s="16">
        <f t="shared" si="2"/>
        <v>0.82968918565488348</v>
      </c>
      <c r="S28" s="16">
        <f t="shared" si="2"/>
        <v>0.82680950249153429</v>
      </c>
      <c r="T28" s="16">
        <f t="shared" si="2"/>
        <v>0.82280518198823871</v>
      </c>
      <c r="U28" s="16">
        <f t="shared" si="2"/>
        <v>0.817706088290162</v>
      </c>
    </row>
  </sheetData>
  <mergeCells count="2">
    <mergeCell ref="A3:A12"/>
    <mergeCell ref="A13:A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4.5" x14ac:dyDescent="0.35"/>
  <cols>
    <col min="1" max="1" width="13.26953125" customWidth="1"/>
  </cols>
  <sheetData>
    <row r="1" spans="1:2" x14ac:dyDescent="0.35">
      <c r="A1" t="s">
        <v>42</v>
      </c>
      <c r="B1">
        <v>0.621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7"/>
  <sheetViews>
    <sheetView workbookViewId="0"/>
  </sheetViews>
  <sheetFormatPr defaultRowHeight="14.5" x14ac:dyDescent="0.35"/>
  <cols>
    <col min="1" max="1" width="16.54296875" customWidth="1"/>
    <col min="2" max="2" width="16" customWidth="1"/>
    <col min="3" max="3" width="13.1796875" customWidth="1"/>
  </cols>
  <sheetData>
    <row r="1" spans="1:3" x14ac:dyDescent="0.25">
      <c r="A1" s="1" t="s">
        <v>2</v>
      </c>
      <c r="B1" s="3" t="s">
        <v>9</v>
      </c>
      <c r="C1" s="3" t="s">
        <v>10</v>
      </c>
    </row>
    <row r="2" spans="1:3" x14ac:dyDescent="0.25">
      <c r="A2" t="s">
        <v>3</v>
      </c>
      <c r="B2" s="4">
        <f>(AVERAGE('Avg km traveled by Veh Type'!D3:U3)*'Total Fleet Size'!B20+AVERAGE('Avg km traveled by Veh Type'!D4:U4)*'Total Fleet Size'!C20)/SUM('Total Fleet Size'!B20:C20)*'Conversion Factors'!B1</f>
        <v>9527.3749801386675</v>
      </c>
      <c r="C2" s="4">
        <f>AVERAGE('Avg km traveled by Veh Type'!D5:U5)*'Conversion Factors'!B1</f>
        <v>14167.648969923132</v>
      </c>
    </row>
    <row r="3" spans="1:3" x14ac:dyDescent="0.25">
      <c r="A3" t="s">
        <v>4</v>
      </c>
      <c r="B3">
        <v>0</v>
      </c>
      <c r="C3" s="4">
        <f>(AVERAGE('Avg km traveled by Veh Type'!D16:U16)*'Total Fleet Size'!E20+AVERAGE('Avg km traveled by Veh Type'!D17:U17)*'Total Fleet Size'!F20)/SUM('Total Fleet Size'!E20:F20)*'Conversion Factors'!B1</f>
        <v>43536.157225742929</v>
      </c>
    </row>
    <row r="4" spans="1:3" x14ac:dyDescent="0.25">
      <c r="A4" t="s">
        <v>5</v>
      </c>
      <c r="B4">
        <v>0</v>
      </c>
      <c r="C4">
        <v>0</v>
      </c>
    </row>
    <row r="5" spans="1:3" x14ac:dyDescent="0.25">
      <c r="A5" t="s">
        <v>6</v>
      </c>
      <c r="B5">
        <v>0</v>
      </c>
      <c r="C5">
        <v>0</v>
      </c>
    </row>
    <row r="6" spans="1:3" x14ac:dyDescent="0.25">
      <c r="A6" t="s">
        <v>7</v>
      </c>
      <c r="B6">
        <v>0</v>
      </c>
      <c r="C6">
        <v>0</v>
      </c>
    </row>
    <row r="7" spans="1:3" x14ac:dyDescent="0.25">
      <c r="A7" t="s">
        <v>8</v>
      </c>
      <c r="B7" s="4">
        <f>AVERAGE('Avg km traveled by Veh Type'!D8:U8)*'Conversion Factors'!B1</f>
        <v>5617.7621142225926</v>
      </c>
      <c r="C7">
        <v>0</v>
      </c>
    </row>
  </sheetData>
  <pageMargins left="0.7" right="0.7" top="0.75" bottom="0.75" header="0.3" footer="0.3"/>
  <pageSetup orientation="portrait" horizontalDpi="1200" verticalDpi="1200" r:id="rId1"/>
  <ignoredErrors>
    <ignoredError sqref="B2 C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Total Fleet Size</vt:lpstr>
      <vt:lpstr>Avg km traveled by Veh Type</vt:lpstr>
      <vt:lpstr>Conversion Factors</vt:lpstr>
      <vt:lpstr>AADTbVT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2015-03-31T22:53:51Z</dcterms:created>
  <dcterms:modified xsi:type="dcterms:W3CDTF">2015-11-24T23:35:31Z</dcterms:modified>
</cp:coreProperties>
</file>