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70" windowWidth="19425" windowHeight="11025" tabRatio="757"/>
  </bookViews>
  <sheets>
    <sheet name="About" sheetId="1" r:id="rId1"/>
    <sheet name="VFP-BCDT-passengers" sheetId="3" r:id="rId2"/>
    <sheet name="VFP-BNCDTfVwSD-passengers" sheetId="12" r:id="rId3"/>
    <sheet name="VFP-BNVFE-passengers" sheetId="17" r:id="rId4"/>
    <sheet name="VFP-BCDT-freight" sheetId="4" r:id="rId5"/>
    <sheet name="VFP-BNCDTfVwSD-freight" sheetId="13" r:id="rId6"/>
    <sheet name="VFP-BNVFE-freight" sheetId="19" r:id="rId7"/>
    <sheet name="Tot Cargo Dist &gt;" sheetId="31" r:id="rId8"/>
    <sheet name="Road Veh Psg-km" sheetId="29" r:id="rId9"/>
    <sheet name="Nonroad Veh Psg-km" sheetId="27" r:id="rId10"/>
    <sheet name="Psg-km Calcs" sheetId="28" r:id="rId11"/>
    <sheet name="Freight ton-km" sheetId="22" r:id="rId12"/>
    <sheet name="Freight ton-km LDV HDV Division" sheetId="25" r:id="rId13"/>
    <sheet name="Freight ton-km Calcs" sheetId="23" r:id="rId14"/>
    <sheet name="New Veh Cargo Dist &gt;" sheetId="32" r:id="rId15"/>
    <sheet name="Road Veh Sales" sheetId="30" r:id="rId16"/>
    <sheet name="Total Fleet Size" sheetId="34" r:id="rId17"/>
    <sheet name="New Veh Cargo Dist Calcs" sheetId="35" r:id="rId18"/>
    <sheet name="New Veh Fuel Econ &gt;" sheetId="33" r:id="rId19"/>
    <sheet name="Road Veh Efficiencies" sheetId="26" r:id="rId20"/>
    <sheet name="Veh Loading" sheetId="36" r:id="rId21"/>
    <sheet name="New Veh Fuel Econ Calcs" sheetId="37" r:id="rId22"/>
    <sheet name="Conversion Factors" sheetId="24" r:id="rId23"/>
  </sheets>
  <calcPr calcId="145621"/>
</workbook>
</file>

<file path=xl/calcChain.xml><?xml version="1.0" encoding="utf-8"?>
<calcChain xmlns="http://schemas.openxmlformats.org/spreadsheetml/2006/main">
  <c r="C7" i="17" l="1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B7" i="17"/>
  <c r="B3" i="17"/>
  <c r="B2" i="17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B3" i="19"/>
  <c r="B2" i="19"/>
  <c r="B49" i="37" l="1"/>
  <c r="C49" i="37"/>
  <c r="D49" i="37"/>
  <c r="E49" i="37"/>
  <c r="F49" i="37"/>
  <c r="B50" i="37"/>
  <c r="C50" i="37"/>
  <c r="D50" i="37"/>
  <c r="E50" i="37"/>
  <c r="F50" i="37"/>
  <c r="B51" i="37"/>
  <c r="C51" i="37"/>
  <c r="D51" i="37"/>
  <c r="E51" i="37"/>
  <c r="F51" i="37"/>
  <c r="B52" i="37"/>
  <c r="C52" i="37"/>
  <c r="D52" i="37"/>
  <c r="E52" i="37"/>
  <c r="F52" i="37"/>
  <c r="B53" i="37"/>
  <c r="C53" i="37"/>
  <c r="D53" i="37"/>
  <c r="E53" i="37"/>
  <c r="F53" i="37"/>
  <c r="B54" i="37"/>
  <c r="C54" i="37"/>
  <c r="D54" i="37"/>
  <c r="E54" i="37"/>
  <c r="F54" i="37"/>
  <c r="B55" i="37"/>
  <c r="C55" i="37"/>
  <c r="D55" i="37"/>
  <c r="E55" i="37"/>
  <c r="F55" i="37"/>
  <c r="B56" i="37"/>
  <c r="C56" i="37"/>
  <c r="D56" i="37"/>
  <c r="E56" i="37"/>
  <c r="F56" i="37"/>
  <c r="B57" i="37"/>
  <c r="C57" i="37"/>
  <c r="D57" i="37"/>
  <c r="E57" i="37"/>
  <c r="F57" i="37"/>
  <c r="B58" i="37"/>
  <c r="C58" i="37"/>
  <c r="D58" i="37"/>
  <c r="E58" i="37"/>
  <c r="F58" i="37"/>
  <c r="B59" i="37"/>
  <c r="C59" i="37"/>
  <c r="D59" i="37"/>
  <c r="E59" i="37"/>
  <c r="F59" i="37"/>
  <c r="B60" i="37"/>
  <c r="C60" i="37"/>
  <c r="D60" i="37"/>
  <c r="E60" i="37"/>
  <c r="F60" i="37"/>
  <c r="B61" i="37"/>
  <c r="C61" i="37"/>
  <c r="D61" i="37"/>
  <c r="E61" i="37"/>
  <c r="F61" i="37"/>
  <c r="B62" i="37"/>
  <c r="C62" i="37"/>
  <c r="D62" i="37"/>
  <c r="E62" i="37"/>
  <c r="F62" i="37"/>
  <c r="B63" i="37"/>
  <c r="C63" i="37"/>
  <c r="D63" i="37"/>
  <c r="E63" i="37"/>
  <c r="F63" i="37"/>
  <c r="B64" i="37"/>
  <c r="C64" i="37"/>
  <c r="D64" i="37"/>
  <c r="E64" i="37"/>
  <c r="F64" i="37"/>
  <c r="B65" i="37"/>
  <c r="C65" i="37"/>
  <c r="D65" i="37"/>
  <c r="E65" i="37"/>
  <c r="F65" i="37"/>
  <c r="B66" i="37"/>
  <c r="C66" i="37"/>
  <c r="D66" i="37"/>
  <c r="E66" i="37"/>
  <c r="F66" i="37"/>
  <c r="F48" i="37"/>
  <c r="E48" i="37"/>
  <c r="D48" i="37"/>
  <c r="C48" i="37"/>
  <c r="B48" i="37"/>
  <c r="B5" i="37" l="1"/>
  <c r="B27" i="37" s="1"/>
  <c r="C5" i="37"/>
  <c r="C27" i="37" s="1"/>
  <c r="D5" i="37"/>
  <c r="D27" i="37" s="1"/>
  <c r="E5" i="37"/>
  <c r="E27" i="37" s="1"/>
  <c r="F5" i="37"/>
  <c r="F27" i="37" s="1"/>
  <c r="B6" i="37"/>
  <c r="B28" i="37" s="1"/>
  <c r="C6" i="37"/>
  <c r="C28" i="37" s="1"/>
  <c r="D6" i="37"/>
  <c r="D28" i="37" s="1"/>
  <c r="E6" i="37"/>
  <c r="E28" i="37" s="1"/>
  <c r="F6" i="37"/>
  <c r="F28" i="37" s="1"/>
  <c r="B7" i="37"/>
  <c r="B29" i="37" s="1"/>
  <c r="C7" i="37"/>
  <c r="C29" i="37" s="1"/>
  <c r="D7" i="37"/>
  <c r="D29" i="37" s="1"/>
  <c r="E7" i="37"/>
  <c r="E29" i="37" s="1"/>
  <c r="F7" i="37"/>
  <c r="F29" i="37" s="1"/>
  <c r="B8" i="37"/>
  <c r="B30" i="37" s="1"/>
  <c r="C8" i="37"/>
  <c r="C30" i="37" s="1"/>
  <c r="D8" i="37"/>
  <c r="D30" i="37" s="1"/>
  <c r="E8" i="37"/>
  <c r="E30" i="37" s="1"/>
  <c r="F8" i="37"/>
  <c r="F30" i="37" s="1"/>
  <c r="B9" i="37"/>
  <c r="B31" i="37" s="1"/>
  <c r="C9" i="37"/>
  <c r="C31" i="37" s="1"/>
  <c r="D9" i="37"/>
  <c r="D31" i="37" s="1"/>
  <c r="E9" i="37"/>
  <c r="E31" i="37" s="1"/>
  <c r="F9" i="37"/>
  <c r="F31" i="37" s="1"/>
  <c r="B10" i="37"/>
  <c r="B32" i="37" s="1"/>
  <c r="C10" i="37"/>
  <c r="C32" i="37" s="1"/>
  <c r="D10" i="37"/>
  <c r="D32" i="37" s="1"/>
  <c r="E10" i="37"/>
  <c r="E32" i="37" s="1"/>
  <c r="F10" i="37"/>
  <c r="F32" i="37" s="1"/>
  <c r="B11" i="37"/>
  <c r="B33" i="37" s="1"/>
  <c r="C11" i="37"/>
  <c r="C33" i="37" s="1"/>
  <c r="D11" i="37"/>
  <c r="D33" i="37" s="1"/>
  <c r="E11" i="37"/>
  <c r="E33" i="37" s="1"/>
  <c r="F11" i="37"/>
  <c r="F33" i="37" s="1"/>
  <c r="B12" i="37"/>
  <c r="B34" i="37" s="1"/>
  <c r="C12" i="37"/>
  <c r="C34" i="37" s="1"/>
  <c r="D12" i="37"/>
  <c r="D34" i="37" s="1"/>
  <c r="E12" i="37"/>
  <c r="E34" i="37" s="1"/>
  <c r="F12" i="37"/>
  <c r="F34" i="37" s="1"/>
  <c r="B13" i="37"/>
  <c r="B35" i="37" s="1"/>
  <c r="C13" i="37"/>
  <c r="C35" i="37" s="1"/>
  <c r="D13" i="37"/>
  <c r="D35" i="37" s="1"/>
  <c r="E13" i="37"/>
  <c r="E35" i="37" s="1"/>
  <c r="F13" i="37"/>
  <c r="F35" i="37" s="1"/>
  <c r="B14" i="37"/>
  <c r="B36" i="37" s="1"/>
  <c r="C14" i="37"/>
  <c r="C36" i="37" s="1"/>
  <c r="D14" i="37"/>
  <c r="D36" i="37" s="1"/>
  <c r="E14" i="37"/>
  <c r="E36" i="37" s="1"/>
  <c r="F14" i="37"/>
  <c r="F36" i="37" s="1"/>
  <c r="B15" i="37"/>
  <c r="B37" i="37" s="1"/>
  <c r="C15" i="37"/>
  <c r="C37" i="37" s="1"/>
  <c r="D15" i="37"/>
  <c r="D37" i="37" s="1"/>
  <c r="E15" i="37"/>
  <c r="E37" i="37" s="1"/>
  <c r="F15" i="37"/>
  <c r="F37" i="37" s="1"/>
  <c r="B16" i="37"/>
  <c r="B38" i="37" s="1"/>
  <c r="C16" i="37"/>
  <c r="C38" i="37" s="1"/>
  <c r="D16" i="37"/>
  <c r="D38" i="37" s="1"/>
  <c r="E16" i="37"/>
  <c r="E38" i="37" s="1"/>
  <c r="F16" i="37"/>
  <c r="F38" i="37" s="1"/>
  <c r="B17" i="37"/>
  <c r="B39" i="37" s="1"/>
  <c r="C17" i="37"/>
  <c r="C39" i="37" s="1"/>
  <c r="D17" i="37"/>
  <c r="D39" i="37" s="1"/>
  <c r="E17" i="37"/>
  <c r="E39" i="37" s="1"/>
  <c r="F17" i="37"/>
  <c r="F39" i="37" s="1"/>
  <c r="B18" i="37"/>
  <c r="B40" i="37" s="1"/>
  <c r="C18" i="37"/>
  <c r="C40" i="37" s="1"/>
  <c r="D18" i="37"/>
  <c r="D40" i="37" s="1"/>
  <c r="E18" i="37"/>
  <c r="E40" i="37" s="1"/>
  <c r="F18" i="37"/>
  <c r="F40" i="37" s="1"/>
  <c r="B19" i="37"/>
  <c r="B41" i="37" s="1"/>
  <c r="C19" i="37"/>
  <c r="C41" i="37" s="1"/>
  <c r="D19" i="37"/>
  <c r="D41" i="37" s="1"/>
  <c r="E19" i="37"/>
  <c r="E41" i="37" s="1"/>
  <c r="F19" i="37"/>
  <c r="F41" i="37" s="1"/>
  <c r="B20" i="37"/>
  <c r="B42" i="37" s="1"/>
  <c r="C20" i="37"/>
  <c r="C42" i="37" s="1"/>
  <c r="D20" i="37"/>
  <c r="D42" i="37" s="1"/>
  <c r="E20" i="37"/>
  <c r="E42" i="37" s="1"/>
  <c r="F20" i="37"/>
  <c r="F42" i="37" s="1"/>
  <c r="B21" i="37"/>
  <c r="B43" i="37" s="1"/>
  <c r="C21" i="37"/>
  <c r="C43" i="37" s="1"/>
  <c r="D21" i="37"/>
  <c r="D43" i="37" s="1"/>
  <c r="E21" i="37"/>
  <c r="E43" i="37" s="1"/>
  <c r="F21" i="37"/>
  <c r="F43" i="37" s="1"/>
  <c r="B22" i="37"/>
  <c r="B44" i="37" s="1"/>
  <c r="C22" i="37"/>
  <c r="C44" i="37" s="1"/>
  <c r="D22" i="37"/>
  <c r="D44" i="37" s="1"/>
  <c r="E22" i="37"/>
  <c r="E44" i="37" s="1"/>
  <c r="F22" i="37"/>
  <c r="F44" i="37" s="1"/>
  <c r="F4" i="37"/>
  <c r="F26" i="37" s="1"/>
  <c r="E4" i="37"/>
  <c r="E26" i="37" s="1"/>
  <c r="C4" i="37"/>
  <c r="C26" i="37" s="1"/>
  <c r="D4" i="37"/>
  <c r="D26" i="37" s="1"/>
  <c r="B4" i="37"/>
  <c r="B26" i="37" s="1"/>
  <c r="C2" i="35" l="1"/>
  <c r="D2" i="35"/>
  <c r="E2" i="35"/>
  <c r="F2" i="35"/>
  <c r="G2" i="35"/>
  <c r="H2" i="35"/>
  <c r="I2" i="35"/>
  <c r="J2" i="35"/>
  <c r="B2" i="35"/>
  <c r="B5" i="35"/>
  <c r="B28" i="35" s="1"/>
  <c r="C5" i="35"/>
  <c r="D5" i="35"/>
  <c r="E28" i="35" s="1"/>
  <c r="E5" i="35"/>
  <c r="F28" i="35" s="1"/>
  <c r="F5" i="35"/>
  <c r="G5" i="35"/>
  <c r="C28" i="35" s="1"/>
  <c r="H5" i="35"/>
  <c r="I5" i="35"/>
  <c r="D28" i="35" s="1"/>
  <c r="J5" i="35"/>
  <c r="K5" i="35"/>
  <c r="B6" i="35"/>
  <c r="B29" i="35" s="1"/>
  <c r="C6" i="35"/>
  <c r="D6" i="35"/>
  <c r="E29" i="35" s="1"/>
  <c r="E6" i="35"/>
  <c r="F29" i="35" s="1"/>
  <c r="F6" i="35"/>
  <c r="G6" i="35"/>
  <c r="C29" i="35" s="1"/>
  <c r="H6" i="35"/>
  <c r="I6" i="35"/>
  <c r="D29" i="35" s="1"/>
  <c r="J6" i="35"/>
  <c r="K6" i="35"/>
  <c r="B7" i="35"/>
  <c r="B30" i="35" s="1"/>
  <c r="C7" i="35"/>
  <c r="D7" i="35"/>
  <c r="E30" i="35" s="1"/>
  <c r="E7" i="35"/>
  <c r="F30" i="35" s="1"/>
  <c r="F7" i="35"/>
  <c r="G7" i="35"/>
  <c r="C30" i="35" s="1"/>
  <c r="H7" i="35"/>
  <c r="I7" i="35"/>
  <c r="D30" i="35" s="1"/>
  <c r="J7" i="35"/>
  <c r="K7" i="35"/>
  <c r="B8" i="35"/>
  <c r="B31" i="35" s="1"/>
  <c r="C8" i="35"/>
  <c r="D8" i="35"/>
  <c r="E31" i="35" s="1"/>
  <c r="E8" i="35"/>
  <c r="F31" i="35" s="1"/>
  <c r="F8" i="35"/>
  <c r="G8" i="35"/>
  <c r="C31" i="35" s="1"/>
  <c r="H8" i="35"/>
  <c r="I8" i="35"/>
  <c r="D31" i="35" s="1"/>
  <c r="J8" i="35"/>
  <c r="K8" i="35"/>
  <c r="B9" i="35"/>
  <c r="B32" i="35" s="1"/>
  <c r="C9" i="35"/>
  <c r="D9" i="35"/>
  <c r="E32" i="35" s="1"/>
  <c r="E9" i="35"/>
  <c r="F32" i="35" s="1"/>
  <c r="F9" i="35"/>
  <c r="G9" i="35"/>
  <c r="C32" i="35" s="1"/>
  <c r="H9" i="35"/>
  <c r="I9" i="35"/>
  <c r="D32" i="35" s="1"/>
  <c r="J9" i="35"/>
  <c r="K9" i="35"/>
  <c r="B10" i="35"/>
  <c r="B33" i="35" s="1"/>
  <c r="C10" i="35"/>
  <c r="D10" i="35"/>
  <c r="E33" i="35" s="1"/>
  <c r="E10" i="35"/>
  <c r="F33" i="35" s="1"/>
  <c r="F10" i="35"/>
  <c r="G10" i="35"/>
  <c r="C33" i="35" s="1"/>
  <c r="H10" i="35"/>
  <c r="I10" i="35"/>
  <c r="D33" i="35" s="1"/>
  <c r="J10" i="35"/>
  <c r="K10" i="35"/>
  <c r="B11" i="35"/>
  <c r="B34" i="35" s="1"/>
  <c r="C11" i="35"/>
  <c r="D11" i="35"/>
  <c r="E34" i="35" s="1"/>
  <c r="E11" i="35"/>
  <c r="F34" i="35" s="1"/>
  <c r="F11" i="35"/>
  <c r="G11" i="35"/>
  <c r="C34" i="35" s="1"/>
  <c r="H11" i="35"/>
  <c r="I11" i="35"/>
  <c r="D34" i="35" s="1"/>
  <c r="J11" i="35"/>
  <c r="K11" i="35"/>
  <c r="B12" i="35"/>
  <c r="B35" i="35" s="1"/>
  <c r="C12" i="35"/>
  <c r="D12" i="35"/>
  <c r="E35" i="35" s="1"/>
  <c r="E12" i="35"/>
  <c r="F35" i="35" s="1"/>
  <c r="F12" i="35"/>
  <c r="G12" i="35"/>
  <c r="C35" i="35" s="1"/>
  <c r="H12" i="35"/>
  <c r="I12" i="35"/>
  <c r="D35" i="35" s="1"/>
  <c r="J12" i="35"/>
  <c r="K12" i="35"/>
  <c r="B13" i="35"/>
  <c r="B36" i="35" s="1"/>
  <c r="C13" i="35"/>
  <c r="D13" i="35"/>
  <c r="E36" i="35" s="1"/>
  <c r="E13" i="35"/>
  <c r="F36" i="35" s="1"/>
  <c r="F13" i="35"/>
  <c r="G13" i="35"/>
  <c r="C36" i="35" s="1"/>
  <c r="H13" i="35"/>
  <c r="I13" i="35"/>
  <c r="D36" i="35" s="1"/>
  <c r="J13" i="35"/>
  <c r="K13" i="35"/>
  <c r="B14" i="35"/>
  <c r="B37" i="35" s="1"/>
  <c r="C14" i="35"/>
  <c r="D14" i="35"/>
  <c r="E37" i="35" s="1"/>
  <c r="E14" i="35"/>
  <c r="F37" i="35" s="1"/>
  <c r="F14" i="35"/>
  <c r="G14" i="35"/>
  <c r="C37" i="35" s="1"/>
  <c r="H14" i="35"/>
  <c r="I14" i="35"/>
  <c r="D37" i="35" s="1"/>
  <c r="J14" i="35"/>
  <c r="K14" i="35"/>
  <c r="B15" i="35"/>
  <c r="B38" i="35" s="1"/>
  <c r="C15" i="35"/>
  <c r="D15" i="35"/>
  <c r="E38" i="35" s="1"/>
  <c r="E15" i="35"/>
  <c r="F38" i="35" s="1"/>
  <c r="F15" i="35"/>
  <c r="G15" i="35"/>
  <c r="C38" i="35" s="1"/>
  <c r="H15" i="35"/>
  <c r="I15" i="35"/>
  <c r="D38" i="35" s="1"/>
  <c r="J15" i="35"/>
  <c r="K15" i="35"/>
  <c r="B16" i="35"/>
  <c r="B39" i="35" s="1"/>
  <c r="C16" i="35"/>
  <c r="D16" i="35"/>
  <c r="E39" i="35" s="1"/>
  <c r="E16" i="35"/>
  <c r="F39" i="35" s="1"/>
  <c r="F16" i="35"/>
  <c r="G16" i="35"/>
  <c r="C39" i="35" s="1"/>
  <c r="H16" i="35"/>
  <c r="I16" i="35"/>
  <c r="D39" i="35" s="1"/>
  <c r="J16" i="35"/>
  <c r="K16" i="35"/>
  <c r="B17" i="35"/>
  <c r="B40" i="35" s="1"/>
  <c r="C17" i="35"/>
  <c r="D17" i="35"/>
  <c r="E40" i="35" s="1"/>
  <c r="E17" i="35"/>
  <c r="F40" i="35" s="1"/>
  <c r="F17" i="35"/>
  <c r="G17" i="35"/>
  <c r="C40" i="35" s="1"/>
  <c r="H17" i="35"/>
  <c r="I17" i="35"/>
  <c r="D40" i="35" s="1"/>
  <c r="J17" i="35"/>
  <c r="K17" i="35"/>
  <c r="B18" i="35"/>
  <c r="B41" i="35" s="1"/>
  <c r="C18" i="35"/>
  <c r="D18" i="35"/>
  <c r="E41" i="35" s="1"/>
  <c r="E18" i="35"/>
  <c r="F41" i="35" s="1"/>
  <c r="F18" i="35"/>
  <c r="G18" i="35"/>
  <c r="C41" i="35" s="1"/>
  <c r="H18" i="35"/>
  <c r="I18" i="35"/>
  <c r="D41" i="35" s="1"/>
  <c r="J18" i="35"/>
  <c r="K18" i="35"/>
  <c r="B19" i="35"/>
  <c r="B42" i="35" s="1"/>
  <c r="C19" i="35"/>
  <c r="D19" i="35"/>
  <c r="E42" i="35" s="1"/>
  <c r="E19" i="35"/>
  <c r="F42" i="35" s="1"/>
  <c r="F19" i="35"/>
  <c r="G19" i="35"/>
  <c r="C42" i="35" s="1"/>
  <c r="H19" i="35"/>
  <c r="I19" i="35"/>
  <c r="D42" i="35" s="1"/>
  <c r="J19" i="35"/>
  <c r="K19" i="35"/>
  <c r="B20" i="35"/>
  <c r="B43" i="35" s="1"/>
  <c r="C20" i="35"/>
  <c r="D20" i="35"/>
  <c r="E43" i="35" s="1"/>
  <c r="E20" i="35"/>
  <c r="F43" i="35" s="1"/>
  <c r="F20" i="35"/>
  <c r="G20" i="35"/>
  <c r="C43" i="35" s="1"/>
  <c r="H20" i="35"/>
  <c r="I20" i="35"/>
  <c r="D43" i="35" s="1"/>
  <c r="J20" i="35"/>
  <c r="K20" i="35"/>
  <c r="B21" i="35"/>
  <c r="B44" i="35" s="1"/>
  <c r="C21" i="35"/>
  <c r="D21" i="35"/>
  <c r="E44" i="35" s="1"/>
  <c r="E21" i="35"/>
  <c r="F44" i="35" s="1"/>
  <c r="F21" i="35"/>
  <c r="G21" i="35"/>
  <c r="C44" i="35" s="1"/>
  <c r="H21" i="35"/>
  <c r="I21" i="35"/>
  <c r="D44" i="35" s="1"/>
  <c r="J21" i="35"/>
  <c r="K21" i="35"/>
  <c r="B22" i="35"/>
  <c r="B45" i="35" s="1"/>
  <c r="C22" i="35"/>
  <c r="D22" i="35"/>
  <c r="E45" i="35" s="1"/>
  <c r="E22" i="35"/>
  <c r="F45" i="35" s="1"/>
  <c r="F22" i="35"/>
  <c r="G22" i="35"/>
  <c r="C45" i="35" s="1"/>
  <c r="H22" i="35"/>
  <c r="I22" i="35"/>
  <c r="D45" i="35" s="1"/>
  <c r="J22" i="35"/>
  <c r="K22" i="35"/>
  <c r="C4" i="35"/>
  <c r="D4" i="35"/>
  <c r="E27" i="35" s="1"/>
  <c r="E4" i="35"/>
  <c r="F27" i="35" s="1"/>
  <c r="F4" i="35"/>
  <c r="G4" i="35"/>
  <c r="C27" i="35" s="1"/>
  <c r="H4" i="35"/>
  <c r="I4" i="35"/>
  <c r="D27" i="35" s="1"/>
  <c r="J4" i="35"/>
  <c r="K4" i="35"/>
  <c r="B4" i="35"/>
  <c r="B27" i="35" s="1"/>
  <c r="K3" i="35"/>
  <c r="C3" i="35"/>
  <c r="D3" i="35"/>
  <c r="E3" i="35"/>
  <c r="F3" i="35"/>
  <c r="G3" i="35"/>
  <c r="H3" i="35"/>
  <c r="I3" i="35"/>
  <c r="J3" i="35"/>
  <c r="B3" i="35"/>
  <c r="C16" i="28" l="1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B16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D9" i="28"/>
  <c r="C9" i="28"/>
  <c r="B9" i="28"/>
  <c r="C7" i="28"/>
  <c r="C18" i="28" s="1"/>
  <c r="C7" i="3" s="1"/>
  <c r="C7" i="12" s="1"/>
  <c r="D7" i="28"/>
  <c r="D18" i="28" s="1"/>
  <c r="D7" i="3" s="1"/>
  <c r="D7" i="12" s="1"/>
  <c r="E7" i="28"/>
  <c r="E18" i="28" s="1"/>
  <c r="E7" i="3" s="1"/>
  <c r="E7" i="12" s="1"/>
  <c r="F7" i="28"/>
  <c r="F18" i="28" s="1"/>
  <c r="F7" i="3" s="1"/>
  <c r="F7" i="12" s="1"/>
  <c r="G7" i="28"/>
  <c r="G18" i="28" s="1"/>
  <c r="G7" i="3" s="1"/>
  <c r="G7" i="12" s="1"/>
  <c r="H7" i="28"/>
  <c r="H18" i="28" s="1"/>
  <c r="H7" i="3" s="1"/>
  <c r="H7" i="12" s="1"/>
  <c r="I7" i="28"/>
  <c r="I18" i="28" s="1"/>
  <c r="I7" i="3" s="1"/>
  <c r="I7" i="12" s="1"/>
  <c r="J7" i="28"/>
  <c r="J18" i="28" s="1"/>
  <c r="J7" i="3" s="1"/>
  <c r="J7" i="12" s="1"/>
  <c r="K7" i="28"/>
  <c r="K18" i="28" s="1"/>
  <c r="K7" i="3" s="1"/>
  <c r="K7" i="12" s="1"/>
  <c r="L7" i="28"/>
  <c r="L18" i="28" s="1"/>
  <c r="L7" i="3" s="1"/>
  <c r="L7" i="12" s="1"/>
  <c r="M7" i="28"/>
  <c r="M18" i="28" s="1"/>
  <c r="M7" i="3" s="1"/>
  <c r="M7" i="12" s="1"/>
  <c r="N7" i="28"/>
  <c r="N18" i="28" s="1"/>
  <c r="N7" i="3" s="1"/>
  <c r="N7" i="12" s="1"/>
  <c r="O7" i="28"/>
  <c r="O18" i="28" s="1"/>
  <c r="O7" i="3" s="1"/>
  <c r="O7" i="12" s="1"/>
  <c r="P7" i="28"/>
  <c r="P18" i="28" s="1"/>
  <c r="P7" i="3" s="1"/>
  <c r="P7" i="12" s="1"/>
  <c r="Q7" i="28"/>
  <c r="Q18" i="28" s="1"/>
  <c r="Q7" i="3" s="1"/>
  <c r="Q7" i="12" s="1"/>
  <c r="R7" i="28"/>
  <c r="R18" i="28" s="1"/>
  <c r="R7" i="3" s="1"/>
  <c r="R7" i="12" s="1"/>
  <c r="S7" i="28"/>
  <c r="S18" i="28" s="1"/>
  <c r="S7" i="3" s="1"/>
  <c r="S7" i="12" s="1"/>
  <c r="B7" i="28"/>
  <c r="B18" i="28" s="1"/>
  <c r="B7" i="3" s="1"/>
  <c r="B7" i="12" s="1"/>
  <c r="E2" i="28"/>
  <c r="E13" i="28" s="1"/>
  <c r="E2" i="3" s="1"/>
  <c r="E2" i="12" s="1"/>
  <c r="I2" i="28"/>
  <c r="I13" i="28" s="1"/>
  <c r="I2" i="3" s="1"/>
  <c r="I2" i="12" s="1"/>
  <c r="M2" i="28"/>
  <c r="M13" i="28" s="1"/>
  <c r="M2" i="3" s="1"/>
  <c r="M2" i="12" s="1"/>
  <c r="Q2" i="28"/>
  <c r="Q13" i="28" s="1"/>
  <c r="Q2" i="3" s="1"/>
  <c r="Q2" i="12" s="1"/>
  <c r="S7" i="29"/>
  <c r="S9" i="29" s="1"/>
  <c r="S2" i="28" s="1"/>
  <c r="S13" i="28" s="1"/>
  <c r="S2" i="3" s="1"/>
  <c r="S2" i="12" s="1"/>
  <c r="R7" i="29"/>
  <c r="R9" i="29" s="1"/>
  <c r="R2" i="28" s="1"/>
  <c r="R13" i="28" s="1"/>
  <c r="R2" i="3" s="1"/>
  <c r="R2" i="12" s="1"/>
  <c r="Q7" i="29"/>
  <c r="Q9" i="29" s="1"/>
  <c r="P7" i="29"/>
  <c r="P9" i="29" s="1"/>
  <c r="P2" i="28" s="1"/>
  <c r="P13" i="28" s="1"/>
  <c r="P2" i="3" s="1"/>
  <c r="P2" i="12" s="1"/>
  <c r="O7" i="29"/>
  <c r="O9" i="29" s="1"/>
  <c r="O2" i="28" s="1"/>
  <c r="O13" i="28" s="1"/>
  <c r="O2" i="3" s="1"/>
  <c r="O2" i="12" s="1"/>
  <c r="N7" i="29"/>
  <c r="N9" i="29" s="1"/>
  <c r="N2" i="28" s="1"/>
  <c r="N13" i="28" s="1"/>
  <c r="N2" i="3" s="1"/>
  <c r="N2" i="12" s="1"/>
  <c r="M7" i="29"/>
  <c r="M9" i="29" s="1"/>
  <c r="L7" i="29"/>
  <c r="L9" i="29" s="1"/>
  <c r="L2" i="28" s="1"/>
  <c r="L13" i="28" s="1"/>
  <c r="L2" i="3" s="1"/>
  <c r="L2" i="12" s="1"/>
  <c r="K7" i="29"/>
  <c r="K9" i="29" s="1"/>
  <c r="K2" i="28" s="1"/>
  <c r="K13" i="28" s="1"/>
  <c r="K2" i="3" s="1"/>
  <c r="K2" i="12" s="1"/>
  <c r="J7" i="29"/>
  <c r="J9" i="29" s="1"/>
  <c r="J2" i="28" s="1"/>
  <c r="J13" i="28" s="1"/>
  <c r="J2" i="3" s="1"/>
  <c r="J2" i="12" s="1"/>
  <c r="I7" i="29"/>
  <c r="I9" i="29" s="1"/>
  <c r="H7" i="29"/>
  <c r="H9" i="29" s="1"/>
  <c r="H2" i="28" s="1"/>
  <c r="H13" i="28" s="1"/>
  <c r="H2" i="3" s="1"/>
  <c r="H2" i="12" s="1"/>
  <c r="G7" i="29"/>
  <c r="G9" i="29" s="1"/>
  <c r="G2" i="28" s="1"/>
  <c r="G13" i="28" s="1"/>
  <c r="G2" i="3" s="1"/>
  <c r="G2" i="12" s="1"/>
  <c r="F7" i="29"/>
  <c r="F9" i="29" s="1"/>
  <c r="F2" i="28" s="1"/>
  <c r="F13" i="28" s="1"/>
  <c r="F2" i="3" s="1"/>
  <c r="F2" i="12" s="1"/>
  <c r="E7" i="29"/>
  <c r="E9" i="29" s="1"/>
  <c r="D7" i="29"/>
  <c r="D9" i="29" s="1"/>
  <c r="D2" i="28" s="1"/>
  <c r="D13" i="28" s="1"/>
  <c r="D2" i="3" s="1"/>
  <c r="D2" i="12" s="1"/>
  <c r="C7" i="29"/>
  <c r="C9" i="29" s="1"/>
  <c r="C2" i="28" s="1"/>
  <c r="C13" i="28" s="1"/>
  <c r="C2" i="3" s="1"/>
  <c r="C2" i="12" s="1"/>
  <c r="B7" i="29"/>
  <c r="B9" i="29" s="1"/>
  <c r="B2" i="28" s="1"/>
  <c r="B13" i="28" s="1"/>
  <c r="B2" i="3" s="1"/>
  <c r="B2" i="12" s="1"/>
  <c r="B4" i="28" l="1"/>
  <c r="B15" i="28" s="1"/>
  <c r="B4" i="3" s="1"/>
  <c r="C4" i="28"/>
  <c r="C15" i="28" s="1"/>
  <c r="C4" i="3" s="1"/>
  <c r="B3" i="28"/>
  <c r="B14" i="28" s="1"/>
  <c r="B3" i="3" s="1"/>
  <c r="B3" i="12" s="1"/>
  <c r="C3" i="28"/>
  <c r="C14" i="28" s="1"/>
  <c r="C3" i="3" s="1"/>
  <c r="C3" i="12" s="1"/>
  <c r="B5" i="28"/>
  <c r="B5" i="3" s="1"/>
  <c r="C5" i="28"/>
  <c r="C5" i="3" s="1"/>
  <c r="B6" i="28"/>
  <c r="B17" i="28" s="1"/>
  <c r="B6" i="3" s="1"/>
  <c r="C6" i="28"/>
  <c r="C17" i="28" s="1"/>
  <c r="C6" i="3" s="1"/>
  <c r="T27" i="25"/>
  <c r="P27" i="25"/>
  <c r="L27" i="25"/>
  <c r="H27" i="25"/>
  <c r="D27" i="25"/>
  <c r="U25" i="25"/>
  <c r="U28" i="25" s="1"/>
  <c r="T25" i="25"/>
  <c r="T28" i="25" s="1"/>
  <c r="S25" i="25"/>
  <c r="S27" i="25" s="1"/>
  <c r="R25" i="25"/>
  <c r="R27" i="25" s="1"/>
  <c r="Q25" i="25"/>
  <c r="Q28" i="25" s="1"/>
  <c r="P25" i="25"/>
  <c r="P28" i="25" s="1"/>
  <c r="O25" i="25"/>
  <c r="O27" i="25" s="1"/>
  <c r="N25" i="25"/>
  <c r="N28" i="25" s="1"/>
  <c r="M25" i="25"/>
  <c r="M28" i="25" s="1"/>
  <c r="L25" i="25"/>
  <c r="L28" i="25" s="1"/>
  <c r="K25" i="25"/>
  <c r="K27" i="25" s="1"/>
  <c r="J25" i="25"/>
  <c r="J27" i="25" s="1"/>
  <c r="I25" i="25"/>
  <c r="I28" i="25" s="1"/>
  <c r="H25" i="25"/>
  <c r="H28" i="25" s="1"/>
  <c r="G25" i="25"/>
  <c r="G27" i="25" s="1"/>
  <c r="F25" i="25"/>
  <c r="F28" i="25" s="1"/>
  <c r="E25" i="25"/>
  <c r="E28" i="25" s="1"/>
  <c r="D25" i="25"/>
  <c r="D28" i="25" s="1"/>
  <c r="E6" i="28" l="1"/>
  <c r="E17" i="28" s="1"/>
  <c r="E6" i="3" s="1"/>
  <c r="I6" i="28"/>
  <c r="I17" i="28" s="1"/>
  <c r="I6" i="3" s="1"/>
  <c r="M6" i="28"/>
  <c r="M17" i="28" s="1"/>
  <c r="M6" i="3" s="1"/>
  <c r="Q6" i="28"/>
  <c r="Q17" i="28" s="1"/>
  <c r="Q6" i="3" s="1"/>
  <c r="F6" i="28"/>
  <c r="F17" i="28" s="1"/>
  <c r="F6" i="3" s="1"/>
  <c r="J6" i="28"/>
  <c r="J17" i="28" s="1"/>
  <c r="J6" i="3" s="1"/>
  <c r="N6" i="28"/>
  <c r="N17" i="28" s="1"/>
  <c r="N6" i="3" s="1"/>
  <c r="R6" i="28"/>
  <c r="R17" i="28" s="1"/>
  <c r="R6" i="3" s="1"/>
  <c r="D6" i="28"/>
  <c r="D17" i="28" s="1"/>
  <c r="D6" i="3" s="1"/>
  <c r="G6" i="28"/>
  <c r="G17" i="28" s="1"/>
  <c r="G6" i="3" s="1"/>
  <c r="K6" i="28"/>
  <c r="K17" i="28" s="1"/>
  <c r="K6" i="3" s="1"/>
  <c r="O6" i="28"/>
  <c r="O17" i="28" s="1"/>
  <c r="O6" i="3" s="1"/>
  <c r="S6" i="28"/>
  <c r="S17" i="28" s="1"/>
  <c r="S6" i="3" s="1"/>
  <c r="H6" i="28"/>
  <c r="H17" i="28" s="1"/>
  <c r="H6" i="3" s="1"/>
  <c r="L6" i="28"/>
  <c r="L17" i="28" s="1"/>
  <c r="L6" i="3" s="1"/>
  <c r="P6" i="28"/>
  <c r="P17" i="28" s="1"/>
  <c r="P6" i="3" s="1"/>
  <c r="F3" i="28"/>
  <c r="F14" i="28" s="1"/>
  <c r="F3" i="3" s="1"/>
  <c r="F3" i="12" s="1"/>
  <c r="J3" i="28"/>
  <c r="J14" i="28" s="1"/>
  <c r="J3" i="3" s="1"/>
  <c r="J3" i="12" s="1"/>
  <c r="N3" i="28"/>
  <c r="N14" i="28" s="1"/>
  <c r="N3" i="3" s="1"/>
  <c r="N3" i="12" s="1"/>
  <c r="R3" i="28"/>
  <c r="R14" i="28" s="1"/>
  <c r="R3" i="3" s="1"/>
  <c r="R3" i="12" s="1"/>
  <c r="G3" i="28"/>
  <c r="G14" i="28" s="1"/>
  <c r="G3" i="3" s="1"/>
  <c r="G3" i="12" s="1"/>
  <c r="K3" i="28"/>
  <c r="K14" i="28" s="1"/>
  <c r="K3" i="3" s="1"/>
  <c r="K3" i="12" s="1"/>
  <c r="O3" i="28"/>
  <c r="O14" i="28" s="1"/>
  <c r="O3" i="3" s="1"/>
  <c r="O3" i="12" s="1"/>
  <c r="S3" i="28"/>
  <c r="S14" i="28" s="1"/>
  <c r="S3" i="3" s="1"/>
  <c r="S3" i="12" s="1"/>
  <c r="H3" i="28"/>
  <c r="H14" i="28" s="1"/>
  <c r="H3" i="3" s="1"/>
  <c r="H3" i="12" s="1"/>
  <c r="L3" i="28"/>
  <c r="L14" i="28" s="1"/>
  <c r="L3" i="3" s="1"/>
  <c r="L3" i="12" s="1"/>
  <c r="P3" i="28"/>
  <c r="P14" i="28" s="1"/>
  <c r="P3" i="3" s="1"/>
  <c r="P3" i="12" s="1"/>
  <c r="D3" i="28"/>
  <c r="D14" i="28" s="1"/>
  <c r="D3" i="3" s="1"/>
  <c r="D3" i="12" s="1"/>
  <c r="E3" i="28"/>
  <c r="E14" i="28" s="1"/>
  <c r="E3" i="3" s="1"/>
  <c r="E3" i="12" s="1"/>
  <c r="I3" i="28"/>
  <c r="I14" i="28" s="1"/>
  <c r="I3" i="3" s="1"/>
  <c r="I3" i="12" s="1"/>
  <c r="M3" i="28"/>
  <c r="M14" i="28" s="1"/>
  <c r="M3" i="3" s="1"/>
  <c r="M3" i="12" s="1"/>
  <c r="Q3" i="28"/>
  <c r="Q14" i="28" s="1"/>
  <c r="Q3" i="3" s="1"/>
  <c r="Q3" i="12" s="1"/>
  <c r="H5" i="28"/>
  <c r="H5" i="3" s="1"/>
  <c r="L5" i="28"/>
  <c r="L5" i="3" s="1"/>
  <c r="P5" i="28"/>
  <c r="P5" i="3" s="1"/>
  <c r="D5" i="28"/>
  <c r="D5" i="3" s="1"/>
  <c r="E5" i="28"/>
  <c r="E5" i="3" s="1"/>
  <c r="I5" i="28"/>
  <c r="I5" i="3" s="1"/>
  <c r="M5" i="28"/>
  <c r="M5" i="3" s="1"/>
  <c r="Q5" i="28"/>
  <c r="Q5" i="3" s="1"/>
  <c r="F5" i="28"/>
  <c r="F5" i="3" s="1"/>
  <c r="J5" i="28"/>
  <c r="J5" i="3" s="1"/>
  <c r="N5" i="28"/>
  <c r="N5" i="3" s="1"/>
  <c r="R5" i="28"/>
  <c r="R5" i="3" s="1"/>
  <c r="G5" i="28"/>
  <c r="G5" i="3" s="1"/>
  <c r="K5" i="28"/>
  <c r="K5" i="3" s="1"/>
  <c r="O5" i="28"/>
  <c r="O5" i="3" s="1"/>
  <c r="S5" i="28"/>
  <c r="S5" i="3" s="1"/>
  <c r="J4" i="28"/>
  <c r="J15" i="28" s="1"/>
  <c r="J4" i="3" s="1"/>
  <c r="G4" i="28"/>
  <c r="G15" i="28" s="1"/>
  <c r="G4" i="3" s="1"/>
  <c r="K4" i="28"/>
  <c r="K15" i="28" s="1"/>
  <c r="K4" i="3" s="1"/>
  <c r="O4" i="28"/>
  <c r="O15" i="28" s="1"/>
  <c r="O4" i="3" s="1"/>
  <c r="S4" i="28"/>
  <c r="S15" i="28" s="1"/>
  <c r="S4" i="3" s="1"/>
  <c r="H4" i="28"/>
  <c r="H15" i="28" s="1"/>
  <c r="H4" i="3" s="1"/>
  <c r="L4" i="28"/>
  <c r="L15" i="28" s="1"/>
  <c r="L4" i="3" s="1"/>
  <c r="P4" i="28"/>
  <c r="P15" i="28" s="1"/>
  <c r="P4" i="3" s="1"/>
  <c r="E4" i="28"/>
  <c r="E15" i="28" s="1"/>
  <c r="E4" i="3" s="1"/>
  <c r="I4" i="28"/>
  <c r="I15" i="28" s="1"/>
  <c r="I4" i="3" s="1"/>
  <c r="M4" i="28"/>
  <c r="M15" i="28" s="1"/>
  <c r="M4" i="3" s="1"/>
  <c r="Q4" i="28"/>
  <c r="Q15" i="28" s="1"/>
  <c r="Q4" i="3" s="1"/>
  <c r="F4" i="28"/>
  <c r="F15" i="28" s="1"/>
  <c r="F4" i="3" s="1"/>
  <c r="N4" i="28"/>
  <c r="N15" i="28" s="1"/>
  <c r="N4" i="3" s="1"/>
  <c r="R4" i="28"/>
  <c r="R15" i="28" s="1"/>
  <c r="R4" i="3" s="1"/>
  <c r="D4" i="28"/>
  <c r="D15" i="28" s="1"/>
  <c r="D4" i="3" s="1"/>
  <c r="R28" i="25"/>
  <c r="E27" i="25"/>
  <c r="I27" i="25"/>
  <c r="M27" i="25"/>
  <c r="Q27" i="25"/>
  <c r="U27" i="25"/>
  <c r="G28" i="25"/>
  <c r="K28" i="25"/>
  <c r="O28" i="25"/>
  <c r="S28" i="25"/>
  <c r="J28" i="25"/>
  <c r="F27" i="25"/>
  <c r="N27" i="25"/>
  <c r="I2" i="23" l="1"/>
  <c r="I9" i="23" s="1"/>
  <c r="I4" i="4" s="1"/>
  <c r="M2" i="23"/>
  <c r="M9" i="23" s="1"/>
  <c r="M4" i="4" s="1"/>
  <c r="Q2" i="23"/>
  <c r="Q9" i="23" s="1"/>
  <c r="Q4" i="4" s="1"/>
  <c r="G4" i="23"/>
  <c r="G11" i="23" s="1"/>
  <c r="G5" i="4" s="1"/>
  <c r="K4" i="23"/>
  <c r="K11" i="23" s="1"/>
  <c r="K5" i="4" s="1"/>
  <c r="O4" i="23"/>
  <c r="O11" i="23" s="1"/>
  <c r="O5" i="4" s="1"/>
  <c r="S4" i="23"/>
  <c r="S11" i="23" s="1"/>
  <c r="S5" i="4" s="1"/>
  <c r="E2" i="23"/>
  <c r="E9" i="23" s="1"/>
  <c r="E4" i="4" s="1"/>
  <c r="C2" i="23"/>
  <c r="C9" i="23" s="1"/>
  <c r="C4" i="4" s="1"/>
  <c r="D2" i="23"/>
  <c r="F2" i="23" s="1"/>
  <c r="F9" i="23" s="1"/>
  <c r="F4" i="4" s="1"/>
  <c r="C3" i="23"/>
  <c r="C10" i="23" s="1"/>
  <c r="C6" i="4" s="1"/>
  <c r="D3" i="23"/>
  <c r="G3" i="23" s="1"/>
  <c r="G10" i="23" s="1"/>
  <c r="G6" i="4" s="1"/>
  <c r="C4" i="23"/>
  <c r="C11" i="23" s="1"/>
  <c r="C5" i="4" s="1"/>
  <c r="D4" i="23"/>
  <c r="H4" i="23" s="1"/>
  <c r="H11" i="23" s="1"/>
  <c r="H5" i="4" s="1"/>
  <c r="C5" i="23"/>
  <c r="C12" i="23" s="1"/>
  <c r="D5" i="23"/>
  <c r="I5" i="23" s="1"/>
  <c r="I12" i="23" s="1"/>
  <c r="B5" i="23"/>
  <c r="B12" i="23" s="1"/>
  <c r="B4" i="23"/>
  <c r="B11" i="23" s="1"/>
  <c r="B5" i="4" s="1"/>
  <c r="B3" i="23"/>
  <c r="B10" i="23" s="1"/>
  <c r="B6" i="4" s="1"/>
  <c r="B2" i="23"/>
  <c r="B9" i="23" s="1"/>
  <c r="B4" i="4" s="1"/>
  <c r="I14" i="23" l="1"/>
  <c r="I2" i="4" s="1"/>
  <c r="I2" i="13" s="1"/>
  <c r="I15" i="23"/>
  <c r="I3" i="4" s="1"/>
  <c r="I3" i="13" s="1"/>
  <c r="C14" i="23"/>
  <c r="C2" i="4" s="1"/>
  <c r="C2" i="13" s="1"/>
  <c r="C15" i="23"/>
  <c r="C3" i="4" s="1"/>
  <c r="C3" i="13" s="1"/>
  <c r="B15" i="23"/>
  <c r="B3" i="4" s="1"/>
  <c r="B3" i="13" s="1"/>
  <c r="B14" i="23"/>
  <c r="B2" i="4" s="1"/>
  <c r="B2" i="13" s="1"/>
  <c r="P5" i="23"/>
  <c r="P12" i="23" s="1"/>
  <c r="L5" i="23"/>
  <c r="L12" i="23" s="1"/>
  <c r="R3" i="23"/>
  <c r="R10" i="23" s="1"/>
  <c r="R6" i="4" s="1"/>
  <c r="F3" i="23"/>
  <c r="F10" i="23" s="1"/>
  <c r="F6" i="4" s="1"/>
  <c r="D12" i="23"/>
  <c r="D10" i="23"/>
  <c r="D6" i="4" s="1"/>
  <c r="E5" i="23"/>
  <c r="E12" i="23" s="1"/>
  <c r="S5" i="23"/>
  <c r="S12" i="23" s="1"/>
  <c r="O5" i="23"/>
  <c r="O12" i="23" s="1"/>
  <c r="K5" i="23"/>
  <c r="K12" i="23" s="1"/>
  <c r="G5" i="23"/>
  <c r="G12" i="23" s="1"/>
  <c r="R4" i="23"/>
  <c r="R11" i="23" s="1"/>
  <c r="R5" i="4" s="1"/>
  <c r="N4" i="23"/>
  <c r="N11" i="23" s="1"/>
  <c r="N5" i="4" s="1"/>
  <c r="J4" i="23"/>
  <c r="J11" i="23" s="1"/>
  <c r="J5" i="4" s="1"/>
  <c r="F4" i="23"/>
  <c r="F11" i="23" s="1"/>
  <c r="F5" i="4" s="1"/>
  <c r="Q3" i="23"/>
  <c r="Q10" i="23" s="1"/>
  <c r="Q6" i="4" s="1"/>
  <c r="M3" i="23"/>
  <c r="M10" i="23" s="1"/>
  <c r="M6" i="4" s="1"/>
  <c r="I3" i="23"/>
  <c r="I10" i="23" s="1"/>
  <c r="I6" i="4" s="1"/>
  <c r="T2" i="23"/>
  <c r="T9" i="23" s="1"/>
  <c r="T4" i="4" s="1"/>
  <c r="P2" i="23"/>
  <c r="P9" i="23" s="1"/>
  <c r="P4" i="4" s="1"/>
  <c r="L2" i="23"/>
  <c r="L9" i="23" s="1"/>
  <c r="L4" i="4" s="1"/>
  <c r="H2" i="23"/>
  <c r="H9" i="23" s="1"/>
  <c r="H4" i="4" s="1"/>
  <c r="T5" i="23"/>
  <c r="T12" i="23" s="1"/>
  <c r="H5" i="23"/>
  <c r="H12" i="23" s="1"/>
  <c r="N3" i="23"/>
  <c r="N10" i="23" s="1"/>
  <c r="N6" i="4" s="1"/>
  <c r="E4" i="23"/>
  <c r="E11" i="23" s="1"/>
  <c r="E5" i="4" s="1"/>
  <c r="R5" i="23"/>
  <c r="R12" i="23" s="1"/>
  <c r="N5" i="23"/>
  <c r="N12" i="23" s="1"/>
  <c r="J5" i="23"/>
  <c r="J12" i="23" s="1"/>
  <c r="F5" i="23"/>
  <c r="F12" i="23" s="1"/>
  <c r="Q4" i="23"/>
  <c r="Q11" i="23" s="1"/>
  <c r="Q5" i="4" s="1"/>
  <c r="M4" i="23"/>
  <c r="M11" i="23" s="1"/>
  <c r="M5" i="4" s="1"/>
  <c r="I4" i="23"/>
  <c r="I11" i="23" s="1"/>
  <c r="I5" i="4" s="1"/>
  <c r="T3" i="23"/>
  <c r="T10" i="23" s="1"/>
  <c r="T6" i="4" s="1"/>
  <c r="P3" i="23"/>
  <c r="P10" i="23" s="1"/>
  <c r="P6" i="4" s="1"/>
  <c r="L3" i="23"/>
  <c r="L10" i="23" s="1"/>
  <c r="L6" i="4" s="1"/>
  <c r="H3" i="23"/>
  <c r="H10" i="23" s="1"/>
  <c r="H6" i="4" s="1"/>
  <c r="S2" i="23"/>
  <c r="S9" i="23" s="1"/>
  <c r="S4" i="4" s="1"/>
  <c r="O2" i="23"/>
  <c r="O9" i="23" s="1"/>
  <c r="O4" i="4" s="1"/>
  <c r="K2" i="23"/>
  <c r="K9" i="23" s="1"/>
  <c r="K4" i="4" s="1"/>
  <c r="G2" i="23"/>
  <c r="G9" i="23" s="1"/>
  <c r="G4" i="4" s="1"/>
  <c r="D11" i="23"/>
  <c r="D5" i="4" s="1"/>
  <c r="D9" i="23"/>
  <c r="D4" i="4" s="1"/>
  <c r="J3" i="23"/>
  <c r="J10" i="23" s="1"/>
  <c r="J6" i="4" s="1"/>
  <c r="E3" i="23"/>
  <c r="E10" i="23" s="1"/>
  <c r="E6" i="4" s="1"/>
  <c r="Q5" i="23"/>
  <c r="Q12" i="23" s="1"/>
  <c r="M5" i="23"/>
  <c r="M12" i="23" s="1"/>
  <c r="T4" i="23"/>
  <c r="T11" i="23" s="1"/>
  <c r="T5" i="4" s="1"/>
  <c r="P4" i="23"/>
  <c r="P11" i="23" s="1"/>
  <c r="P5" i="4" s="1"/>
  <c r="L4" i="23"/>
  <c r="L11" i="23" s="1"/>
  <c r="L5" i="4" s="1"/>
  <c r="S3" i="23"/>
  <c r="S10" i="23" s="1"/>
  <c r="S6" i="4" s="1"/>
  <c r="O3" i="23"/>
  <c r="O10" i="23" s="1"/>
  <c r="O6" i="4" s="1"/>
  <c r="K3" i="23"/>
  <c r="K10" i="23" s="1"/>
  <c r="K6" i="4" s="1"/>
  <c r="R2" i="23"/>
  <c r="R9" i="23" s="1"/>
  <c r="R4" i="4" s="1"/>
  <c r="N2" i="23"/>
  <c r="N9" i="23" s="1"/>
  <c r="N4" i="4" s="1"/>
  <c r="J2" i="23"/>
  <c r="J9" i="23" s="1"/>
  <c r="J4" i="4" s="1"/>
  <c r="M14" i="23" l="1"/>
  <c r="M2" i="4" s="1"/>
  <c r="M2" i="13" s="1"/>
  <c r="M15" i="23"/>
  <c r="M3" i="4" s="1"/>
  <c r="M3" i="13" s="1"/>
  <c r="R14" i="23"/>
  <c r="R2" i="4" s="1"/>
  <c r="R2" i="13" s="1"/>
  <c r="R15" i="23"/>
  <c r="R3" i="4" s="1"/>
  <c r="R3" i="13" s="1"/>
  <c r="T14" i="23"/>
  <c r="T2" i="4" s="1"/>
  <c r="T2" i="13" s="1"/>
  <c r="T15" i="23"/>
  <c r="T3" i="4" s="1"/>
  <c r="T3" i="13" s="1"/>
  <c r="G15" i="23"/>
  <c r="G3" i="4" s="1"/>
  <c r="G3" i="13" s="1"/>
  <c r="G14" i="23"/>
  <c r="G2" i="4" s="1"/>
  <c r="G2" i="13" s="1"/>
  <c r="E14" i="23"/>
  <c r="E2" i="4" s="1"/>
  <c r="E2" i="13" s="1"/>
  <c r="E15" i="23"/>
  <c r="E3" i="4" s="1"/>
  <c r="E3" i="13" s="1"/>
  <c r="Q14" i="23"/>
  <c r="Q2" i="4" s="1"/>
  <c r="Q2" i="13" s="1"/>
  <c r="Q15" i="23"/>
  <c r="Q3" i="4" s="1"/>
  <c r="Q3" i="13" s="1"/>
  <c r="F14" i="23"/>
  <c r="F2" i="4" s="1"/>
  <c r="F2" i="13" s="1"/>
  <c r="F15" i="23"/>
  <c r="F3" i="4" s="1"/>
  <c r="F3" i="13" s="1"/>
  <c r="K15" i="23"/>
  <c r="K3" i="4" s="1"/>
  <c r="K3" i="13" s="1"/>
  <c r="K14" i="23"/>
  <c r="K2" i="4" s="1"/>
  <c r="K2" i="13" s="1"/>
  <c r="L14" i="23"/>
  <c r="L2" i="4" s="1"/>
  <c r="L2" i="13" s="1"/>
  <c r="L15" i="23"/>
  <c r="L3" i="4" s="1"/>
  <c r="L3" i="13" s="1"/>
  <c r="J14" i="23"/>
  <c r="J2" i="4" s="1"/>
  <c r="J2" i="13" s="1"/>
  <c r="J15" i="23"/>
  <c r="J3" i="4" s="1"/>
  <c r="J3" i="13" s="1"/>
  <c r="O15" i="23"/>
  <c r="O3" i="4" s="1"/>
  <c r="O3" i="13" s="1"/>
  <c r="O14" i="23"/>
  <c r="O2" i="4" s="1"/>
  <c r="O2" i="13" s="1"/>
  <c r="D14" i="23"/>
  <c r="D2" i="4" s="1"/>
  <c r="D2" i="13" s="1"/>
  <c r="D15" i="23"/>
  <c r="D3" i="4" s="1"/>
  <c r="D3" i="13" s="1"/>
  <c r="P14" i="23"/>
  <c r="P2" i="4" s="1"/>
  <c r="P2" i="13" s="1"/>
  <c r="P15" i="23"/>
  <c r="P3" i="4" s="1"/>
  <c r="P3" i="13" s="1"/>
  <c r="N14" i="23"/>
  <c r="N2" i="4" s="1"/>
  <c r="N2" i="13" s="1"/>
  <c r="N15" i="23"/>
  <c r="N3" i="4" s="1"/>
  <c r="N3" i="13" s="1"/>
  <c r="H14" i="23"/>
  <c r="H2" i="4" s="1"/>
  <c r="H2" i="13" s="1"/>
  <c r="H15" i="23"/>
  <c r="H3" i="4" s="1"/>
  <c r="H3" i="13" s="1"/>
  <c r="S15" i="23"/>
  <c r="S3" i="4" s="1"/>
  <c r="S3" i="13" s="1"/>
  <c r="S14" i="23"/>
  <c r="S2" i="4" s="1"/>
  <c r="S2" i="13" s="1"/>
</calcChain>
</file>

<file path=xl/comments1.xml><?xml version="1.0" encoding="utf-8"?>
<comments xmlns="http://schemas.openxmlformats.org/spreadsheetml/2006/main">
  <authors>
    <author>NATS</author>
  </authors>
  <commentList>
    <comment ref="B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6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C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D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E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F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G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H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I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J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K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L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M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N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O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P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Q7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R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S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T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U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V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B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C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D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E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F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G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H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I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J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K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L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M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N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O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P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Q8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R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S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T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U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V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B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9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0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5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C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D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E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F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G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H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I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J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K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L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M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N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O16" authorId="0">
      <text>
        <r>
          <rPr>
            <sz val="11"/>
            <color indexed="8"/>
            <rFont val="Calibri"/>
            <family val="2"/>
            <scheme val="minor"/>
          </rPr>
          <t>Data are estimated, Data are revised</t>
        </r>
      </text>
    </comment>
    <comment ref="P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Q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R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S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T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U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V16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B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7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8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20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B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21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2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C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D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E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F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G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H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I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J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K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L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M23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N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O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P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Q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R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S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T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U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V23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</commentList>
</comments>
</file>

<file path=xl/comments2.xml><?xml version="1.0" encoding="utf-8"?>
<comments xmlns="http://schemas.openxmlformats.org/spreadsheetml/2006/main">
  <authors>
    <author>NATS</author>
  </authors>
  <commentList>
    <comment ref="E6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F6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G6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R6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B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C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D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E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F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G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H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I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J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K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L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M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N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O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P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Q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R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S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T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U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V7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B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C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D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E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F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G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H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I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J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K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L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M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N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O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P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Q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R8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S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T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U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V8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B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C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D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E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F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G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H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I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J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K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L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M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N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O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P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Q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R9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S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T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U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V9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B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C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D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E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F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G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H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I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J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K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L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M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N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O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P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Q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R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S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T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U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V10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A11" authorId="0">
      <text>
        <r>
          <rPr>
            <sz val="11"/>
            <color indexed="8"/>
            <rFont val="Calibri"/>
            <family val="2"/>
            <scheme val="minor"/>
          </rPr>
          <t>Commercially navigable.</t>
        </r>
      </text>
    </comment>
    <comment ref="B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C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D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E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F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G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H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I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J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K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L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M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N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O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P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Q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R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S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T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U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V11" authorId="0">
      <text>
        <r>
          <rPr>
            <sz val="11"/>
            <color indexed="8"/>
            <rFont val="Calibri"/>
            <family val="2"/>
            <scheme val="minor"/>
          </rPr>
          <t>Not applicable</t>
        </r>
      </text>
    </comment>
    <comment ref="B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2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3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C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D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E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F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G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H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I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J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K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L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M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N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O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P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Q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R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S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T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U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V14" authorId="0">
      <text>
        <r>
          <rPr>
            <sz val="11"/>
            <color indexed="8"/>
            <rFont val="Calibri"/>
            <family val="2"/>
            <scheme val="minor"/>
          </rPr>
          <t>Data are unavailable</t>
        </r>
      </text>
    </comment>
    <comment ref="B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C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D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E15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F15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G15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H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I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J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K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L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M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N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O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P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Q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R15" authorId="0">
      <text>
        <r>
          <rPr>
            <sz val="11"/>
            <color indexed="8"/>
            <rFont val="Calibri"/>
            <family val="2"/>
            <scheme val="minor"/>
          </rPr>
          <t>Data are revised</t>
        </r>
      </text>
    </comment>
    <comment ref="S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T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U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  <comment ref="V15" authorId="0">
      <text>
        <r>
          <rPr>
            <sz val="11"/>
            <color indexed="8"/>
            <rFont val="Calibri"/>
            <family val="2"/>
            <scheme val="minor"/>
          </rPr>
          <t>Data are estimated</t>
        </r>
      </text>
    </comment>
  </commentList>
</comments>
</file>

<file path=xl/sharedStrings.xml><?xml version="1.0" encoding="utf-8"?>
<sst xmlns="http://schemas.openxmlformats.org/spreadsheetml/2006/main" count="378" uniqueCount="190">
  <si>
    <t>Sources:</t>
  </si>
  <si>
    <t xml:space="preserve">    Air</t>
  </si>
  <si>
    <t>Year</t>
  </si>
  <si>
    <t>Passenger LDVs</t>
  </si>
  <si>
    <t>Passenger HDVs</t>
  </si>
  <si>
    <t>Freight LDVs</t>
  </si>
  <si>
    <t>Freight HDVs</t>
  </si>
  <si>
    <t>LDVs (passenger*miles)</t>
  </si>
  <si>
    <t>HDVs (passenger*miles)</t>
  </si>
  <si>
    <t>aircraft (passenger*miles)</t>
  </si>
  <si>
    <t>rail (passenger*miles)</t>
  </si>
  <si>
    <t>LDVs (freight ton*miles)</t>
  </si>
  <si>
    <t>HDVs (freight ton*miles)</t>
  </si>
  <si>
    <t>aircraft (freight ton*miles)</t>
  </si>
  <si>
    <t>rail (freight ton*miles)</t>
  </si>
  <si>
    <t>ships (freight ton*miles)</t>
  </si>
  <si>
    <t>aircraft (freight ton*miles/BTU)</t>
  </si>
  <si>
    <t>rail (freight ton*miles/BTU)</t>
  </si>
  <si>
    <t>ships (freight ton*miles/BTU)</t>
  </si>
  <si>
    <t>aircraft (passenger*miles/BTU)</t>
  </si>
  <si>
    <t>rail (passenger*miles/BTU)</t>
  </si>
  <si>
    <t>HDVs (passenger*miles/BTU)</t>
  </si>
  <si>
    <t>LDVs (passenger*miles/BTU)</t>
  </si>
  <si>
    <t>LDVs (freight ton*miles/BTU)</t>
  </si>
  <si>
    <t>HDVs (freight ton*miles/BTU)</t>
  </si>
  <si>
    <t>rail (not available)</t>
  </si>
  <si>
    <t>ships (not available)</t>
  </si>
  <si>
    <t>motorbikes (not used for freight)</t>
  </si>
  <si>
    <t>Total</t>
  </si>
  <si>
    <t>motorbikes (passenger*miles)</t>
  </si>
  <si>
    <t>motorbikes (passenger*miles/BTU)</t>
  </si>
  <si>
    <t>VFP BAU Cargo Dist Transported</t>
  </si>
  <si>
    <t>VFP BAU New Cargo Dist Transported for Vehicles with Sales Data</t>
  </si>
  <si>
    <t>VFP BAU New Vehicle Fuel Economy</t>
  </si>
  <si>
    <t xml:space="preserve">            Intercity</t>
  </si>
  <si>
    <t>ships (NOT USED)</t>
  </si>
  <si>
    <t>North American Transportation Statistics</t>
  </si>
  <si>
    <t>Section 5:   Domestic Freight Activity</t>
  </si>
  <si>
    <t>Table 5 - 2:   Domestic Freight Activity by Mode (ton-kilometres) (Billions [Thousand millions] of metric ton-kilometers)</t>
  </si>
  <si>
    <t>Country:   Mexico</t>
  </si>
  <si>
    <t>Hierarchies</t>
  </si>
  <si>
    <t xml:space="preserve">    Water Transport</t>
  </si>
  <si>
    <t xml:space="preserve">        Coastal shipping</t>
  </si>
  <si>
    <t xml:space="preserve">        Great Lakes</t>
  </si>
  <si>
    <t xml:space="preserve">        Inland waterways</t>
  </si>
  <si>
    <t xml:space="preserve">    Pipeline</t>
  </si>
  <si>
    <t xml:space="preserve">        Crude oil and petroleum products</t>
  </si>
  <si>
    <t xml:space="preserve">        Natural gas</t>
  </si>
  <si>
    <t xml:space="preserve">    Rail</t>
  </si>
  <si>
    <t xml:space="preserve">    Road</t>
  </si>
  <si>
    <t>Freight Aircraft (billion ton-km)</t>
  </si>
  <si>
    <t>Freight Rail (billion ton-km)</t>
  </si>
  <si>
    <t>Freight Shipping (billion ton-km)</t>
  </si>
  <si>
    <t>Freight Road - LDV + HDV (billion ton-km)</t>
  </si>
  <si>
    <t>GDP Projection</t>
  </si>
  <si>
    <t>miles per km</t>
  </si>
  <si>
    <t>Freight Aircraft (billion ton-miles)</t>
  </si>
  <si>
    <t>Freight Shipping (billion ton-miles)</t>
  </si>
  <si>
    <t>Freight Rail (billion ton-miles)</t>
  </si>
  <si>
    <t>Freight Road - LDV + HDV (billion ton-miles)</t>
  </si>
  <si>
    <t>Gasolina</t>
  </si>
  <si>
    <t>Ligeros</t>
  </si>
  <si>
    <t>Camionetas</t>
  </si>
  <si>
    <t>Carga Ligeros</t>
  </si>
  <si>
    <t>Carga extrapesados</t>
  </si>
  <si>
    <t>Tractocamiones</t>
  </si>
  <si>
    <t>0</t>
  </si>
  <si>
    <t>Motocicletas</t>
  </si>
  <si>
    <t>No privado</t>
  </si>
  <si>
    <t>Importados</t>
  </si>
  <si>
    <t>Híbridos</t>
  </si>
  <si>
    <t>Diésel</t>
  </si>
  <si>
    <t>Total VKT</t>
  </si>
  <si>
    <t>LDV</t>
  </si>
  <si>
    <t>HDV</t>
  </si>
  <si>
    <t>Christopher "Results" Sheet</t>
  </si>
  <si>
    <t>Rendimiento</t>
  </si>
  <si>
    <t>RENDIMIENTO LÍNEA BASE (Km/l)</t>
  </si>
  <si>
    <t>Nuevas tecnologías</t>
  </si>
  <si>
    <t>Año modelo</t>
  </si>
  <si>
    <t xml:space="preserve">Carga Ligeros </t>
  </si>
  <si>
    <t xml:space="preserve">Extrapesados </t>
  </si>
  <si>
    <t xml:space="preserve">Tractocamiones </t>
  </si>
  <si>
    <t xml:space="preserve">Urbano y suburbano </t>
  </si>
  <si>
    <t>Autobuses</t>
  </si>
  <si>
    <t xml:space="preserve">Motocicletas </t>
  </si>
  <si>
    <t>Híbridos Gasolina</t>
  </si>
  <si>
    <t>Híbridos Diésel</t>
  </si>
  <si>
    <t>LDVs</t>
  </si>
  <si>
    <t>HDVs</t>
  </si>
  <si>
    <t>motorbikes</t>
  </si>
  <si>
    <t>Section 8:   Domestic Passenger Travel</t>
  </si>
  <si>
    <t>Table 8 - 1:   Domestic Passenger Travel by Mode (Billions [or thousand millions] of passenger-kilometers)</t>
  </si>
  <si>
    <t xml:space="preserve"> </t>
  </si>
  <si>
    <t>Passenger-km, total</t>
  </si>
  <si>
    <t xml:space="preserve">        Air carriers</t>
  </si>
  <si>
    <t xml:space="preserve">        Personal vehicles</t>
  </si>
  <si>
    <t xml:space="preserve">            Passenger cars</t>
  </si>
  <si>
    <t xml:space="preserve">            Motorcycles</t>
  </si>
  <si>
    <t xml:space="preserve">            Light trucks</t>
  </si>
  <si>
    <t xml:space="preserve">        Bus</t>
  </si>
  <si>
    <t xml:space="preserve">            Charter</t>
  </si>
  <si>
    <t xml:space="preserve">            Local motor</t>
  </si>
  <si>
    <t xml:space="preserve">            School</t>
  </si>
  <si>
    <t xml:space="preserve">        Intercity passenger</t>
  </si>
  <si>
    <t xml:space="preserve">    Transit</t>
  </si>
  <si>
    <t xml:space="preserve">        Transit rail</t>
  </si>
  <si>
    <t xml:space="preserve">    Water transport</t>
  </si>
  <si>
    <t>Passenger aircraft (passenger-km)</t>
  </si>
  <si>
    <t>Passenger rail (passenger-km), INTERCITY ONLY</t>
  </si>
  <si>
    <t>Passenger HDVs (passenger-km), INTERCITY ONLY</t>
  </si>
  <si>
    <t>Passener LDVs (passenger-km)</t>
  </si>
  <si>
    <t>Population Projections</t>
  </si>
  <si>
    <t>KM TOTAL / year (millions)</t>
  </si>
  <si>
    <t>Pasenger vehicles</t>
  </si>
  <si>
    <t>Ligth Trucks</t>
  </si>
  <si>
    <t>KM (average) [millions]</t>
  </si>
  <si>
    <t>Occupancy rate</t>
  </si>
  <si>
    <t>Passenger vehicle (Billions [or thousand millions] of passenger-kilometers)</t>
  </si>
  <si>
    <t>Motocicletas (Millions of passenger-kilometers)</t>
  </si>
  <si>
    <t>Passenger motorbikes (passenger-km)</t>
  </si>
  <si>
    <t>Passenger ships (passenger-km)</t>
  </si>
  <si>
    <t>Passenger LDVs (passenger-miles)</t>
  </si>
  <si>
    <t>Passenger HDVs (passenger-miles)</t>
  </si>
  <si>
    <t>Passenger aircraft (passenger-miles)</t>
  </si>
  <si>
    <t>Passenger rail (passenger-miles)</t>
  </si>
  <si>
    <t>Passenger ships (passenger-miles)</t>
  </si>
  <si>
    <t>Passenger motorbikes (passenger-miles)</t>
  </si>
  <si>
    <t>ships (passenger*miles)</t>
  </si>
  <si>
    <t>Metro (passenger-km)</t>
  </si>
  <si>
    <t>http://www.sct.gob.mx/fileadmin/DireccionesGrales/DGTFM/Anuarios_DGTFM/Anuarios_pdf/Anuario_2014.pdf</t>
  </si>
  <si>
    <t>Page 44</t>
  </si>
  <si>
    <t>Secretaría de Transportes y Comunicaciones Anuario Estadístico Ferroviario</t>
  </si>
  <si>
    <t>Ventas</t>
  </si>
  <si>
    <t>VENTAS POR CATEGORÍA INECC</t>
  </si>
  <si>
    <t>Passenger Motorbikes</t>
  </si>
  <si>
    <t>Año de venta</t>
  </si>
  <si>
    <t>Camionetas ligeras</t>
  </si>
  <si>
    <t>Carga ligeros</t>
  </si>
  <si>
    <t xml:space="preserve">Autobuses </t>
  </si>
  <si>
    <t>Urbanos y Suburbanos</t>
  </si>
  <si>
    <t>Motos</t>
  </si>
  <si>
    <t>Total ventas domésticas</t>
  </si>
  <si>
    <t>Total Passenger-km (Road Vehicles)</t>
  </si>
  <si>
    <t>NATS</t>
  </si>
  <si>
    <t>Table 8-1</t>
  </si>
  <si>
    <t>Metro Passenger-km</t>
  </si>
  <si>
    <t>Total Passenger-km (Nonroad Vehicles, except metro)</t>
  </si>
  <si>
    <t>Anuario 2014</t>
  </si>
  <si>
    <t>Total Freight Ton-km (all vehicle types)</t>
  </si>
  <si>
    <t>Table 5-2</t>
  </si>
  <si>
    <t>Division of Freight ton-km between Freight LDVs and Freight HDVs</t>
  </si>
  <si>
    <t>"Results" sheet</t>
  </si>
  <si>
    <t>Road Vehicle Total Fleet Size</t>
  </si>
  <si>
    <t>Road Vehicle Sales Projections</t>
  </si>
  <si>
    <t>Fraction of Vehicles that are New This Year:</t>
  </si>
  <si>
    <t>Fraction of Vehicles that are New This Year</t>
  </si>
  <si>
    <t>Recategorized into Model Categories, weighted by fleet size of each vehicle type</t>
  </si>
  <si>
    <t>aircraft (not available)</t>
  </si>
  <si>
    <t>The Table Above, Transposed to Years are on the X-Axis</t>
  </si>
  <si>
    <t>From "ALo Average Vehicle Loading" variable:</t>
  </si>
  <si>
    <t>Vehicle Type</t>
  </si>
  <si>
    <t>passengers</t>
  </si>
  <si>
    <t>freight</t>
  </si>
  <si>
    <t>aircraft</t>
  </si>
  <si>
    <t>rail</t>
  </si>
  <si>
    <t>ships</t>
  </si>
  <si>
    <t>Freight LDV loading is an assumption based on the following:</t>
  </si>
  <si>
    <t>Typical freight LDVs in Mexico have a capacity of 3 tons.</t>
  </si>
  <si>
    <t>Roughly 50% of trips by these vehicles occur when empty of cargo.</t>
  </si>
  <si>
    <t>We use gasoline for LDVs and motorbikes, diesel for HDVs.</t>
  </si>
  <si>
    <t>Weighted Average New Vehicle Fuel Economy (km/L)</t>
  </si>
  <si>
    <t>Converting efficiency to cargo-distance units (passenger-km/L or freight ton-km/L):</t>
  </si>
  <si>
    <t>Transposing to put years on the X-axis:</t>
  </si>
  <si>
    <t>Liters per Barrel</t>
  </si>
  <si>
    <t>Petroleum Gasoline (BTU/barrel)</t>
  </si>
  <si>
    <t>Petroleum Diesel (BTU/barrel)</t>
  </si>
  <si>
    <t>Converting from km to miles and L to BTU:</t>
  </si>
  <si>
    <t>New Road Vehicle Efficiencies</t>
  </si>
  <si>
    <t>Average Vehicle Loading</t>
  </si>
  <si>
    <t>See "ALo Average Vehicle Loading" Variable</t>
  </si>
  <si>
    <t>INECC (National Institute of Ecology and Climate Change)</t>
  </si>
  <si>
    <t>Christopher Model</t>
  </si>
  <si>
    <t>not publicly available</t>
  </si>
  <si>
    <t>"Supuestos" sheet</t>
  </si>
  <si>
    <t>http://nats.sct.gob.mx/go-to-tables/table-5-domestic-freight-activity/table-5-2-domestic-freight-activity-by-mode-ton-kilometres/</t>
  </si>
  <si>
    <t>http://nats.sct.gob.mx/go-to-tables/table-8-domestic-passenger-travel/table-8-1-domestic-passenger-travel-by-mode/</t>
  </si>
  <si>
    <t>Notes:</t>
  </si>
  <si>
    <t>In the "VFP BAU New Vehicle Fuel Economy" variable, vehicle types with names highlighted in yellow use U.S. data</t>
  </si>
  <si>
    <t>(from version 1.0.1 of the Energy Policy Simulator), as no Mexican data were available for these vehicle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</si>
</sst>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E+00"/>
    <numFmt numFmtId="166" formatCode="###0.00_)"/>
    <numFmt numFmtId="167" formatCode="0.000"/>
    <numFmt numFmtId="168" formatCode="_-* #,##0.00_-;\-* #,##0.00_-;_-* &quot;-&quot;??_-;_-@_-"/>
    <numFmt numFmtId="169" formatCode="_-* #,##0.0_-;\-* #,##0.0_-;_-* &quot;-&quot;??_-;_-@_-"/>
    <numFmt numFmtId="170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name val="Helv"/>
      <family val="2"/>
    </font>
    <font>
      <sz val="10"/>
      <name val="Helv"/>
      <family val="2"/>
    </font>
    <font>
      <vertAlign val="superscript"/>
      <sz val="12"/>
      <name val="Helv"/>
      <family val="2"/>
    </font>
    <font>
      <sz val="8"/>
      <name val="Helv"/>
      <family val="2"/>
    </font>
    <font>
      <b/>
      <sz val="14"/>
      <name val="Helv"/>
    </font>
    <font>
      <b/>
      <sz val="10"/>
      <name val="Helv"/>
    </font>
    <font>
      <sz val="10"/>
      <name val="Helv"/>
    </font>
    <font>
      <vertAlign val="superscript"/>
      <sz val="12"/>
      <name val="Helv"/>
    </font>
    <font>
      <sz val="11"/>
      <color theme="1"/>
      <name val="Calibri"/>
      <family val="2"/>
      <scheme val="minor"/>
    </font>
    <font>
      <sz val="8"/>
      <name val="Helv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6" fillId="0" borderId="5">
      <alignment horizontal="left"/>
    </xf>
    <xf numFmtId="166" fontId="7" fillId="0" borderId="5" applyNumberFormat="0" applyFill="0">
      <alignment horizontal="right"/>
    </xf>
    <xf numFmtId="0" fontId="8" fillId="0" borderId="0">
      <alignment horizontal="right"/>
    </xf>
    <xf numFmtId="0" fontId="9" fillId="0" borderId="0">
      <alignment horizontal="left"/>
    </xf>
    <xf numFmtId="0" fontId="10" fillId="0" borderId="0">
      <alignment horizontal="left" vertical="top"/>
    </xf>
    <xf numFmtId="0" fontId="11" fillId="0" borderId="5" applyFill="0">
      <alignment horizontal="left"/>
    </xf>
    <xf numFmtId="166" fontId="12" fillId="0" borderId="5" applyNumberFormat="0" applyFill="0">
      <alignment horizontal="right"/>
    </xf>
    <xf numFmtId="0" fontId="13" fillId="0" borderId="0">
      <alignment horizontal="right"/>
    </xf>
    <xf numFmtId="43" fontId="14" fillId="0" borderId="0" applyFont="0" applyFill="0" applyBorder="0" applyAlignment="0" applyProtection="0"/>
    <xf numFmtId="0" fontId="15" fillId="0" borderId="0">
      <alignment horizontal="left"/>
    </xf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7" fillId="0" borderId="0"/>
    <xf numFmtId="168" fontId="14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1" fillId="3" borderId="0" xfId="0" applyFont="1" applyFill="1"/>
    <xf numFmtId="3" fontId="0" fillId="0" borderId="0" xfId="0" applyNumberFormat="1"/>
    <xf numFmtId="0" fontId="1" fillId="2" borderId="0" xfId="0" applyFont="1" applyFill="1"/>
    <xf numFmtId="165" fontId="0" fillId="0" borderId="0" xfId="0" applyNumberFormat="1" applyFill="1"/>
    <xf numFmtId="0" fontId="0" fillId="0" borderId="0" xfId="0" applyNumberFormat="1"/>
    <xf numFmtId="0" fontId="1" fillId="0" borderId="0" xfId="0" applyFont="1" applyFill="1"/>
    <xf numFmtId="0" fontId="1" fillId="0" borderId="0" xfId="0" applyFon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wrapText="1"/>
    </xf>
    <xf numFmtId="0" fontId="17" fillId="0" borderId="0" xfId="20"/>
    <xf numFmtId="0" fontId="18" fillId="5" borderId="0" xfId="20" applyFont="1" applyFill="1" applyAlignment="1">
      <alignment horizontal="center"/>
    </xf>
    <xf numFmtId="0" fontId="18" fillId="0" borderId="0" xfId="20" applyFont="1" applyAlignment="1">
      <alignment horizontal="left"/>
    </xf>
    <xf numFmtId="0" fontId="18" fillId="0" borderId="0" xfId="20" applyFont="1" applyAlignment="1">
      <alignment horizontal="right"/>
    </xf>
    <xf numFmtId="0" fontId="18" fillId="4" borderId="0" xfId="20" applyFont="1" applyFill="1" applyAlignment="1">
      <alignment horizontal="left"/>
    </xf>
    <xf numFmtId="0" fontId="18" fillId="4" borderId="0" xfId="20" applyFont="1" applyFill="1" applyAlignment="1">
      <alignment horizontal="right"/>
    </xf>
    <xf numFmtId="0" fontId="17" fillId="4" borderId="0" xfId="20" applyFill="1" applyAlignment="1">
      <alignment horizontal="left"/>
    </xf>
    <xf numFmtId="0" fontId="17" fillId="4" borderId="0" xfId="20" applyFill="1" applyAlignment="1">
      <alignment horizontal="right"/>
    </xf>
    <xf numFmtId="0" fontId="17" fillId="0" borderId="0" xfId="20" applyAlignment="1">
      <alignment horizontal="left"/>
    </xf>
    <xf numFmtId="0" fontId="17" fillId="0" borderId="0" xfId="20" applyAlignment="1">
      <alignment horizontal="right"/>
    </xf>
    <xf numFmtId="0" fontId="0" fillId="0" borderId="8" xfId="0" applyBorder="1"/>
    <xf numFmtId="11" fontId="0" fillId="0" borderId="0" xfId="0" applyNumberFormat="1" applyFill="1"/>
    <xf numFmtId="11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Border="1"/>
    <xf numFmtId="0" fontId="19" fillId="6" borderId="0" xfId="0" applyFont="1" applyFill="1"/>
    <xf numFmtId="0" fontId="20" fillId="6" borderId="0" xfId="0" applyFont="1" applyFill="1"/>
    <xf numFmtId="0" fontId="21" fillId="7" borderId="6" xfId="0" applyFont="1" applyFill="1" applyBorder="1" applyAlignment="1">
      <alignment horizontal="center"/>
    </xf>
    <xf numFmtId="0" fontId="22" fillId="7" borderId="0" xfId="0" applyFont="1" applyFill="1" applyAlignment="1">
      <alignment wrapText="1"/>
    </xf>
    <xf numFmtId="168" fontId="19" fillId="6" borderId="0" xfId="21" applyFont="1" applyFill="1" applyAlignment="1">
      <alignment horizontal="right" vertical="center"/>
    </xf>
    <xf numFmtId="0" fontId="22" fillId="8" borderId="0" xfId="0" applyFont="1" applyFill="1" applyAlignment="1">
      <alignment wrapText="1"/>
    </xf>
    <xf numFmtId="3" fontId="23" fillId="8" borderId="0" xfId="0" applyNumberFormat="1" applyFont="1" applyFill="1" applyAlignment="1">
      <alignment vertical="center"/>
    </xf>
    <xf numFmtId="9" fontId="19" fillId="6" borderId="0" xfId="19" applyFont="1" applyFill="1" applyAlignment="1">
      <alignment horizontal="right" vertical="center"/>
    </xf>
    <xf numFmtId="0" fontId="2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26" fillId="10" borderId="0" xfId="0" applyFont="1" applyFill="1" applyBorder="1" applyAlignment="1">
      <alignment horizontal="center" vertical="center" wrapText="1"/>
    </xf>
    <xf numFmtId="0" fontId="26" fillId="10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9" fontId="27" fillId="11" borderId="0" xfId="18" applyNumberFormat="1" applyFont="1" applyFill="1" applyBorder="1"/>
    <xf numFmtId="169" fontId="27" fillId="12" borderId="0" xfId="18" applyNumberFormat="1" applyFont="1" applyFill="1" applyBorder="1"/>
    <xf numFmtId="169" fontId="27" fillId="11" borderId="14" xfId="18" applyNumberFormat="1" applyFont="1" applyFill="1" applyBorder="1"/>
    <xf numFmtId="169" fontId="0" fillId="11" borderId="0" xfId="0" applyNumberFormat="1" applyFill="1" applyBorder="1"/>
    <xf numFmtId="169" fontId="27" fillId="12" borderId="14" xfId="18" applyNumberFormat="1" applyFont="1" applyFill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1" fontId="0" fillId="0" borderId="8" xfId="0" applyNumberFormat="1" applyBorder="1"/>
    <xf numFmtId="0" fontId="16" fillId="13" borderId="0" xfId="0" applyFont="1" applyFill="1" applyAlignment="1">
      <alignment horizontal="center"/>
    </xf>
    <xf numFmtId="168" fontId="0" fillId="0" borderId="0" xfId="21" applyFont="1"/>
    <xf numFmtId="1" fontId="0" fillId="0" borderId="0" xfId="0" applyNumberForma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0" fontId="29" fillId="14" borderId="0" xfId="18" applyNumberFormat="1" applyFont="1" applyFill="1" applyBorder="1" applyAlignment="1">
      <alignment horizontal="center"/>
    </xf>
    <xf numFmtId="170" fontId="29" fillId="15" borderId="0" xfId="18" applyNumberFormat="1" applyFont="1" applyFill="1" applyBorder="1" applyAlignment="1">
      <alignment horizontal="center"/>
    </xf>
    <xf numFmtId="0" fontId="0" fillId="2" borderId="0" xfId="0" applyFill="1"/>
    <xf numFmtId="0" fontId="16" fillId="13" borderId="0" xfId="0" applyFont="1" applyFill="1" applyAlignment="1">
      <alignment vertical="center" wrapText="1"/>
    </xf>
    <xf numFmtId="170" fontId="0" fillId="0" borderId="0" xfId="21" applyNumberFormat="1" applyFont="1"/>
    <xf numFmtId="170" fontId="0" fillId="0" borderId="0" xfId="0" applyNumberFormat="1"/>
    <xf numFmtId="0" fontId="16" fillId="13" borderId="0" xfId="0" applyFont="1" applyFill="1" applyAlignment="1">
      <alignment horizontal="center" vertical="center" wrapText="1"/>
    </xf>
    <xf numFmtId="0" fontId="1" fillId="16" borderId="0" xfId="0" applyFont="1" applyFill="1"/>
    <xf numFmtId="0" fontId="0" fillId="16" borderId="0" xfId="0" applyFill="1"/>
    <xf numFmtId="0" fontId="0" fillId="0" borderId="0" xfId="0" applyFill="1" applyAlignment="1">
      <alignment wrapText="1"/>
    </xf>
    <xf numFmtId="0" fontId="30" fillId="0" borderId="0" xfId="0" applyFont="1"/>
    <xf numFmtId="170" fontId="30" fillId="0" borderId="0" xfId="21" applyNumberFormat="1" applyFont="1"/>
    <xf numFmtId="170" fontId="30" fillId="0" borderId="0" xfId="0" applyNumberFormat="1" applyFont="1"/>
    <xf numFmtId="0" fontId="31" fillId="0" borderId="0" xfId="0" applyFont="1"/>
    <xf numFmtId="0" fontId="0" fillId="0" borderId="0" xfId="0" applyFont="1" applyFill="1"/>
    <xf numFmtId="0" fontId="32" fillId="0" borderId="0" xfId="0" applyFont="1" applyFill="1"/>
    <xf numFmtId="0" fontId="27" fillId="0" borderId="0" xfId="1" applyFont="1"/>
    <xf numFmtId="0" fontId="28" fillId="13" borderId="0" xfId="0" applyFont="1" applyFill="1" applyAlignment="1">
      <alignment horizontal="center" vertical="top"/>
    </xf>
    <xf numFmtId="0" fontId="18" fillId="4" borderId="0" xfId="20" applyFont="1" applyFill="1" applyAlignment="1">
      <alignment horizontal="center" wrapText="1"/>
    </xf>
    <xf numFmtId="0" fontId="17" fillId="0" borderId="0" xfId="20"/>
    <xf numFmtId="0" fontId="17" fillId="0" borderId="0" xfId="20" applyAlignment="1">
      <alignment horizontal="center" wrapText="1"/>
    </xf>
    <xf numFmtId="0" fontId="22" fillId="7" borderId="9" xfId="0" applyFont="1" applyFill="1" applyBorder="1" applyAlignment="1">
      <alignment horizontal="center" vertical="center" textRotation="90"/>
    </xf>
    <xf numFmtId="0" fontId="24" fillId="9" borderId="7" xfId="0" applyFont="1" applyFill="1" applyBorder="1" applyAlignment="1">
      <alignment horizontal="center" vertical="top" textRotation="90" wrapText="1"/>
    </xf>
    <xf numFmtId="0" fontId="24" fillId="9" borderId="0" xfId="0" applyFont="1" applyFill="1" applyBorder="1" applyAlignment="1">
      <alignment horizontal="center" vertical="top" textRotation="90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</cellXfs>
  <cellStyles count="22">
    <cellStyle name="Body: normal cell" xfId="5"/>
    <cellStyle name="Comma" xfId="18" builtinId="3"/>
    <cellStyle name="Comma 2" xfId="21"/>
    <cellStyle name="Comma 6" xfId="16"/>
    <cellStyle name="Data" xfId="14"/>
    <cellStyle name="Data 2" xfId="9"/>
    <cellStyle name="Font: Calibri, 9pt regular" xfId="2"/>
    <cellStyle name="Footnotes: top row" xfId="7"/>
    <cellStyle name="Header: bottom row" xfId="3"/>
    <cellStyle name="Hed Side 2" xfId="8"/>
    <cellStyle name="Hed Side_Regular" xfId="13"/>
    <cellStyle name="Hyperlink" xfId="1" builtinId="8"/>
    <cellStyle name="Normal" xfId="0" builtinId="0"/>
    <cellStyle name="Normal 2" xfId="20"/>
    <cellStyle name="Parent row" xfId="6"/>
    <cellStyle name="Percent" xfId="19" builtinId="5"/>
    <cellStyle name="Source Superscript" xfId="15"/>
    <cellStyle name="Source Superscript 2" xfId="10"/>
    <cellStyle name="Source Text" xfId="17"/>
    <cellStyle name="Source Text 2" xfId="11"/>
    <cellStyle name="Table title" xfId="4"/>
    <cellStyle name="Title-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'Freight ton-km'!$A$16</c:f>
              <c:strCache>
                <c:ptCount val="1"/>
                <c:pt idx="0">
                  <c:v>    Road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'Freight ton-km'!$B$16:$V$16</c:f>
              <c:numCache>
                <c:formatCode>General</c:formatCode>
                <c:ptCount val="21"/>
                <c:pt idx="0">
                  <c:v>108.9</c:v>
                </c:pt>
                <c:pt idx="1">
                  <c:v>162.80000000000001</c:v>
                </c:pt>
                <c:pt idx="2">
                  <c:v>170.8</c:v>
                </c:pt>
                <c:pt idx="3">
                  <c:v>154.1</c:v>
                </c:pt>
                <c:pt idx="4">
                  <c:v>179.1</c:v>
                </c:pt>
                <c:pt idx="5">
                  <c:v>184.6</c:v>
                </c:pt>
                <c:pt idx="6">
                  <c:v>194.1</c:v>
                </c:pt>
                <c:pt idx="7">
                  <c:v>191.9</c:v>
                </c:pt>
                <c:pt idx="8">
                  <c:v>192.9</c:v>
                </c:pt>
                <c:pt idx="9">
                  <c:v>195.2</c:v>
                </c:pt>
                <c:pt idx="10">
                  <c:v>199.8</c:v>
                </c:pt>
                <c:pt idx="11">
                  <c:v>204.2</c:v>
                </c:pt>
                <c:pt idx="12">
                  <c:v>209.4</c:v>
                </c:pt>
                <c:pt idx="13">
                  <c:v>222.4</c:v>
                </c:pt>
                <c:pt idx="14">
                  <c:v>227.3</c:v>
                </c:pt>
                <c:pt idx="15">
                  <c:v>211.6</c:v>
                </c:pt>
                <c:pt idx="16">
                  <c:v>220.3</c:v>
                </c:pt>
                <c:pt idx="17">
                  <c:v>226.9</c:v>
                </c:pt>
                <c:pt idx="18">
                  <c:v>233.5</c:v>
                </c:pt>
                <c:pt idx="19">
                  <c:v>235.4</c:v>
                </c:pt>
                <c:pt idx="20">
                  <c:v>239.7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88928"/>
        <c:axId val="193683456"/>
      </c:lineChart>
      <c:catAx>
        <c:axId val="1513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3456"/>
        <c:crosses val="autoZero"/>
        <c:auto val="1"/>
        <c:lblAlgn val="ctr"/>
        <c:lblOffset val="100"/>
        <c:noMultiLvlLbl val="0"/>
      </c:catAx>
      <c:valAx>
        <c:axId val="1936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2809875</xdr:colOff>
      <xdr:row>19</xdr:row>
      <xdr:rowOff>90487</xdr:rowOff>
    </xdr:from>
    <xdr:to>
      <xdr:col>5</xdr:col>
      <xdr:colOff>647700</xdr:colOff>
      <xdr:row>33</xdr:row>
      <xdr:rowOff>166687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514350</xdr:colOff>
      <xdr:row>51</xdr:row>
      <xdr:rowOff>133350</xdr:rowOff>
    </xdr:to>
    <xdr:sp macro="" textlink="">
      <xdr:nvSpPr>
        <xdr:cNvPr id="3" name="AutoShape 195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workbookViewId="0"/>
  </sheetViews>
  <sheetFormatPr defaultRowHeight="15" x14ac:dyDescent="0.25"/>
  <cols>
    <col min="1" max="1" width="21" customWidth="1"/>
    <col min="2" max="2" width="85.42578125" customWidth="1"/>
    <col min="4" max="4" width="74.42578125" customWidth="1"/>
  </cols>
  <sheetData>
    <row r="1" spans="1:2" x14ac:dyDescent="0.25">
      <c r="A1" s="1" t="s">
        <v>31</v>
      </c>
    </row>
    <row r="2" spans="1:2" x14ac:dyDescent="0.25">
      <c r="A2" s="1" t="s">
        <v>32</v>
      </c>
    </row>
    <row r="3" spans="1:2" x14ac:dyDescent="0.25">
      <c r="A3" s="1" t="s">
        <v>33</v>
      </c>
    </row>
    <row r="5" spans="1:2" ht="14.45" x14ac:dyDescent="0.35">
      <c r="A5" s="1" t="s">
        <v>0</v>
      </c>
      <c r="B5" s="4" t="s">
        <v>143</v>
      </c>
    </row>
    <row r="6" spans="1:2" ht="14.45" x14ac:dyDescent="0.35">
      <c r="B6" t="s">
        <v>181</v>
      </c>
    </row>
    <row r="7" spans="1:2" ht="14.45" x14ac:dyDescent="0.35">
      <c r="B7" s="2">
        <v>2015</v>
      </c>
    </row>
    <row r="8" spans="1:2" ht="14.45" x14ac:dyDescent="0.35">
      <c r="B8" t="s">
        <v>182</v>
      </c>
    </row>
    <row r="9" spans="1:2" ht="14.45" x14ac:dyDescent="0.35">
      <c r="B9" s="72" t="s">
        <v>183</v>
      </c>
    </row>
    <row r="10" spans="1:2" ht="14.45" x14ac:dyDescent="0.35">
      <c r="B10" t="s">
        <v>152</v>
      </c>
    </row>
    <row r="12" spans="1:2" ht="14.45" x14ac:dyDescent="0.35">
      <c r="B12" s="4" t="s">
        <v>147</v>
      </c>
    </row>
    <row r="13" spans="1:2" ht="14.45" x14ac:dyDescent="0.35">
      <c r="B13" t="s">
        <v>144</v>
      </c>
    </row>
    <row r="14" spans="1:2" ht="14.45" x14ac:dyDescent="0.35">
      <c r="B14" s="2">
        <v>2014</v>
      </c>
    </row>
    <row r="16" spans="1:2" ht="14.45" x14ac:dyDescent="0.35">
      <c r="B16" t="s">
        <v>186</v>
      </c>
    </row>
    <row r="17" spans="2:2" ht="14.45" x14ac:dyDescent="0.35">
      <c r="B17" t="s">
        <v>145</v>
      </c>
    </row>
    <row r="19" spans="2:2" ht="14.45" x14ac:dyDescent="0.35">
      <c r="B19" s="4" t="s">
        <v>146</v>
      </c>
    </row>
    <row r="20" spans="2:2" x14ac:dyDescent="0.25">
      <c r="B20" t="s">
        <v>132</v>
      </c>
    </row>
    <row r="21" spans="2:2" ht="14.45" x14ac:dyDescent="0.35">
      <c r="B21" s="2">
        <v>2014</v>
      </c>
    </row>
    <row r="22" spans="2:2" ht="14.45" x14ac:dyDescent="0.35">
      <c r="B22" t="s">
        <v>148</v>
      </c>
    </row>
    <row r="23" spans="2:2" ht="14.45" x14ac:dyDescent="0.35">
      <c r="B23" t="s">
        <v>130</v>
      </c>
    </row>
    <row r="24" spans="2:2" ht="14.45" x14ac:dyDescent="0.35">
      <c r="B24" t="s">
        <v>131</v>
      </c>
    </row>
    <row r="26" spans="2:2" ht="14.45" x14ac:dyDescent="0.35">
      <c r="B26" s="4" t="s">
        <v>149</v>
      </c>
    </row>
    <row r="27" spans="2:2" ht="14.45" x14ac:dyDescent="0.35">
      <c r="B27" t="s">
        <v>144</v>
      </c>
    </row>
    <row r="28" spans="2:2" ht="14.45" x14ac:dyDescent="0.35">
      <c r="B28" s="2">
        <v>2014</v>
      </c>
    </row>
    <row r="30" spans="2:2" ht="14.45" x14ac:dyDescent="0.35">
      <c r="B30" t="s">
        <v>185</v>
      </c>
    </row>
    <row r="31" spans="2:2" ht="14.45" x14ac:dyDescent="0.35">
      <c r="B31" t="s">
        <v>150</v>
      </c>
    </row>
    <row r="33" spans="2:2" ht="14.45" x14ac:dyDescent="0.35">
      <c r="B33" s="4" t="s">
        <v>151</v>
      </c>
    </row>
    <row r="34" spans="2:2" ht="14.45" x14ac:dyDescent="0.35">
      <c r="B34" t="s">
        <v>181</v>
      </c>
    </row>
    <row r="35" spans="2:2" x14ac:dyDescent="0.25">
      <c r="B35" s="2">
        <v>2015</v>
      </c>
    </row>
    <row r="36" spans="2:2" x14ac:dyDescent="0.25">
      <c r="B36" t="s">
        <v>182</v>
      </c>
    </row>
    <row r="37" spans="2:2" x14ac:dyDescent="0.25">
      <c r="B37" s="72" t="s">
        <v>183</v>
      </c>
    </row>
    <row r="38" spans="2:2" x14ac:dyDescent="0.25">
      <c r="B38" t="s">
        <v>152</v>
      </c>
    </row>
    <row r="40" spans="2:2" x14ac:dyDescent="0.25">
      <c r="B40" s="4" t="s">
        <v>154</v>
      </c>
    </row>
    <row r="41" spans="2:2" x14ac:dyDescent="0.25">
      <c r="B41" t="s">
        <v>181</v>
      </c>
    </row>
    <row r="42" spans="2:2" x14ac:dyDescent="0.25">
      <c r="B42" s="2">
        <v>2015</v>
      </c>
    </row>
    <row r="43" spans="2:2" x14ac:dyDescent="0.25">
      <c r="B43" t="s">
        <v>182</v>
      </c>
    </row>
    <row r="44" spans="2:2" x14ac:dyDescent="0.25">
      <c r="B44" s="72" t="s">
        <v>183</v>
      </c>
    </row>
    <row r="45" spans="2:2" x14ac:dyDescent="0.25">
      <c r="B45" s="70" t="s">
        <v>184</v>
      </c>
    </row>
    <row r="47" spans="2:2" x14ac:dyDescent="0.25">
      <c r="B47" s="4" t="s">
        <v>153</v>
      </c>
    </row>
    <row r="48" spans="2:2" x14ac:dyDescent="0.25">
      <c r="B48" t="s">
        <v>181</v>
      </c>
    </row>
    <row r="49" spans="1:2" x14ac:dyDescent="0.25">
      <c r="B49" s="2">
        <v>2015</v>
      </c>
    </row>
    <row r="50" spans="1:2" x14ac:dyDescent="0.25">
      <c r="B50" t="s">
        <v>182</v>
      </c>
    </row>
    <row r="51" spans="1:2" x14ac:dyDescent="0.25">
      <c r="B51" s="72" t="s">
        <v>183</v>
      </c>
    </row>
    <row r="52" spans="1:2" x14ac:dyDescent="0.25">
      <c r="B52" t="s">
        <v>152</v>
      </c>
    </row>
    <row r="53" spans="1:2" x14ac:dyDescent="0.25">
      <c r="B53" s="9"/>
    </row>
    <row r="54" spans="1:2" x14ac:dyDescent="0.25">
      <c r="B54" s="4" t="s">
        <v>178</v>
      </c>
    </row>
    <row r="55" spans="1:2" x14ac:dyDescent="0.25">
      <c r="B55" t="s">
        <v>181</v>
      </c>
    </row>
    <row r="56" spans="1:2" x14ac:dyDescent="0.25">
      <c r="B56" s="2">
        <v>2015</v>
      </c>
    </row>
    <row r="57" spans="1:2" x14ac:dyDescent="0.25">
      <c r="B57" t="s">
        <v>182</v>
      </c>
    </row>
    <row r="58" spans="1:2" x14ac:dyDescent="0.25">
      <c r="B58" s="72" t="s">
        <v>183</v>
      </c>
    </row>
    <row r="59" spans="1:2" x14ac:dyDescent="0.25">
      <c r="B59" s="70" t="s">
        <v>184</v>
      </c>
    </row>
    <row r="60" spans="1:2" x14ac:dyDescent="0.25">
      <c r="B60" s="9"/>
    </row>
    <row r="61" spans="1:2" x14ac:dyDescent="0.25">
      <c r="B61" s="4" t="s">
        <v>179</v>
      </c>
    </row>
    <row r="62" spans="1:2" x14ac:dyDescent="0.25">
      <c r="B62" s="71" t="s">
        <v>180</v>
      </c>
    </row>
    <row r="63" spans="1:2" x14ac:dyDescent="0.25">
      <c r="B63" s="9"/>
    </row>
    <row r="64" spans="1:2" x14ac:dyDescent="0.25">
      <c r="A64" s="1" t="s">
        <v>187</v>
      </c>
      <c r="B64" s="9"/>
    </row>
    <row r="65" spans="1:2" x14ac:dyDescent="0.25">
      <c r="A65" t="s">
        <v>188</v>
      </c>
      <c r="B65" s="9"/>
    </row>
    <row r="66" spans="1:2" x14ac:dyDescent="0.25">
      <c r="A66" t="s">
        <v>189</v>
      </c>
      <c r="B66" s="9"/>
    </row>
    <row r="67" spans="1:2" x14ac:dyDescent="0.25">
      <c r="B67" s="9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" sqref="A3:E3"/>
    </sheetView>
  </sheetViews>
  <sheetFormatPr defaultColWidth="8.7109375" defaultRowHeight="15" x14ac:dyDescent="0.25"/>
  <cols>
    <col min="1" max="1" width="45" style="13" customWidth="1"/>
    <col min="2" max="22" width="14" style="13" customWidth="1"/>
    <col min="23" max="16384" width="8.7109375" style="13"/>
  </cols>
  <sheetData>
    <row r="1" spans="1:22" ht="14.45" x14ac:dyDescent="0.35">
      <c r="A1" s="74" t="s">
        <v>36</v>
      </c>
      <c r="B1" s="75"/>
      <c r="C1" s="75"/>
      <c r="D1" s="75"/>
    </row>
    <row r="2" spans="1:22" ht="14.45" x14ac:dyDescent="0.35">
      <c r="A2" s="76" t="s">
        <v>91</v>
      </c>
      <c r="B2" s="75"/>
      <c r="C2" s="75"/>
      <c r="D2" s="75"/>
    </row>
    <row r="3" spans="1:22" ht="14.45" customHeight="1" x14ac:dyDescent="0.35">
      <c r="A3" s="74" t="s">
        <v>92</v>
      </c>
      <c r="B3" s="74"/>
      <c r="C3" s="74"/>
      <c r="D3" s="74"/>
      <c r="E3" s="74"/>
    </row>
    <row r="4" spans="1:22" ht="14.45" x14ac:dyDescent="0.35">
      <c r="A4" s="76" t="s">
        <v>39</v>
      </c>
      <c r="B4" s="75"/>
      <c r="C4" s="75"/>
      <c r="D4" s="75"/>
    </row>
    <row r="5" spans="1:22" ht="14.45" x14ac:dyDescent="0.35">
      <c r="A5" s="14" t="s">
        <v>93</v>
      </c>
      <c r="B5" s="14">
        <v>1990</v>
      </c>
      <c r="C5" s="14">
        <v>1995</v>
      </c>
      <c r="D5" s="14">
        <v>1996</v>
      </c>
      <c r="E5" s="14">
        <v>1997</v>
      </c>
      <c r="F5" s="14">
        <v>1998</v>
      </c>
      <c r="G5" s="14">
        <v>1999</v>
      </c>
      <c r="H5" s="14">
        <v>2000</v>
      </c>
      <c r="I5" s="14">
        <v>2001</v>
      </c>
      <c r="J5" s="14">
        <v>2002</v>
      </c>
      <c r="K5" s="14">
        <v>2003</v>
      </c>
      <c r="L5" s="14">
        <v>2004</v>
      </c>
      <c r="M5" s="14">
        <v>2005</v>
      </c>
      <c r="N5" s="14">
        <v>2006</v>
      </c>
      <c r="O5" s="14">
        <v>2007</v>
      </c>
      <c r="P5" s="14">
        <v>2008</v>
      </c>
      <c r="Q5" s="14">
        <v>2009</v>
      </c>
      <c r="R5" s="14">
        <v>2010</v>
      </c>
      <c r="S5" s="14">
        <v>2011</v>
      </c>
      <c r="T5" s="14">
        <v>2012</v>
      </c>
      <c r="U5" s="14">
        <v>2013</v>
      </c>
      <c r="V5" s="14">
        <v>2014</v>
      </c>
    </row>
    <row r="6" spans="1:22" ht="14.45" x14ac:dyDescent="0.35">
      <c r="A6" s="15" t="s">
        <v>94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4.45" x14ac:dyDescent="0.35">
      <c r="A7" s="17" t="s">
        <v>1</v>
      </c>
      <c r="B7" s="18">
        <v>9.9</v>
      </c>
      <c r="C7" s="18">
        <v>12.8</v>
      </c>
      <c r="D7" s="18">
        <v>12.2</v>
      </c>
      <c r="E7" s="18">
        <v>13.3</v>
      </c>
      <c r="F7" s="18">
        <v>14.7</v>
      </c>
      <c r="G7" s="18">
        <v>15.7</v>
      </c>
      <c r="H7" s="18">
        <v>15.3</v>
      </c>
      <c r="I7" s="18">
        <v>15.4</v>
      </c>
      <c r="J7" s="18">
        <v>15.2</v>
      </c>
      <c r="K7" s="18">
        <v>15.9</v>
      </c>
      <c r="L7" s="18">
        <v>16.8</v>
      </c>
      <c r="M7" s="18">
        <v>17.100000000000001</v>
      </c>
      <c r="N7" s="18">
        <v>19.100000000000001</v>
      </c>
      <c r="O7" s="18">
        <v>23.6</v>
      </c>
      <c r="P7" s="18">
        <v>23.8</v>
      </c>
      <c r="Q7" s="18">
        <v>24</v>
      </c>
      <c r="R7" s="18">
        <v>24.6</v>
      </c>
      <c r="S7" s="18">
        <v>25.4</v>
      </c>
      <c r="T7" s="18">
        <v>28.5</v>
      </c>
      <c r="U7" s="18">
        <v>31.1</v>
      </c>
      <c r="V7" s="18">
        <v>32.9</v>
      </c>
    </row>
    <row r="8" spans="1:22" ht="14.45" x14ac:dyDescent="0.35">
      <c r="A8" s="21" t="s">
        <v>95</v>
      </c>
      <c r="B8" s="22">
        <v>9.9</v>
      </c>
      <c r="C8" s="22">
        <v>12.8</v>
      </c>
      <c r="D8" s="22">
        <v>12.2</v>
      </c>
      <c r="E8" s="22">
        <v>13.3</v>
      </c>
      <c r="F8" s="22">
        <v>14.7</v>
      </c>
      <c r="G8" s="22">
        <v>15.7</v>
      </c>
      <c r="H8" s="22">
        <v>15.3</v>
      </c>
      <c r="I8" s="22">
        <v>15.4</v>
      </c>
      <c r="J8" s="22">
        <v>15.2</v>
      </c>
      <c r="K8" s="22">
        <v>15.9</v>
      </c>
      <c r="L8" s="22">
        <v>16.8</v>
      </c>
      <c r="M8" s="22">
        <v>17.100000000000001</v>
      </c>
      <c r="N8" s="22">
        <v>19.100000000000001</v>
      </c>
      <c r="O8" s="22">
        <v>23.6</v>
      </c>
      <c r="P8" s="22">
        <v>23.8</v>
      </c>
      <c r="Q8" s="22">
        <v>24</v>
      </c>
      <c r="R8" s="22">
        <v>24.6</v>
      </c>
      <c r="S8" s="22">
        <v>25.4</v>
      </c>
      <c r="T8" s="22">
        <v>28.5</v>
      </c>
      <c r="U8" s="22">
        <v>31.1</v>
      </c>
      <c r="V8" s="22">
        <v>32.9</v>
      </c>
    </row>
    <row r="9" spans="1:22" ht="14.45" x14ac:dyDescent="0.35">
      <c r="A9" s="17" t="s">
        <v>49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ht="14.45" x14ac:dyDescent="0.35">
      <c r="A10" s="21" t="s">
        <v>96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ht="14.45" x14ac:dyDescent="0.35">
      <c r="A11" s="19" t="s">
        <v>97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ht="14.45" x14ac:dyDescent="0.35">
      <c r="A12" s="21" t="s">
        <v>98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ht="14.45" x14ac:dyDescent="0.35">
      <c r="A13" s="19" t="s">
        <v>99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4.45" x14ac:dyDescent="0.35">
      <c r="A14" s="21" t="s">
        <v>100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14.45" x14ac:dyDescent="0.35">
      <c r="A15" s="19" t="s">
        <v>101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4.45" x14ac:dyDescent="0.35">
      <c r="A16" s="21" t="s">
        <v>34</v>
      </c>
      <c r="B16" s="22">
        <v>271.5</v>
      </c>
      <c r="C16" s="22">
        <v>383.1</v>
      </c>
      <c r="D16" s="22">
        <v>390.5</v>
      </c>
      <c r="E16" s="22">
        <v>321.60000000000002</v>
      </c>
      <c r="F16" s="22">
        <v>365.2</v>
      </c>
      <c r="G16" s="22">
        <v>370.5</v>
      </c>
      <c r="H16" s="22">
        <v>381.7</v>
      </c>
      <c r="I16" s="22">
        <v>389.3</v>
      </c>
      <c r="J16" s="22">
        <v>393.2</v>
      </c>
      <c r="K16" s="22">
        <v>399</v>
      </c>
      <c r="L16" s="22">
        <v>410</v>
      </c>
      <c r="M16" s="22">
        <v>422.9</v>
      </c>
      <c r="N16" s="22">
        <v>437</v>
      </c>
      <c r="O16" s="22">
        <v>449.9</v>
      </c>
      <c r="P16" s="22">
        <v>463.9</v>
      </c>
      <c r="Q16" s="22">
        <v>436.9</v>
      </c>
      <c r="R16" s="22">
        <v>452</v>
      </c>
      <c r="S16" s="22">
        <v>465.6</v>
      </c>
      <c r="T16" s="22">
        <v>480.7</v>
      </c>
      <c r="U16" s="22">
        <v>484.8</v>
      </c>
      <c r="V16" s="22">
        <v>494.1</v>
      </c>
    </row>
    <row r="17" spans="1:22" ht="14.45" x14ac:dyDescent="0.35">
      <c r="A17" s="19" t="s">
        <v>102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4.45" x14ac:dyDescent="0.35">
      <c r="A18" s="21" t="s">
        <v>103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ht="14.45" x14ac:dyDescent="0.35">
      <c r="A19" s="17" t="s">
        <v>48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ht="14.45" x14ac:dyDescent="0.35">
      <c r="A20" s="21" t="s">
        <v>104</v>
      </c>
      <c r="B20" s="22">
        <v>5.3</v>
      </c>
      <c r="C20" s="22">
        <v>1.9</v>
      </c>
      <c r="D20" s="22">
        <v>1.8</v>
      </c>
      <c r="E20" s="22">
        <v>1.5</v>
      </c>
      <c r="F20" s="22">
        <v>0.5</v>
      </c>
      <c r="G20" s="22">
        <v>0.3</v>
      </c>
      <c r="H20" s="22">
        <v>0.1</v>
      </c>
      <c r="I20" s="22">
        <v>0.1</v>
      </c>
      <c r="J20" s="22">
        <v>0.1</v>
      </c>
      <c r="K20" s="22">
        <v>0.1</v>
      </c>
      <c r="L20" s="22">
        <v>0.1</v>
      </c>
      <c r="M20" s="22">
        <v>0.1</v>
      </c>
      <c r="N20" s="22">
        <v>0.1</v>
      </c>
      <c r="O20" s="22">
        <v>0.1</v>
      </c>
      <c r="P20" s="22">
        <v>0.2</v>
      </c>
      <c r="Q20" s="22">
        <v>0.4</v>
      </c>
      <c r="R20" s="22">
        <v>0.8</v>
      </c>
      <c r="S20" s="22">
        <v>0.9</v>
      </c>
      <c r="T20" s="22">
        <v>1</v>
      </c>
      <c r="U20" s="22">
        <v>1</v>
      </c>
      <c r="V20" s="22">
        <v>1.2</v>
      </c>
    </row>
    <row r="21" spans="1:22" ht="14.45" x14ac:dyDescent="0.35">
      <c r="A21" s="17" t="s">
        <v>105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ht="14.45" x14ac:dyDescent="0.35">
      <c r="A22" s="21" t="s">
        <v>106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2" ht="14.45" x14ac:dyDescent="0.35">
      <c r="A23" s="17" t="s">
        <v>107</v>
      </c>
      <c r="B23" s="18">
        <v>0.2</v>
      </c>
      <c r="C23" s="18">
        <v>0.2</v>
      </c>
      <c r="D23" s="18">
        <v>0.2</v>
      </c>
      <c r="E23" s="18">
        <v>0.2</v>
      </c>
      <c r="F23" s="18">
        <v>0.2</v>
      </c>
      <c r="G23" s="18">
        <v>0.2</v>
      </c>
      <c r="H23" s="18">
        <v>0.2</v>
      </c>
      <c r="I23" s="18">
        <v>0.2</v>
      </c>
      <c r="J23" s="18">
        <v>0.2</v>
      </c>
      <c r="K23" s="18">
        <v>0.2</v>
      </c>
      <c r="L23" s="18">
        <v>0.3</v>
      </c>
      <c r="M23" s="18">
        <v>0.2</v>
      </c>
      <c r="N23" s="18">
        <v>0.3</v>
      </c>
      <c r="O23" s="18">
        <v>0.3</v>
      </c>
      <c r="P23" s="18">
        <v>0.3</v>
      </c>
      <c r="Q23" s="18">
        <v>0.3</v>
      </c>
      <c r="R23" s="18">
        <v>0.3</v>
      </c>
      <c r="S23" s="18">
        <v>0.3</v>
      </c>
      <c r="T23" s="18">
        <v>0.3</v>
      </c>
      <c r="U23" s="18">
        <v>0.2</v>
      </c>
      <c r="V23" s="18">
        <v>0.3</v>
      </c>
    </row>
  </sheetData>
  <mergeCells count="4">
    <mergeCell ref="A1:D1"/>
    <mergeCell ref="A2:D2"/>
    <mergeCell ref="A3:E3"/>
    <mergeCell ref="A4:D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A10" sqref="A10"/>
    </sheetView>
  </sheetViews>
  <sheetFormatPr defaultRowHeight="15" x14ac:dyDescent="0.25"/>
  <cols>
    <col min="1" max="1" width="34.7109375" customWidth="1"/>
    <col min="2" max="2" width="11.85546875" bestFit="1" customWidth="1"/>
    <col min="3" max="4" width="8.7109375" customWidth="1"/>
  </cols>
  <sheetData>
    <row r="1" spans="1:19" ht="14.45" x14ac:dyDescent="0.35">
      <c r="A1" t="s">
        <v>2</v>
      </c>
      <c r="B1">
        <v>2013</v>
      </c>
      <c r="C1" s="28">
        <v>2014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</row>
    <row r="2" spans="1:19" ht="14.45" x14ac:dyDescent="0.35">
      <c r="A2" t="s">
        <v>111</v>
      </c>
      <c r="B2" s="25">
        <f>'Road Veh Psg-km'!B9*10^9</f>
        <v>309229427870.4801</v>
      </c>
      <c r="C2" s="25">
        <f>'Road Veh Psg-km'!C9*10^9</f>
        <v>317317256495.21942</v>
      </c>
      <c r="D2" s="25">
        <f>'Road Veh Psg-km'!D9*10^9</f>
        <v>325287265475.88757</v>
      </c>
      <c r="E2" s="25">
        <f>'Road Veh Psg-km'!E9*10^9</f>
        <v>333161733160.09802</v>
      </c>
      <c r="F2" s="25">
        <f>'Road Veh Psg-km'!F9*10^9</f>
        <v>340914485155.17242</v>
      </c>
      <c r="G2" s="25">
        <f>'Road Veh Psg-km'!G9*10^9</f>
        <v>348600263313.55981</v>
      </c>
      <c r="H2" s="25">
        <f>'Road Veh Psg-km'!H9*10^9</f>
        <v>356308367579.71405</v>
      </c>
      <c r="I2" s="25">
        <f>'Road Veh Psg-km'!I9*10^9</f>
        <v>364012462389.82947</v>
      </c>
      <c r="J2" s="25">
        <f>'Road Veh Psg-km'!J9*10^9</f>
        <v>372008102829.11951</v>
      </c>
      <c r="K2" s="25">
        <f>'Road Veh Psg-km'!K9*10^9</f>
        <v>380253599642.23651</v>
      </c>
      <c r="L2" s="25">
        <f>'Road Veh Psg-km'!L9*10^9</f>
        <v>388694345737.65253</v>
      </c>
      <c r="M2" s="25">
        <f>'Road Veh Psg-km'!M9*10^9</f>
        <v>397355402688.823</v>
      </c>
      <c r="N2" s="25">
        <f>'Road Veh Psg-km'!N9*10^9</f>
        <v>406289955384.935</v>
      </c>
      <c r="O2" s="25">
        <f>'Road Veh Psg-km'!O9*10^9</f>
        <v>415501158292.4032</v>
      </c>
      <c r="P2" s="25">
        <f>'Road Veh Psg-km'!P9*10^9</f>
        <v>425051581096.52649</v>
      </c>
      <c r="Q2" s="25">
        <f>'Road Veh Psg-km'!Q9*10^9</f>
        <v>434982557423.47992</v>
      </c>
      <c r="R2" s="25">
        <f>'Road Veh Psg-km'!R9*10^9</f>
        <v>445381048307.02869</v>
      </c>
      <c r="S2" s="25">
        <f>'Road Veh Psg-km'!S9*10^9</f>
        <v>456213104611.11871</v>
      </c>
    </row>
    <row r="3" spans="1:19" ht="29.1" x14ac:dyDescent="0.35">
      <c r="A3" s="49" t="s">
        <v>110</v>
      </c>
      <c r="B3">
        <f>'Nonroad Veh Psg-km'!U16*10^9</f>
        <v>484800000000</v>
      </c>
      <c r="C3" s="23">
        <f>'Nonroad Veh Psg-km'!V16*10^9</f>
        <v>494100000000</v>
      </c>
      <c r="D3" s="25">
        <f>$C3*D$11/$C$11</f>
        <v>499435080332.83435</v>
      </c>
      <c r="E3" s="25">
        <f t="shared" ref="E3:S3" si="0">$C3*E$11/$C$11</f>
        <v>504667166291.04205</v>
      </c>
      <c r="F3" s="25">
        <f t="shared" si="0"/>
        <v>509804894484.91742</v>
      </c>
      <c r="G3" s="25">
        <f t="shared" si="0"/>
        <v>514838293209.81079</v>
      </c>
      <c r="H3" s="25">
        <f t="shared" si="0"/>
        <v>519756669107.5733</v>
      </c>
      <c r="I3" s="25">
        <f t="shared" si="0"/>
        <v>524553504693.64825</v>
      </c>
      <c r="J3" s="25">
        <f t="shared" si="0"/>
        <v>529254065164.57794</v>
      </c>
      <c r="K3" s="25">
        <f t="shared" si="0"/>
        <v>533882189360.65424</v>
      </c>
      <c r="L3" s="25">
        <f t="shared" si="0"/>
        <v>538421649639.87195</v>
      </c>
      <c r="M3" s="25">
        <f t="shared" si="0"/>
        <v>542870026064.25122</v>
      </c>
      <c r="N3" s="25">
        <f t="shared" si="0"/>
        <v>547222683619.59381</v>
      </c>
      <c r="O3" s="25">
        <f t="shared" si="0"/>
        <v>551474434549.01697</v>
      </c>
      <c r="P3" s="25">
        <f t="shared" si="0"/>
        <v>555623346728.69507</v>
      </c>
      <c r="Q3" s="25">
        <f t="shared" si="0"/>
        <v>559669115896.6311</v>
      </c>
      <c r="R3" s="25">
        <f t="shared" si="0"/>
        <v>563610139517.64661</v>
      </c>
      <c r="S3" s="25">
        <f t="shared" si="0"/>
        <v>567435554578.18298</v>
      </c>
    </row>
    <row r="4" spans="1:19" ht="14.45" x14ac:dyDescent="0.35">
      <c r="A4" t="s">
        <v>108</v>
      </c>
      <c r="B4" s="25">
        <f>'Nonroad Veh Psg-km'!U8*10^9</f>
        <v>31100000000</v>
      </c>
      <c r="C4" s="50">
        <f>'Nonroad Veh Psg-km'!V8*10^9</f>
        <v>32900000000</v>
      </c>
      <c r="D4" s="25">
        <f t="shared" ref="D4:S6" si="1">$C4*D$11/$C$11</f>
        <v>33255240119.308338</v>
      </c>
      <c r="E4" s="25">
        <f t="shared" si="1"/>
        <v>33603622284.912537</v>
      </c>
      <c r="F4" s="25">
        <f t="shared" si="1"/>
        <v>33945721571.653076</v>
      </c>
      <c r="G4" s="25">
        <f t="shared" si="1"/>
        <v>34280874006.48204</v>
      </c>
      <c r="H4" s="25">
        <f t="shared" si="1"/>
        <v>34608367564.539894</v>
      </c>
      <c r="I4" s="25">
        <f t="shared" si="1"/>
        <v>34927768274.480934</v>
      </c>
      <c r="J4" s="25">
        <f t="shared" si="1"/>
        <v>35240758437.390434</v>
      </c>
      <c r="K4" s="25">
        <f t="shared" si="1"/>
        <v>35548925379.408066</v>
      </c>
      <c r="L4" s="25">
        <f t="shared" si="1"/>
        <v>35851188571.446648</v>
      </c>
      <c r="M4" s="25">
        <f t="shared" si="1"/>
        <v>36147386880.214256</v>
      </c>
      <c r="N4" s="25">
        <f t="shared" si="1"/>
        <v>36437211679.993195</v>
      </c>
      <c r="O4" s="25">
        <f t="shared" si="1"/>
        <v>36720317540.300865</v>
      </c>
      <c r="P4" s="25">
        <f t="shared" si="1"/>
        <v>36996575809.297852</v>
      </c>
      <c r="Q4" s="25">
        <f t="shared" si="1"/>
        <v>37265966227.48262</v>
      </c>
      <c r="R4" s="25">
        <f t="shared" si="1"/>
        <v>37528382088.910286</v>
      </c>
      <c r="S4" s="25">
        <f t="shared" si="1"/>
        <v>37783100072.095161</v>
      </c>
    </row>
    <row r="5" spans="1:19" ht="29.1" x14ac:dyDescent="0.35">
      <c r="A5" s="49" t="s">
        <v>109</v>
      </c>
      <c r="B5" s="25">
        <f>'Nonroad Veh Psg-km'!U20*10^9</f>
        <v>1000000000</v>
      </c>
      <c r="C5" s="50">
        <f>'Nonroad Veh Psg-km'!V20*10^9</f>
        <v>1200000000</v>
      </c>
      <c r="D5" s="25">
        <f t="shared" si="1"/>
        <v>1212957086.4185412</v>
      </c>
      <c r="E5" s="25">
        <f t="shared" si="1"/>
        <v>1225664034.708056</v>
      </c>
      <c r="F5" s="25">
        <f t="shared" si="1"/>
        <v>1238141820.2426653</v>
      </c>
      <c r="G5" s="25">
        <f t="shared" si="1"/>
        <v>1250366225.160439</v>
      </c>
      <c r="H5" s="25">
        <f t="shared" si="1"/>
        <v>1262311278.9497833</v>
      </c>
      <c r="I5" s="25">
        <f t="shared" si="1"/>
        <v>1273961152.8686054</v>
      </c>
      <c r="J5" s="25">
        <f t="shared" si="1"/>
        <v>1285377207.4428122</v>
      </c>
      <c r="K5" s="25">
        <f t="shared" si="1"/>
        <v>1296617339.0665555</v>
      </c>
      <c r="L5" s="25">
        <f t="shared" si="1"/>
        <v>1307642136.3445585</v>
      </c>
      <c r="M5" s="25">
        <f t="shared" si="1"/>
        <v>1318445722.0746841</v>
      </c>
      <c r="N5" s="25">
        <f t="shared" si="1"/>
        <v>1329016839.391849</v>
      </c>
      <c r="O5" s="25">
        <f t="shared" si="1"/>
        <v>1339342889.0079341</v>
      </c>
      <c r="P5" s="25">
        <f t="shared" si="1"/>
        <v>1349419178.4546328</v>
      </c>
      <c r="Q5" s="25">
        <f t="shared" si="1"/>
        <v>1359244968.7835605</v>
      </c>
      <c r="R5" s="25">
        <f t="shared" si="1"/>
        <v>1368816367.9845698</v>
      </c>
      <c r="S5" s="25">
        <f t="shared" si="1"/>
        <v>1378106993.5110698</v>
      </c>
    </row>
    <row r="6" spans="1:19" ht="14.45" x14ac:dyDescent="0.35">
      <c r="A6" t="s">
        <v>121</v>
      </c>
      <c r="B6" s="25">
        <f>'Nonroad Veh Psg-km'!U23*10^9</f>
        <v>200000000</v>
      </c>
      <c r="C6" s="50">
        <f>'Nonroad Veh Psg-km'!V23*10^9</f>
        <v>300000000</v>
      </c>
      <c r="D6" s="25">
        <f t="shared" si="1"/>
        <v>303239271.6046353</v>
      </c>
      <c r="E6" s="25">
        <f t="shared" si="1"/>
        <v>306416008.67701399</v>
      </c>
      <c r="F6" s="25">
        <f t="shared" si="1"/>
        <v>309535455.06066632</v>
      </c>
      <c r="G6" s="25">
        <f t="shared" si="1"/>
        <v>312591556.29010975</v>
      </c>
      <c r="H6" s="25">
        <f t="shared" si="1"/>
        <v>315577819.73744583</v>
      </c>
      <c r="I6" s="25">
        <f t="shared" si="1"/>
        <v>318490288.21715134</v>
      </c>
      <c r="J6" s="25">
        <f t="shared" si="1"/>
        <v>321344301.86070305</v>
      </c>
      <c r="K6" s="25">
        <f t="shared" si="1"/>
        <v>324154334.76663888</v>
      </c>
      <c r="L6" s="25">
        <f t="shared" si="1"/>
        <v>326910534.08613962</v>
      </c>
      <c r="M6" s="25">
        <f t="shared" si="1"/>
        <v>329611430.51867104</v>
      </c>
      <c r="N6" s="25">
        <f t="shared" si="1"/>
        <v>332254209.84796226</v>
      </c>
      <c r="O6" s="25">
        <f t="shared" si="1"/>
        <v>334835722.25198352</v>
      </c>
      <c r="P6" s="25">
        <f t="shared" si="1"/>
        <v>337354794.61365819</v>
      </c>
      <c r="Q6" s="25">
        <f t="shared" si="1"/>
        <v>339811242.19589013</v>
      </c>
      <c r="R6" s="25">
        <f t="shared" si="1"/>
        <v>342204091.99614245</v>
      </c>
      <c r="S6" s="25">
        <f t="shared" si="1"/>
        <v>344526748.37776744</v>
      </c>
    </row>
    <row r="7" spans="1:19" ht="14.45" x14ac:dyDescent="0.35">
      <c r="A7" t="s">
        <v>120</v>
      </c>
      <c r="B7" s="25">
        <f>'Road Veh Psg-km'!B12*10^6</f>
        <v>13428107927.200882</v>
      </c>
      <c r="C7" s="25">
        <f>'Road Veh Psg-km'!C12*10^6</f>
        <v>14783393070.042309</v>
      </c>
      <c r="D7" s="25">
        <f>'Road Veh Psg-km'!D12*10^6</f>
        <v>16080630987.610832</v>
      </c>
      <c r="E7" s="25">
        <f>'Road Veh Psg-km'!E12*10^6</f>
        <v>17320036799.862186</v>
      </c>
      <c r="F7" s="25">
        <f>'Road Veh Psg-km'!F12*10^6</f>
        <v>18501796972.281769</v>
      </c>
      <c r="G7" s="25">
        <f>'Road Veh Psg-km'!G12*10^6</f>
        <v>19628309706.638153</v>
      </c>
      <c r="H7" s="25">
        <f>'Road Veh Psg-km'!H12*10^6</f>
        <v>20701862939.993683</v>
      </c>
      <c r="I7" s="25">
        <f>'Road Veh Psg-km'!I12*10^6</f>
        <v>21724859471.252888</v>
      </c>
      <c r="J7" s="25">
        <f>'Road Veh Psg-km'!J12*10^6</f>
        <v>22711413351.86869</v>
      </c>
      <c r="K7" s="25">
        <f>'Road Veh Psg-km'!K12*10^6</f>
        <v>23665994299.172665</v>
      </c>
      <c r="L7" s="25">
        <f>'Road Veh Psg-km'!L12*10^6</f>
        <v>24591387761.664871</v>
      </c>
      <c r="M7" s="25">
        <f>'Road Veh Psg-km'!M12*10^6</f>
        <v>25493213894.705612</v>
      </c>
      <c r="N7" s="25">
        <f>'Road Veh Psg-km'!N12*10^6</f>
        <v>26375115874.543247</v>
      </c>
      <c r="O7" s="25">
        <f>'Road Veh Psg-km'!O12*10^6</f>
        <v>27243244195.320713</v>
      </c>
      <c r="P7" s="25">
        <f>'Road Veh Psg-km'!P12*10^6</f>
        <v>28102491116.154411</v>
      </c>
      <c r="Q7" s="25">
        <f>'Road Veh Psg-km'!Q12*10^6</f>
        <v>28954460579.953213</v>
      </c>
      <c r="R7" s="25">
        <f>'Road Veh Psg-km'!R12*10^6</f>
        <v>29804172187.830814</v>
      </c>
      <c r="S7" s="25">
        <f>'Road Veh Psg-km'!S12*10^6</f>
        <v>30655734507.99826</v>
      </c>
    </row>
    <row r="8" spans="1:19" ht="14.45" x14ac:dyDescent="0.35"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t="14.45" x14ac:dyDescent="0.35">
      <c r="A9" s="58" t="s">
        <v>129</v>
      </c>
      <c r="B9" s="25">
        <f>1036*10^6</f>
        <v>1036000000</v>
      </c>
      <c r="C9" s="25">
        <f>1049*10^6</f>
        <v>1049000000</v>
      </c>
      <c r="D9" s="25">
        <f>$C9*D$11/$C$11</f>
        <v>1060326653.044208</v>
      </c>
      <c r="E9" s="25">
        <f t="shared" ref="E9:S9" si="2">$C9*E$11/$C$11</f>
        <v>1071434643.673959</v>
      </c>
      <c r="F9" s="25">
        <f t="shared" si="2"/>
        <v>1082342307.8621299</v>
      </c>
      <c r="G9" s="25">
        <f t="shared" si="2"/>
        <v>1093028475.1610839</v>
      </c>
      <c r="H9" s="25">
        <f t="shared" si="2"/>
        <v>1103470443.015269</v>
      </c>
      <c r="I9" s="25">
        <f t="shared" si="2"/>
        <v>1113654374.4659727</v>
      </c>
      <c r="J9" s="25">
        <f t="shared" si="2"/>
        <v>1123633908.8395917</v>
      </c>
      <c r="K9" s="25">
        <f t="shared" si="2"/>
        <v>1133459657.234014</v>
      </c>
      <c r="L9" s="25">
        <f t="shared" si="2"/>
        <v>1143097167.5212016</v>
      </c>
      <c r="M9" s="25">
        <f t="shared" si="2"/>
        <v>1152541302.046953</v>
      </c>
      <c r="N9" s="25">
        <f t="shared" si="2"/>
        <v>1161782220.4350412</v>
      </c>
      <c r="O9" s="25">
        <f t="shared" si="2"/>
        <v>1170808908.8077693</v>
      </c>
      <c r="P9" s="25">
        <f t="shared" si="2"/>
        <v>1179617265.1657581</v>
      </c>
      <c r="Q9" s="25">
        <f t="shared" si="2"/>
        <v>1188206643.5449624</v>
      </c>
      <c r="R9" s="25">
        <f t="shared" si="2"/>
        <v>1196573641.6798446</v>
      </c>
      <c r="S9" s="25">
        <f t="shared" si="2"/>
        <v>1204695196.8275933</v>
      </c>
    </row>
    <row r="11" spans="1:19" ht="14.45" x14ac:dyDescent="0.35">
      <c r="A11" t="s">
        <v>112</v>
      </c>
      <c r="B11" s="24">
        <v>118395053.83857793</v>
      </c>
      <c r="C11" s="24">
        <v>119713203.47999948</v>
      </c>
      <c r="D11" s="24">
        <v>121005815.41577512</v>
      </c>
      <c r="E11" s="24">
        <v>122273473.32093555</v>
      </c>
      <c r="F11" s="24">
        <v>123518269.71983927</v>
      </c>
      <c r="G11" s="24">
        <v>124737788.61429209</v>
      </c>
      <c r="H11" s="24">
        <v>125929439.1600115</v>
      </c>
      <c r="I11" s="24">
        <v>127091642.26581174</v>
      </c>
      <c r="J11" s="24">
        <v>128230519.31929573</v>
      </c>
      <c r="K11" s="24">
        <v>129351846.12280837</v>
      </c>
      <c r="L11" s="24">
        <v>130451690.95603113</v>
      </c>
      <c r="M11" s="24">
        <v>131529467.50338459</v>
      </c>
      <c r="N11" s="24">
        <v>132584052.76871851</v>
      </c>
      <c r="O11" s="24">
        <v>133614189.83441433</v>
      </c>
      <c r="P11" s="24">
        <v>134619410.57512766</v>
      </c>
      <c r="Q11" s="24">
        <v>135599641.27262661</v>
      </c>
      <c r="R11" s="24">
        <v>136554493.65607554</v>
      </c>
      <c r="S11" s="24">
        <v>137481335.77616751</v>
      </c>
    </row>
    <row r="13" spans="1:19" ht="14.45" x14ac:dyDescent="0.35">
      <c r="A13" t="s">
        <v>122</v>
      </c>
      <c r="B13" s="25">
        <f>B2*'Conversion Factors'!$B$1</f>
        <v>192146198825.30811</v>
      </c>
      <c r="C13" s="25">
        <f>C2*'Conversion Factors'!$B$1</f>
        <v>197171740985.69098</v>
      </c>
      <c r="D13" s="25">
        <f>D2*'Conversion Factors'!$B$1</f>
        <v>202124073436.01773</v>
      </c>
      <c r="E13" s="25">
        <f>E2*'Conversion Factors'!$B$1</f>
        <v>207017039295.42328</v>
      </c>
      <c r="F13" s="25">
        <f>F2*'Conversion Factors'!$B$1</f>
        <v>211834374555.35464</v>
      </c>
      <c r="G13" s="25">
        <f>G2*'Conversion Factors'!$B$1</f>
        <v>216610094215.40997</v>
      </c>
      <c r="H13" s="25">
        <f>H2*'Conversion Factors'!$B$1</f>
        <v>221399686671.37451</v>
      </c>
      <c r="I13" s="25">
        <f>I2*'Conversion Factors'!$B$1</f>
        <v>226186787767.63074</v>
      </c>
      <c r="J13" s="25">
        <f>J2*'Conversion Factors'!$B$1</f>
        <v>231155046863.03281</v>
      </c>
      <c r="K13" s="25">
        <f>K2*'Conversion Factors'!$B$1</f>
        <v>236278559463.29614</v>
      </c>
      <c r="L13" s="25">
        <f>L2*'Conversion Factors'!$B$1</f>
        <v>241523394305.35089</v>
      </c>
      <c r="M13" s="25">
        <f>M2*'Conversion Factors'!$B$1</f>
        <v>246905123924.15665</v>
      </c>
      <c r="N13" s="25">
        <f>N2*'Conversion Factors'!$B$1</f>
        <v>252456795867.49246</v>
      </c>
      <c r="O13" s="25">
        <f>O2*'Conversion Factors'!$B$1</f>
        <v>258180370229.30887</v>
      </c>
      <c r="P13" s="25">
        <f>P2*'Conversion Factors'!$B$1</f>
        <v>264114725997.52975</v>
      </c>
      <c r="Q13" s="25">
        <f>Q2*'Conversion Factors'!$B$1</f>
        <v>270285546688.78516</v>
      </c>
      <c r="R13" s="25">
        <f>R2*'Conversion Factors'!$B$1</f>
        <v>276746867367.58673</v>
      </c>
      <c r="S13" s="25">
        <f>S2*'Conversion Factors'!$B$1</f>
        <v>283477593025.31543</v>
      </c>
    </row>
    <row r="14" spans="1:19" ht="14.45" x14ac:dyDescent="0.35">
      <c r="A14" t="s">
        <v>123</v>
      </c>
      <c r="B14" s="25">
        <f>B3*'Conversion Factors'!$B$1</f>
        <v>301240660800</v>
      </c>
      <c r="C14" s="25">
        <f>C3*'Conversion Factors'!$B$1</f>
        <v>307019411100</v>
      </c>
      <c r="D14" s="25">
        <f>D3*'Conversion Factors'!$B$1</f>
        <v>310334475301.49359</v>
      </c>
      <c r="E14" s="25">
        <f>E3*'Conversion Factors'!$B$1</f>
        <v>313585541785.43109</v>
      </c>
      <c r="F14" s="25">
        <f>F3*'Conversion Factors'!$B$1</f>
        <v>316777977090.98761</v>
      </c>
      <c r="G14" s="25">
        <f>G3*'Conversion Factors'!$B$1</f>
        <v>319905585090.07336</v>
      </c>
      <c r="H14" s="25">
        <f>H3*'Conversion Factors'!$B$1</f>
        <v>322961721240.04193</v>
      </c>
      <c r="I14" s="25">
        <f>I3*'Conversion Factors'!$B$1</f>
        <v>325942335764.99689</v>
      </c>
      <c r="J14" s="25">
        <f>J3*'Conversion Factors'!$B$1</f>
        <v>328863127725.37897</v>
      </c>
      <c r="K14" s="25">
        <f>K3*'Conversion Factors'!$B$1</f>
        <v>331738909885.21912</v>
      </c>
      <c r="L14" s="25">
        <f>L3*'Conversion Factors'!$B$1</f>
        <v>334559598858.37689</v>
      </c>
      <c r="M14" s="25">
        <f>M3*'Conversion Factors'!$B$1</f>
        <v>337323690965.56982</v>
      </c>
      <c r="N14" s="25">
        <f>N3*'Conversion Factors'!$B$1</f>
        <v>340028306143.39062</v>
      </c>
      <c r="O14" s="25">
        <f>O3*'Conversion Factors'!$B$1</f>
        <v>342670220870.15723</v>
      </c>
      <c r="P14" s="25">
        <f>P3*'Conversion Factors'!$B$1</f>
        <v>345248234580.15601</v>
      </c>
      <c r="Q14" s="25">
        <f>Q3*'Conversion Factors'!$B$1</f>
        <v>347762158213.80554</v>
      </c>
      <c r="R14" s="25">
        <f>R3*'Conversion Factors'!$B$1</f>
        <v>350210996002.2196</v>
      </c>
      <c r="S14" s="25">
        <f>S3*'Conversion Factors'!$B$1</f>
        <v>352587997983.80017</v>
      </c>
    </row>
    <row r="15" spans="1:19" ht="14.45" x14ac:dyDescent="0.35">
      <c r="A15" t="s">
        <v>124</v>
      </c>
      <c r="B15" s="25">
        <f>B4*'Conversion Factors'!$B$1</f>
        <v>19324638100</v>
      </c>
      <c r="C15" s="25">
        <f>C4*'Conversion Factors'!$B$1</f>
        <v>20443105900</v>
      </c>
      <c r="D15" s="25">
        <f>D4*'Conversion Factors'!$B$1</f>
        <v>20663841808.17474</v>
      </c>
      <c r="E15" s="25">
        <f>E4*'Conversion Factors'!$B$1</f>
        <v>20880316382.798389</v>
      </c>
      <c r="F15" s="25">
        <f>F4*'Conversion Factors'!$B$1</f>
        <v>21092886958.699642</v>
      </c>
      <c r="G15" s="25">
        <f>G4*'Conversion Factors'!$B$1</f>
        <v>21301140962.281754</v>
      </c>
      <c r="H15" s="25">
        <f>H4*'Conversion Factors'!$B$1</f>
        <v>21504635961.945721</v>
      </c>
      <c r="I15" s="25">
        <f>I4*'Conversion Factors'!$B$1</f>
        <v>21703102300.482494</v>
      </c>
      <c r="J15" s="25">
        <f>J4*'Conversion Factors'!$B$1</f>
        <v>21897585310.999733</v>
      </c>
      <c r="K15" s="25">
        <f>K4*'Conversion Factors'!$B$1</f>
        <v>22089071311.928169</v>
      </c>
      <c r="L15" s="25">
        <f>L4*'Conversion Factors'!$B$1</f>
        <v>22276888893.828377</v>
      </c>
      <c r="M15" s="25">
        <f>M4*'Conversion Factors'!$B$1</f>
        <v>22460937933.145615</v>
      </c>
      <c r="N15" s="25">
        <f>N4*'Conversion Factors'!$B$1</f>
        <v>22641026658.809052</v>
      </c>
      <c r="O15" s="25">
        <f>O4*'Conversion Factors'!$B$1</f>
        <v>22816940430.33429</v>
      </c>
      <c r="P15" s="25">
        <f>P4*'Conversion Factors'!$B$1</f>
        <v>22988599307.199215</v>
      </c>
      <c r="Q15" s="25">
        <f>Q4*'Conversion Factors'!$B$1</f>
        <v>23155990700.737103</v>
      </c>
      <c r="R15" s="25">
        <f>R4*'Conversion Factors'!$B$1</f>
        <v>23319048306.968273</v>
      </c>
      <c r="S15" s="25">
        <f>S4*'Conversion Factors'!$B$1</f>
        <v>23477322674.897842</v>
      </c>
    </row>
    <row r="16" spans="1:19" ht="14.45" x14ac:dyDescent="0.35">
      <c r="A16" t="s">
        <v>125</v>
      </c>
      <c r="B16" s="25">
        <f>(B5+B9)*'Conversion Factors'!$B$1</f>
        <v>1265111356</v>
      </c>
      <c r="C16" s="25">
        <f>(C5+C9)*'Conversion Factors'!$B$1</f>
        <v>1397463379</v>
      </c>
      <c r="D16" s="25">
        <f>(D5+D9)*'Conversion Factors'!$B$1</f>
        <v>1412552590.4737082</v>
      </c>
      <c r="E16" s="25">
        <f>(E5+E9)*'Conversion Factors'!$B$1</f>
        <v>1427350502.8849113</v>
      </c>
      <c r="F16" s="25">
        <f>(F5+F9)*'Conversion Factors'!$B$1</f>
        <v>1441881543.1646049</v>
      </c>
      <c r="G16" s="25">
        <f>(G5+G9)*'Conversion Factors'!$B$1</f>
        <v>1456117508.3334849</v>
      </c>
      <c r="H16" s="25">
        <f>(H5+H9)*'Conversion Factors'!$B$1</f>
        <v>1470028154.3591468</v>
      </c>
      <c r="I16" s="25">
        <f>(I5+I9)*'Conversion Factors'!$B$1</f>
        <v>1483595047.8354142</v>
      </c>
      <c r="J16" s="25">
        <f>(J5+J9)*'Conversion Factors'!$B$1</f>
        <v>1496889646.3355136</v>
      </c>
      <c r="K16" s="25">
        <f>(K5+K9)*'Conversion Factors'!$B$1</f>
        <v>1509979373.2682812</v>
      </c>
      <c r="L16" s="25">
        <f>(L5+L9)*'Conversion Factors'!$B$1</f>
        <v>1522818331.9823711</v>
      </c>
      <c r="M16" s="25">
        <f>(M5+M9)*'Conversion Factors'!$B$1</f>
        <v>1535399678.1654859</v>
      </c>
      <c r="N16" s="25">
        <f>(N5+N9)*'Conversion Factors'!$B$1</f>
        <v>1547710302.6036944</v>
      </c>
      <c r="O16" s="25">
        <f>(O5+O9)*'Conversion Factors'!$B$1</f>
        <v>1559735532.7605414</v>
      </c>
      <c r="P16" s="25">
        <f>(P5+P9)*'Conversion Factors'!$B$1</f>
        <v>1571469904.008846</v>
      </c>
      <c r="Q16" s="25">
        <f>(Q5+Q9)*'Conversion Factors'!$B$1</f>
        <v>1582912555.8041866</v>
      </c>
      <c r="R16" s="25">
        <f>(R5+R9)*'Conversion Factors'!$B$1</f>
        <v>1594058955.6951869</v>
      </c>
      <c r="S16" s="25">
        <f>(S5+S9)*'Conversion Factors'!$B$1</f>
        <v>1604878379.8129253</v>
      </c>
    </row>
    <row r="17" spans="1:19" ht="14.45" x14ac:dyDescent="0.35">
      <c r="A17" t="s">
        <v>126</v>
      </c>
      <c r="B17" s="25">
        <f>B6*'Conversion Factors'!$B$1</f>
        <v>124274200</v>
      </c>
      <c r="C17" s="25">
        <f>C6*'Conversion Factors'!$B$1</f>
        <v>186411300</v>
      </c>
      <c r="D17" s="25">
        <f>D6*'Conversion Factors'!$B$1</f>
        <v>188424089.43624383</v>
      </c>
      <c r="E17" s="25">
        <f>E6*'Conversion Factors'!$B$1</f>
        <v>190398021.72764486</v>
      </c>
      <c r="F17" s="25">
        <f>F6*'Conversion Factors'!$B$1</f>
        <v>192336355.2465013</v>
      </c>
      <c r="G17" s="25">
        <f>G6*'Conversion Factors'!$B$1</f>
        <v>194235327.92354178</v>
      </c>
      <c r="H17" s="25">
        <f>H6*'Conversion Factors'!$B$1</f>
        <v>196090905.42807645</v>
      </c>
      <c r="I17" s="25">
        <f>I6*'Conversion Factors'!$B$1</f>
        <v>197900628.87977955</v>
      </c>
      <c r="J17" s="25">
        <f>J6*'Conversion Factors'!$B$1</f>
        <v>199674030.19148692</v>
      </c>
      <c r="K17" s="25">
        <f>K6*'Conversion Factors'!$B$1</f>
        <v>201420103.14828116</v>
      </c>
      <c r="L17" s="25">
        <f>L6*'Conversion Factors'!$B$1</f>
        <v>203132725.47563866</v>
      </c>
      <c r="M17" s="25">
        <f>M6*'Conversion Factors'!$B$1</f>
        <v>204810984.19281715</v>
      </c>
      <c r="N17" s="25">
        <f>N6*'Conversion Factors'!$B$1</f>
        <v>206453130.62743816</v>
      </c>
      <c r="O17" s="25">
        <f>O6*'Conversion Factors'!$B$1</f>
        <v>208057207.57143727</v>
      </c>
      <c r="P17" s="25">
        <f>P6*'Conversion Factors'!$B$1</f>
        <v>209622486.0838834</v>
      </c>
      <c r="Q17" s="25">
        <f>Q6*'Conversion Factors'!$B$1</f>
        <v>211148851.37450245</v>
      </c>
      <c r="R17" s="25">
        <f>R6*'Conversion Factors'!$B$1</f>
        <v>212635698.84773502</v>
      </c>
      <c r="S17" s="25">
        <f>S6*'Conversion Factors'!$B$1</f>
        <v>214078930.16624174</v>
      </c>
    </row>
    <row r="18" spans="1:19" ht="14.45" x14ac:dyDescent="0.35">
      <c r="A18" t="s">
        <v>127</v>
      </c>
      <c r="B18" s="25">
        <f>B7*'Conversion Factors'!$B$1</f>
        <v>8343836850.8327389</v>
      </c>
      <c r="C18" s="25">
        <f>C7*'Conversion Factors'!$B$1</f>
        <v>9185971735.3252602</v>
      </c>
      <c r="D18" s="25">
        <f>D7*'Conversion Factors'!$B$1</f>
        <v>9992037757.4027309</v>
      </c>
      <c r="E18" s="25">
        <f>E7*'Conversion Factors'!$B$1</f>
        <v>10762168586.367167</v>
      </c>
      <c r="F18" s="25">
        <f>F7*'Conversion Factors'!$B$1</f>
        <v>11496480086.463696</v>
      </c>
      <c r="G18" s="25">
        <f>G7*'Conversion Factors'!$B$1</f>
        <v>12196462430.723455</v>
      </c>
      <c r="H18" s="25">
        <f>H7*'Conversion Factors'!$B$1</f>
        <v>12863537276.886814</v>
      </c>
      <c r="I18" s="25">
        <f>I7*'Conversion Factors'!$B$1</f>
        <v>13499197654.511879</v>
      </c>
      <c r="J18" s="25">
        <f>J7*'Conversion Factors'!$B$1</f>
        <v>14112213625.864</v>
      </c>
      <c r="K18" s="25">
        <f>K7*'Conversion Factors'!$B$1</f>
        <v>14705362543.671219</v>
      </c>
      <c r="L18" s="25">
        <f>L7*'Conversion Factors'!$B$1</f>
        <v>15280375204.853462</v>
      </c>
      <c r="M18" s="25">
        <f>M7*'Conversion Factors'!$B$1</f>
        <v>15840743810.967121</v>
      </c>
      <c r="N18" s="25">
        <f>N7*'Conversion Factors'!$B$1</f>
        <v>16388732126.080812</v>
      </c>
      <c r="O18" s="25">
        <f>O7*'Conversion Factors'!$B$1</f>
        <v>16928161888.890627</v>
      </c>
      <c r="P18" s="25">
        <f>P7*'Conversion Factors'!$B$1</f>
        <v>17462073007.335983</v>
      </c>
      <c r="Q18" s="25">
        <f>Q7*'Conversion Factors'!$B$1</f>
        <v>17991462125.026108</v>
      </c>
      <c r="R18" s="25">
        <f>R7*'Conversion Factors'!$B$1</f>
        <v>18519448276.52462</v>
      </c>
      <c r="S18" s="25">
        <f>S7*'Conversion Factors'!$B$1</f>
        <v>19048584406.969387</v>
      </c>
    </row>
    <row r="22" spans="1:19" ht="14.45" x14ac:dyDescent="0.35">
      <c r="B22" s="2"/>
    </row>
  </sheetData>
  <pageMargins left="0.7" right="0.7" top="0.75" bottom="0.75" header="0.3" footer="0.3"/>
  <ignoredErrors>
    <ignoredError sqref="B16:S16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"/>
  <sheetViews>
    <sheetView workbookViewId="0">
      <selection activeCell="A3" sqref="A3:E3"/>
    </sheetView>
  </sheetViews>
  <sheetFormatPr defaultColWidth="9.140625" defaultRowHeight="15" x14ac:dyDescent="0.25"/>
  <cols>
    <col min="1" max="1" width="45" style="13" customWidth="1"/>
    <col min="2" max="22" width="14" style="13" customWidth="1"/>
    <col min="23" max="16384" width="9.140625" style="13"/>
  </cols>
  <sheetData>
    <row r="1" spans="1:22" ht="14.45" x14ac:dyDescent="0.35">
      <c r="A1" s="74" t="s">
        <v>36</v>
      </c>
      <c r="B1" s="75"/>
      <c r="C1" s="75"/>
      <c r="D1" s="75"/>
    </row>
    <row r="2" spans="1:22" ht="14.45" x14ac:dyDescent="0.35">
      <c r="A2" s="76" t="s">
        <v>37</v>
      </c>
      <c r="B2" s="75"/>
      <c r="C2" s="75"/>
      <c r="D2" s="75"/>
    </row>
    <row r="3" spans="1:22" ht="14.45" customHeight="1" x14ac:dyDescent="0.35">
      <c r="A3" s="74" t="s">
        <v>38</v>
      </c>
      <c r="B3" s="74"/>
      <c r="C3" s="74"/>
      <c r="D3" s="74"/>
      <c r="E3" s="74"/>
    </row>
    <row r="4" spans="1:22" ht="14.45" x14ac:dyDescent="0.35">
      <c r="A4" s="76" t="s">
        <v>39</v>
      </c>
      <c r="B4" s="75"/>
      <c r="C4" s="75"/>
      <c r="D4" s="75"/>
    </row>
    <row r="5" spans="1:22" ht="14.45" x14ac:dyDescent="0.35">
      <c r="A5" s="14" t="s">
        <v>40</v>
      </c>
      <c r="B5" s="14">
        <v>1990</v>
      </c>
      <c r="C5" s="14">
        <v>1995</v>
      </c>
      <c r="D5" s="14">
        <v>1996</v>
      </c>
      <c r="E5" s="14">
        <v>1997</v>
      </c>
      <c r="F5" s="14">
        <v>1998</v>
      </c>
      <c r="G5" s="14">
        <v>1999</v>
      </c>
      <c r="H5" s="14">
        <v>2000</v>
      </c>
      <c r="I5" s="14">
        <v>2001</v>
      </c>
      <c r="J5" s="14">
        <v>2002</v>
      </c>
      <c r="K5" s="14">
        <v>2003</v>
      </c>
      <c r="L5" s="14">
        <v>2004</v>
      </c>
      <c r="M5" s="14">
        <v>2005</v>
      </c>
      <c r="N5" s="14">
        <v>2006</v>
      </c>
      <c r="O5" s="14">
        <v>2007</v>
      </c>
      <c r="P5" s="14">
        <v>2008</v>
      </c>
      <c r="Q5" s="14">
        <v>2009</v>
      </c>
      <c r="R5" s="14">
        <v>2010</v>
      </c>
      <c r="S5" s="14">
        <v>2011</v>
      </c>
      <c r="T5" s="14">
        <v>2012</v>
      </c>
      <c r="U5" s="14">
        <v>2013</v>
      </c>
      <c r="V5" s="14">
        <v>2014</v>
      </c>
    </row>
    <row r="6" spans="1:22" ht="14.45" x14ac:dyDescent="0.35">
      <c r="A6" s="15" t="s">
        <v>28</v>
      </c>
      <c r="B6" s="16">
        <v>153.30000000000001</v>
      </c>
      <c r="C6" s="16">
        <v>204.8</v>
      </c>
      <c r="D6" s="16">
        <v>212.3</v>
      </c>
      <c r="E6" s="16">
        <v>197.8</v>
      </c>
      <c r="F6" s="16">
        <v>226.6</v>
      </c>
      <c r="G6" s="16">
        <v>230.3</v>
      </c>
      <c r="H6" s="16">
        <v>241.2</v>
      </c>
      <c r="I6" s="16">
        <v>242</v>
      </c>
      <c r="J6" s="16">
        <v>242.9</v>
      </c>
      <c r="K6" s="16">
        <v>245.8</v>
      </c>
      <c r="L6" s="16">
        <v>250.1</v>
      </c>
      <c r="M6" s="16">
        <v>258.7</v>
      </c>
      <c r="N6" s="16">
        <v>264.2</v>
      </c>
      <c r="O6" s="16">
        <v>274.7</v>
      </c>
      <c r="P6" s="16">
        <v>282.7</v>
      </c>
      <c r="Q6" s="16">
        <v>267.3</v>
      </c>
      <c r="R6" s="16">
        <v>280.2</v>
      </c>
      <c r="S6" s="16">
        <v>291.60000000000002</v>
      </c>
      <c r="T6" s="16">
        <v>299.3</v>
      </c>
      <c r="U6" s="16">
        <v>301.3</v>
      </c>
      <c r="V6" s="16">
        <v>306.7</v>
      </c>
    </row>
    <row r="7" spans="1:22" ht="14.45" x14ac:dyDescent="0.35">
      <c r="A7" s="17" t="s">
        <v>1</v>
      </c>
      <c r="B7" s="18">
        <v>0.1</v>
      </c>
      <c r="C7" s="18">
        <v>0.1</v>
      </c>
      <c r="D7" s="18">
        <v>0.1</v>
      </c>
      <c r="E7" s="18">
        <v>0.1</v>
      </c>
      <c r="F7" s="18">
        <v>0.1</v>
      </c>
      <c r="G7" s="18">
        <v>0.1</v>
      </c>
      <c r="H7" s="18">
        <v>0.1</v>
      </c>
      <c r="I7" s="18">
        <v>0.1</v>
      </c>
      <c r="J7" s="18">
        <v>0.1</v>
      </c>
      <c r="K7" s="18">
        <v>0.1</v>
      </c>
      <c r="L7" s="18">
        <v>0.1</v>
      </c>
      <c r="M7" s="18">
        <v>0.1</v>
      </c>
      <c r="N7" s="18">
        <v>0.1</v>
      </c>
      <c r="O7" s="18">
        <v>0.1</v>
      </c>
      <c r="P7" s="18">
        <v>0.1</v>
      </c>
      <c r="Q7" s="18">
        <v>0.1</v>
      </c>
      <c r="R7" s="18">
        <v>0.1</v>
      </c>
      <c r="S7" s="18">
        <v>0.1</v>
      </c>
      <c r="T7" s="18">
        <v>0.1</v>
      </c>
      <c r="U7" s="18">
        <v>0.1</v>
      </c>
      <c r="V7" s="18">
        <v>0.1</v>
      </c>
    </row>
    <row r="8" spans="1:22" ht="14.45" x14ac:dyDescent="0.35">
      <c r="A8" s="15" t="s">
        <v>41</v>
      </c>
      <c r="B8" s="16">
        <v>19.3</v>
      </c>
      <c r="C8" s="16">
        <v>19.899999999999999</v>
      </c>
      <c r="D8" s="16">
        <v>20</v>
      </c>
      <c r="E8" s="16">
        <v>19.2</v>
      </c>
      <c r="F8" s="16">
        <v>21.6</v>
      </c>
      <c r="G8" s="16">
        <v>21.2</v>
      </c>
      <c r="H8" s="16">
        <v>21.3</v>
      </c>
      <c r="I8" s="16">
        <v>20.5</v>
      </c>
      <c r="J8" s="16">
        <v>21</v>
      </c>
      <c r="K8" s="16">
        <v>22.4</v>
      </c>
      <c r="L8" s="16">
        <v>22.5</v>
      </c>
      <c r="M8" s="16">
        <v>24.7</v>
      </c>
      <c r="N8" s="16">
        <v>23.9</v>
      </c>
      <c r="O8" s="16">
        <v>22.2</v>
      </c>
      <c r="P8" s="16">
        <v>22.2</v>
      </c>
      <c r="Q8" s="16">
        <v>21.5</v>
      </c>
      <c r="R8" s="16">
        <v>23.5</v>
      </c>
      <c r="S8" s="16">
        <v>23.6</v>
      </c>
      <c r="T8" s="16">
        <v>22.4</v>
      </c>
      <c r="U8" s="16">
        <v>23</v>
      </c>
      <c r="V8" s="16">
        <v>23.6</v>
      </c>
    </row>
    <row r="9" spans="1:22" ht="14.45" x14ac:dyDescent="0.35">
      <c r="A9" s="19" t="s">
        <v>42</v>
      </c>
      <c r="B9" s="20">
        <v>19.3</v>
      </c>
      <c r="C9" s="20">
        <v>19.899999999999999</v>
      </c>
      <c r="D9" s="20">
        <v>20</v>
      </c>
      <c r="E9" s="20">
        <v>19.2</v>
      </c>
      <c r="F9" s="20">
        <v>21.6</v>
      </c>
      <c r="G9" s="20">
        <v>21.2</v>
      </c>
      <c r="H9" s="20">
        <v>21.3</v>
      </c>
      <c r="I9" s="20">
        <v>20.5</v>
      </c>
      <c r="J9" s="20">
        <v>21</v>
      </c>
      <c r="K9" s="20">
        <v>22.4</v>
      </c>
      <c r="L9" s="20">
        <v>22.5</v>
      </c>
      <c r="M9" s="20">
        <v>24.7</v>
      </c>
      <c r="N9" s="20">
        <v>23.9</v>
      </c>
      <c r="O9" s="20">
        <v>22.2</v>
      </c>
      <c r="P9" s="20">
        <v>22.2</v>
      </c>
      <c r="Q9" s="20">
        <v>21.5</v>
      </c>
      <c r="R9" s="20">
        <v>23.5</v>
      </c>
      <c r="S9" s="20">
        <v>23.6</v>
      </c>
      <c r="T9" s="20">
        <v>22.4</v>
      </c>
      <c r="U9" s="20">
        <v>23</v>
      </c>
      <c r="V9" s="20">
        <v>23.6</v>
      </c>
    </row>
    <row r="10" spans="1:22" ht="14.45" x14ac:dyDescent="0.35">
      <c r="A10" s="21" t="s">
        <v>43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ht="14.45" x14ac:dyDescent="0.35">
      <c r="A11" s="19" t="s">
        <v>44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ht="14.45" x14ac:dyDescent="0.35">
      <c r="A12" s="15" t="s">
        <v>45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ht="14.45" x14ac:dyDescent="0.35">
      <c r="A13" s="19" t="s">
        <v>46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4.45" x14ac:dyDescent="0.35">
      <c r="A14" s="21" t="s">
        <v>47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ht="14.45" x14ac:dyDescent="0.35">
      <c r="A15" s="17" t="s">
        <v>48</v>
      </c>
      <c r="B15" s="18">
        <v>25</v>
      </c>
      <c r="C15" s="18">
        <v>22</v>
      </c>
      <c r="D15" s="18">
        <v>21.4</v>
      </c>
      <c r="E15" s="18">
        <v>24.4</v>
      </c>
      <c r="F15" s="18">
        <v>25.8</v>
      </c>
      <c r="G15" s="18">
        <v>24.4</v>
      </c>
      <c r="H15" s="18">
        <v>25.7</v>
      </c>
      <c r="I15" s="18">
        <v>29.5</v>
      </c>
      <c r="J15" s="18">
        <v>28.9</v>
      </c>
      <c r="K15" s="18">
        <v>28.1</v>
      </c>
      <c r="L15" s="18">
        <v>27.7</v>
      </c>
      <c r="M15" s="18">
        <v>29.7</v>
      </c>
      <c r="N15" s="18">
        <v>30.8</v>
      </c>
      <c r="O15" s="18">
        <v>30</v>
      </c>
      <c r="P15" s="18">
        <v>33.1</v>
      </c>
      <c r="Q15" s="18">
        <v>34.1</v>
      </c>
      <c r="R15" s="18">
        <v>36.299999999999997</v>
      </c>
      <c r="S15" s="18">
        <v>41</v>
      </c>
      <c r="T15" s="18">
        <v>43.3</v>
      </c>
      <c r="U15" s="18">
        <v>42.8</v>
      </c>
      <c r="V15" s="18">
        <v>43.3</v>
      </c>
    </row>
    <row r="16" spans="1:22" ht="14.45" x14ac:dyDescent="0.35">
      <c r="A16" s="15" t="s">
        <v>49</v>
      </c>
      <c r="B16" s="16">
        <v>108.9</v>
      </c>
      <c r="C16" s="16">
        <v>162.80000000000001</v>
      </c>
      <c r="D16" s="16">
        <v>170.8</v>
      </c>
      <c r="E16" s="16">
        <v>154.1</v>
      </c>
      <c r="F16" s="16">
        <v>179.1</v>
      </c>
      <c r="G16" s="16">
        <v>184.6</v>
      </c>
      <c r="H16" s="16">
        <v>194.1</v>
      </c>
      <c r="I16" s="16">
        <v>191.9</v>
      </c>
      <c r="J16" s="16">
        <v>192.9</v>
      </c>
      <c r="K16" s="16">
        <v>195.2</v>
      </c>
      <c r="L16" s="16">
        <v>199.8</v>
      </c>
      <c r="M16" s="16">
        <v>204.2</v>
      </c>
      <c r="N16" s="16">
        <v>209.4</v>
      </c>
      <c r="O16" s="16">
        <v>222.4</v>
      </c>
      <c r="P16" s="16">
        <v>227.3</v>
      </c>
      <c r="Q16" s="16">
        <v>211.6</v>
      </c>
      <c r="R16" s="16">
        <v>220.3</v>
      </c>
      <c r="S16" s="16">
        <v>226.9</v>
      </c>
      <c r="T16" s="16">
        <v>233.5</v>
      </c>
      <c r="U16" s="16">
        <v>235.4</v>
      </c>
      <c r="V16" s="16">
        <v>239.7</v>
      </c>
    </row>
  </sheetData>
  <mergeCells count="4">
    <mergeCell ref="A1:D1"/>
    <mergeCell ref="A2:D2"/>
    <mergeCell ref="A4:D4"/>
    <mergeCell ref="A3:E3"/>
  </mergeCell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12" workbookViewId="0">
      <selection activeCell="A3" sqref="A3:A12"/>
    </sheetView>
  </sheetViews>
  <sheetFormatPr defaultColWidth="10.85546875" defaultRowHeight="15" x14ac:dyDescent="0.25"/>
  <cols>
    <col min="2" max="2" width="16.7109375" customWidth="1"/>
  </cols>
  <sheetData>
    <row r="1" spans="1:21" ht="14.45" x14ac:dyDescent="0.35">
      <c r="A1" t="s">
        <v>75</v>
      </c>
    </row>
    <row r="2" spans="1:21" ht="14.45" x14ac:dyDescent="0.35">
      <c r="A2" s="29"/>
      <c r="B2" s="29"/>
      <c r="C2" s="30"/>
      <c r="D2" s="31">
        <v>2013</v>
      </c>
      <c r="E2" s="31">
        <v>2014</v>
      </c>
      <c r="F2" s="31">
        <v>2015</v>
      </c>
      <c r="G2" s="31">
        <v>2016</v>
      </c>
      <c r="H2" s="31">
        <v>2017</v>
      </c>
      <c r="I2" s="31">
        <v>2018</v>
      </c>
      <c r="J2" s="31">
        <v>2019</v>
      </c>
      <c r="K2" s="31">
        <v>2020</v>
      </c>
      <c r="L2" s="31">
        <v>2021</v>
      </c>
      <c r="M2" s="31">
        <v>2022</v>
      </c>
      <c r="N2" s="31">
        <v>2023</v>
      </c>
      <c r="O2" s="31">
        <v>2024</v>
      </c>
      <c r="P2" s="31">
        <v>2025</v>
      </c>
      <c r="Q2" s="31">
        <v>2026</v>
      </c>
      <c r="R2" s="31">
        <v>2027</v>
      </c>
      <c r="S2" s="31">
        <v>2028</v>
      </c>
      <c r="T2" s="31">
        <v>2029</v>
      </c>
      <c r="U2" s="31">
        <v>2030</v>
      </c>
    </row>
    <row r="3" spans="1:21" x14ac:dyDescent="0.25">
      <c r="A3" s="77" t="s">
        <v>60</v>
      </c>
      <c r="B3" s="32" t="s">
        <v>61</v>
      </c>
      <c r="C3" s="32"/>
      <c r="D3" s="33">
        <v>13959.730876693575</v>
      </c>
      <c r="E3" s="33">
        <v>13910.759465055178</v>
      </c>
      <c r="F3" s="33">
        <v>13858.890623596584</v>
      </c>
      <c r="G3" s="33">
        <v>13802.956154961061</v>
      </c>
      <c r="H3" s="33">
        <v>13745.759436354401</v>
      </c>
      <c r="I3" s="33">
        <v>13690.305852183472</v>
      </c>
      <c r="J3" s="33">
        <v>13639.399680234932</v>
      </c>
      <c r="K3" s="33">
        <v>13588.223122126074</v>
      </c>
      <c r="L3" s="33">
        <v>13544.915531499551</v>
      </c>
      <c r="M3" s="33">
        <v>13506.122017603197</v>
      </c>
      <c r="N3" s="33">
        <v>13463.702525490415</v>
      </c>
      <c r="O3" s="33">
        <v>13417.728779636886</v>
      </c>
      <c r="P3" s="33">
        <v>13378.148187269535</v>
      </c>
      <c r="Q3" s="33">
        <v>13344.336934533139</v>
      </c>
      <c r="R3" s="33">
        <v>13315.911472218753</v>
      </c>
      <c r="S3" s="33">
        <v>13296.720599111532</v>
      </c>
      <c r="T3" s="33">
        <v>13289.2791733823</v>
      </c>
      <c r="U3" s="33">
        <v>13290.635963872955</v>
      </c>
    </row>
    <row r="4" spans="1:21" x14ac:dyDescent="0.25">
      <c r="A4" s="77"/>
      <c r="B4" s="32" t="s">
        <v>62</v>
      </c>
      <c r="C4" s="32"/>
      <c r="D4" s="33">
        <v>18406.861274271847</v>
      </c>
      <c r="E4" s="33">
        <v>18306.511783206573</v>
      </c>
      <c r="F4" s="33">
        <v>18211.852280513776</v>
      </c>
      <c r="G4" s="33">
        <v>18123.640658520959</v>
      </c>
      <c r="H4" s="33">
        <v>18038.374863351673</v>
      </c>
      <c r="I4" s="33">
        <v>17957.16175120691</v>
      </c>
      <c r="J4" s="33">
        <v>17882.835601211686</v>
      </c>
      <c r="K4" s="33">
        <v>17816.760640150787</v>
      </c>
      <c r="L4" s="33">
        <v>17757.249709282791</v>
      </c>
      <c r="M4" s="33">
        <v>17710.266183621305</v>
      </c>
      <c r="N4" s="33">
        <v>17666.492570537375</v>
      </c>
      <c r="O4" s="33">
        <v>17617.888635544161</v>
      </c>
      <c r="P4" s="33">
        <v>17579.402236276794</v>
      </c>
      <c r="Q4" s="33">
        <v>17548.393220812861</v>
      </c>
      <c r="R4" s="33">
        <v>17518.381320022581</v>
      </c>
      <c r="S4" s="33">
        <v>17494.90255443611</v>
      </c>
      <c r="T4" s="33">
        <v>17471.487648135932</v>
      </c>
      <c r="U4" s="33">
        <v>17454.806379173857</v>
      </c>
    </row>
    <row r="5" spans="1:21" x14ac:dyDescent="0.25">
      <c r="A5" s="77"/>
      <c r="B5" s="32" t="s">
        <v>63</v>
      </c>
      <c r="C5" s="32"/>
      <c r="D5" s="33">
        <v>25559.998886881596</v>
      </c>
      <c r="E5" s="33">
        <v>24912.429970311678</v>
      </c>
      <c r="F5" s="33">
        <v>24242.068878318474</v>
      </c>
      <c r="G5" s="33">
        <v>23464.899036134117</v>
      </c>
      <c r="H5" s="33">
        <v>22874.801863972407</v>
      </c>
      <c r="I5" s="33">
        <v>22507.75716967816</v>
      </c>
      <c r="J5" s="33">
        <v>22037.126699118951</v>
      </c>
      <c r="K5" s="33">
        <v>21790.268279323191</v>
      </c>
      <c r="L5" s="33">
        <v>21314.407998628103</v>
      </c>
      <c r="M5" s="33">
        <v>20822.854038966845</v>
      </c>
      <c r="N5" s="33">
        <v>20936.914610904645</v>
      </c>
      <c r="O5" s="33">
        <v>21394.731863145484</v>
      </c>
      <c r="P5" s="33">
        <v>21875.854959324766</v>
      </c>
      <c r="Q5" s="33">
        <v>22148.543127299417</v>
      </c>
      <c r="R5" s="33">
        <v>22559.243248563889</v>
      </c>
      <c r="S5" s="33">
        <v>23121.556887952058</v>
      </c>
      <c r="T5" s="33">
        <v>23960.161123884369</v>
      </c>
      <c r="U5" s="33">
        <v>25132.873239421675</v>
      </c>
    </row>
    <row r="6" spans="1:21" x14ac:dyDescent="0.25">
      <c r="A6" s="77"/>
      <c r="B6" s="32" t="s">
        <v>64</v>
      </c>
      <c r="C6" s="32"/>
      <c r="D6" s="33">
        <v>50909.188277825342</v>
      </c>
      <c r="E6" s="33">
        <v>49939.169644295886</v>
      </c>
      <c r="F6" s="33">
        <v>49050.616930019511</v>
      </c>
      <c r="G6" s="33">
        <v>48233.017089287583</v>
      </c>
      <c r="H6" s="33">
        <v>47485.401466227304</v>
      </c>
      <c r="I6" s="33">
        <v>46803.26311315714</v>
      </c>
      <c r="J6" s="33">
        <v>46178.96811774766</v>
      </c>
      <c r="K6" s="33">
        <v>45622.364483916906</v>
      </c>
      <c r="L6" s="33">
        <v>45077.14381679122</v>
      </c>
      <c r="M6" s="33">
        <v>44533.512737344259</v>
      </c>
      <c r="N6" s="33">
        <v>44140.582114287565</v>
      </c>
      <c r="O6" s="33">
        <v>43853.041749333897</v>
      </c>
      <c r="P6" s="33">
        <v>43606.280717156347</v>
      </c>
      <c r="Q6" s="33">
        <v>43385.706053817055</v>
      </c>
      <c r="R6" s="33">
        <v>43195.945273182981</v>
      </c>
      <c r="S6" s="33">
        <v>43055.127244290299</v>
      </c>
      <c r="T6" s="33">
        <v>42870.980776225195</v>
      </c>
      <c r="U6" s="33">
        <v>42750.160467947069</v>
      </c>
    </row>
    <row r="7" spans="1:21" x14ac:dyDescent="0.25">
      <c r="A7" s="77"/>
      <c r="B7" s="32" t="s">
        <v>65</v>
      </c>
      <c r="C7" s="32"/>
      <c r="D7" s="33" t="s">
        <v>66</v>
      </c>
      <c r="E7" s="33" t="s">
        <v>66</v>
      </c>
      <c r="F7" s="33" t="s">
        <v>66</v>
      </c>
      <c r="G7" s="33" t="s">
        <v>66</v>
      </c>
      <c r="H7" s="33" t="s">
        <v>66</v>
      </c>
      <c r="I7" s="33" t="s">
        <v>66</v>
      </c>
      <c r="J7" s="33" t="s">
        <v>66</v>
      </c>
      <c r="K7" s="33" t="s">
        <v>66</v>
      </c>
      <c r="L7" s="33" t="s">
        <v>66</v>
      </c>
      <c r="M7" s="33" t="s">
        <v>66</v>
      </c>
      <c r="N7" s="33" t="s">
        <v>66</v>
      </c>
      <c r="O7" s="33" t="s">
        <v>66</v>
      </c>
      <c r="P7" s="33" t="s">
        <v>66</v>
      </c>
      <c r="Q7" s="33" t="s">
        <v>66</v>
      </c>
      <c r="R7" s="33" t="s">
        <v>66</v>
      </c>
      <c r="S7" s="33" t="s">
        <v>66</v>
      </c>
      <c r="T7" s="33" t="s">
        <v>66</v>
      </c>
      <c r="U7" s="33" t="s">
        <v>66</v>
      </c>
    </row>
    <row r="8" spans="1:21" x14ac:dyDescent="0.25">
      <c r="A8" s="77"/>
      <c r="B8" s="32" t="s">
        <v>67</v>
      </c>
      <c r="C8" s="32"/>
      <c r="D8" s="33">
        <v>9880.0706461760947</v>
      </c>
      <c r="E8" s="33">
        <v>9803.3874799785299</v>
      </c>
      <c r="F8" s="33">
        <v>9712.2868362344525</v>
      </c>
      <c r="G8" s="33">
        <v>9611.7849256933423</v>
      </c>
      <c r="H8" s="33">
        <v>9505.0550933003615</v>
      </c>
      <c r="I8" s="33">
        <v>9395.1249182634201</v>
      </c>
      <c r="J8" s="33">
        <v>9283.9112891982932</v>
      </c>
      <c r="K8" s="33">
        <v>9173.9315444657404</v>
      </c>
      <c r="L8" s="33">
        <v>9066.3146362592852</v>
      </c>
      <c r="M8" s="33">
        <v>8962.3462447993734</v>
      </c>
      <c r="N8" s="33">
        <v>8861.9776554225155</v>
      </c>
      <c r="O8" s="33">
        <v>8766.0358796440778</v>
      </c>
      <c r="P8" s="33">
        <v>8675.569484856278</v>
      </c>
      <c r="Q8" s="33">
        <v>8586.1242243056568</v>
      </c>
      <c r="R8" s="33">
        <v>8502.0285200093513</v>
      </c>
      <c r="S8" s="33">
        <v>8422.4048319600461</v>
      </c>
      <c r="T8" s="33">
        <v>8347.6068934949235</v>
      </c>
      <c r="U8" s="33">
        <v>8277.7233661583396</v>
      </c>
    </row>
    <row r="9" spans="1:21" x14ac:dyDescent="0.25">
      <c r="A9" s="77"/>
      <c r="B9" s="32" t="s">
        <v>68</v>
      </c>
      <c r="C9" s="32"/>
      <c r="D9" s="33">
        <v>24680.514476758279</v>
      </c>
      <c r="E9" s="33">
        <v>23976.286411288769</v>
      </c>
      <c r="F9" s="33">
        <v>23288.636304697095</v>
      </c>
      <c r="G9" s="33">
        <v>22565.199181602569</v>
      </c>
      <c r="H9" s="33">
        <v>21962.35541972833</v>
      </c>
      <c r="I9" s="33">
        <v>21503.864547315505</v>
      </c>
      <c r="J9" s="33">
        <v>21011.067046327564</v>
      </c>
      <c r="K9" s="33">
        <v>20442.678709635948</v>
      </c>
      <c r="L9" s="33">
        <v>19772.506887234376</v>
      </c>
      <c r="M9" s="33">
        <v>19095.614150805566</v>
      </c>
      <c r="N9" s="33">
        <v>18740.624181901505</v>
      </c>
      <c r="O9" s="33">
        <v>18551.025011981292</v>
      </c>
      <c r="P9" s="33">
        <v>18314.80797902379</v>
      </c>
      <c r="Q9" s="33">
        <v>18085.822332360811</v>
      </c>
      <c r="R9" s="33">
        <v>18046.212564961999</v>
      </c>
      <c r="S9" s="33">
        <v>18027.870059270386</v>
      </c>
      <c r="T9" s="33">
        <v>18051.629285073399</v>
      </c>
      <c r="U9" s="33">
        <v>18094.025618248281</v>
      </c>
    </row>
    <row r="10" spans="1:21" x14ac:dyDescent="0.25">
      <c r="A10" s="77"/>
      <c r="B10" s="32" t="s">
        <v>69</v>
      </c>
      <c r="C10" s="32"/>
      <c r="D10" s="33">
        <v>12920.012346383772</v>
      </c>
      <c r="E10" s="33">
        <v>12649.548136598947</v>
      </c>
      <c r="F10" s="33">
        <v>12480.65803212661</v>
      </c>
      <c r="G10" s="33">
        <v>12319.519525687283</v>
      </c>
      <c r="H10" s="33">
        <v>12322.553407832265</v>
      </c>
      <c r="I10" s="33">
        <v>12319.80871059645</v>
      </c>
      <c r="J10" s="33">
        <v>12458.526593278237</v>
      </c>
      <c r="K10" s="33">
        <v>12584.693967125853</v>
      </c>
      <c r="L10" s="33">
        <v>12700.38785153674</v>
      </c>
      <c r="M10" s="33">
        <v>12806.741487607324</v>
      </c>
      <c r="N10" s="33">
        <v>12908.354441115243</v>
      </c>
      <c r="O10" s="33">
        <v>13004.717436887242</v>
      </c>
      <c r="P10" s="33">
        <v>13094.393462450867</v>
      </c>
      <c r="Q10" s="33">
        <v>13176.718257495764</v>
      </c>
      <c r="R10" s="33">
        <v>13253.443804527482</v>
      </c>
      <c r="S10" s="33">
        <v>13325.87554375216</v>
      </c>
      <c r="T10" s="33">
        <v>13392.974006371023</v>
      </c>
      <c r="U10" s="33">
        <v>13457.456304958154</v>
      </c>
    </row>
    <row r="11" spans="1:21" x14ac:dyDescent="0.25">
      <c r="A11" s="77"/>
      <c r="B11" s="32" t="s">
        <v>70</v>
      </c>
      <c r="C11" s="32"/>
      <c r="D11" s="33">
        <v>20791.013278511629</v>
      </c>
      <c r="E11" s="33">
        <v>20735.381301911431</v>
      </c>
      <c r="F11" s="33">
        <v>20731.972440303787</v>
      </c>
      <c r="G11" s="33">
        <v>20749.946333482014</v>
      </c>
      <c r="H11" s="33">
        <v>20772.969156546977</v>
      </c>
      <c r="I11" s="33">
        <v>20793.925735067165</v>
      </c>
      <c r="J11" s="33">
        <v>20627.34628960284</v>
      </c>
      <c r="K11" s="33">
        <v>20618.619080951707</v>
      </c>
      <c r="L11" s="33">
        <v>20588.687720247839</v>
      </c>
      <c r="M11" s="33">
        <v>20361.514042750041</v>
      </c>
      <c r="N11" s="33">
        <v>20153.622911936342</v>
      </c>
      <c r="O11" s="33">
        <v>19833.721185269664</v>
      </c>
      <c r="P11" s="33">
        <v>19472.360079816906</v>
      </c>
      <c r="Q11" s="33">
        <v>19266.810280464229</v>
      </c>
      <c r="R11" s="33">
        <v>19060.467053964632</v>
      </c>
      <c r="S11" s="33">
        <v>18879.102378486277</v>
      </c>
      <c r="T11" s="33">
        <v>18703.26603599517</v>
      </c>
      <c r="U11" s="33">
        <v>18533.07981532154</v>
      </c>
    </row>
    <row r="12" spans="1:21" x14ac:dyDescent="0.25">
      <c r="A12" s="77"/>
      <c r="B12" s="34" t="s">
        <v>28</v>
      </c>
      <c r="C12" s="34"/>
      <c r="D12" s="35">
        <v>14770.057256749322</v>
      </c>
      <c r="E12" s="35">
        <v>14601.812600509213</v>
      </c>
      <c r="F12" s="35">
        <v>14458.789167695435</v>
      </c>
      <c r="G12" s="35">
        <v>14318.884448772791</v>
      </c>
      <c r="H12" s="35">
        <v>14224.595035283963</v>
      </c>
      <c r="I12" s="35">
        <v>14137.148378159312</v>
      </c>
      <c r="J12" s="35">
        <v>14091.637052500828</v>
      </c>
      <c r="K12" s="35">
        <v>14050.679432923573</v>
      </c>
      <c r="L12" s="35">
        <v>14015.793484072126</v>
      </c>
      <c r="M12" s="35">
        <v>13984.331884550822</v>
      </c>
      <c r="N12" s="35">
        <v>13959.976397401513</v>
      </c>
      <c r="O12" s="35">
        <v>13935.749964088462</v>
      </c>
      <c r="P12" s="35">
        <v>13915.528212750558</v>
      </c>
      <c r="Q12" s="35">
        <v>13901.502791391636</v>
      </c>
      <c r="R12" s="35">
        <v>13892.384838841434</v>
      </c>
      <c r="S12" s="35">
        <v>13891.676423011944</v>
      </c>
      <c r="T12" s="35">
        <v>13898.573875447748</v>
      </c>
      <c r="U12" s="35">
        <v>13910.055271911915</v>
      </c>
    </row>
    <row r="13" spans="1:21" x14ac:dyDescent="0.25">
      <c r="A13" s="77" t="s">
        <v>71</v>
      </c>
      <c r="B13" s="32" t="s">
        <v>61</v>
      </c>
      <c r="C13" s="32"/>
      <c r="D13" s="33">
        <v>13959.730876693571</v>
      </c>
      <c r="E13" s="33">
        <v>13910.759465055175</v>
      </c>
      <c r="F13" s="33">
        <v>13858.890623596586</v>
      </c>
      <c r="G13" s="33">
        <v>13802.956154961061</v>
      </c>
      <c r="H13" s="33">
        <v>13745.759436354401</v>
      </c>
      <c r="I13" s="33">
        <v>13690.305852183477</v>
      </c>
      <c r="J13" s="33">
        <v>13639.399680234927</v>
      </c>
      <c r="K13" s="33">
        <v>13588.223122126081</v>
      </c>
      <c r="L13" s="33">
        <v>13544.915531499551</v>
      </c>
      <c r="M13" s="33">
        <v>13506.122017603198</v>
      </c>
      <c r="N13" s="33">
        <v>13463.702525490422</v>
      </c>
      <c r="O13" s="33">
        <v>13417.72877963688</v>
      </c>
      <c r="P13" s="33">
        <v>13378.148187269533</v>
      </c>
      <c r="Q13" s="33">
        <v>13344.336934533138</v>
      </c>
      <c r="R13" s="33">
        <v>13315.911472218751</v>
      </c>
      <c r="S13" s="33">
        <v>13296.720599111526</v>
      </c>
      <c r="T13" s="33">
        <v>13289.279173382303</v>
      </c>
      <c r="U13" s="33">
        <v>13290.635963872948</v>
      </c>
    </row>
    <row r="14" spans="1:21" x14ac:dyDescent="0.25">
      <c r="A14" s="77"/>
      <c r="B14" s="32" t="s">
        <v>62</v>
      </c>
      <c r="C14" s="32"/>
      <c r="D14" s="33">
        <v>18406.86127427184</v>
      </c>
      <c r="E14" s="33">
        <v>18306.511783206573</v>
      </c>
      <c r="F14" s="33">
        <v>18211.852280513784</v>
      </c>
      <c r="G14" s="33">
        <v>18123.640658520955</v>
      </c>
      <c r="H14" s="33">
        <v>18038.374863351677</v>
      </c>
      <c r="I14" s="33">
        <v>17957.161751206913</v>
      </c>
      <c r="J14" s="33">
        <v>17882.835601211693</v>
      </c>
      <c r="K14" s="33">
        <v>17816.760640150798</v>
      </c>
      <c r="L14" s="33">
        <v>17757.249709282787</v>
      </c>
      <c r="M14" s="33">
        <v>17710.266183621297</v>
      </c>
      <c r="N14" s="33">
        <v>17666.492570537368</v>
      </c>
      <c r="O14" s="33">
        <v>17617.888635544154</v>
      </c>
      <c r="P14" s="33">
        <v>17579.402236276783</v>
      </c>
      <c r="Q14" s="33">
        <v>17548.393220812854</v>
      </c>
      <c r="R14" s="33">
        <v>17518.381320022585</v>
      </c>
      <c r="S14" s="33">
        <v>17494.902554436103</v>
      </c>
      <c r="T14" s="33">
        <v>17471.487648135932</v>
      </c>
      <c r="U14" s="33">
        <v>17454.806379173853</v>
      </c>
    </row>
    <row r="15" spans="1:21" x14ac:dyDescent="0.25">
      <c r="A15" s="77"/>
      <c r="B15" s="32" t="s">
        <v>63</v>
      </c>
      <c r="C15" s="32"/>
      <c r="D15" s="33">
        <v>26830.356530354606</v>
      </c>
      <c r="E15" s="33">
        <v>26273.81727880946</v>
      </c>
      <c r="F15" s="33">
        <v>25703.360061991661</v>
      </c>
      <c r="G15" s="33">
        <v>25051.387434314194</v>
      </c>
      <c r="H15" s="33">
        <v>24552.626312156055</v>
      </c>
      <c r="I15" s="33">
        <v>24234.620195519652</v>
      </c>
      <c r="J15" s="33">
        <v>23837.336365064111</v>
      </c>
      <c r="K15" s="33">
        <v>23645.140686005998</v>
      </c>
      <c r="L15" s="33">
        <v>23276.974625293034</v>
      </c>
      <c r="M15" s="33">
        <v>22906.091207731333</v>
      </c>
      <c r="N15" s="33">
        <v>23012.192759050038</v>
      </c>
      <c r="O15" s="33">
        <v>23383.299512513142</v>
      </c>
      <c r="P15" s="33">
        <v>23775.651420521164</v>
      </c>
      <c r="Q15" s="33">
        <v>23986.490182635607</v>
      </c>
      <c r="R15" s="33">
        <v>24287.528671889111</v>
      </c>
      <c r="S15" s="33">
        <v>24702.368809937663</v>
      </c>
      <c r="T15" s="33">
        <v>25321.335255470218</v>
      </c>
      <c r="U15" s="33">
        <v>26176.320872190132</v>
      </c>
    </row>
    <row r="16" spans="1:21" x14ac:dyDescent="0.25">
      <c r="A16" s="77"/>
      <c r="B16" s="32" t="s">
        <v>64</v>
      </c>
      <c r="C16" s="32"/>
      <c r="D16" s="33">
        <v>50909.188277825335</v>
      </c>
      <c r="E16" s="33">
        <v>49939.169644295893</v>
      </c>
      <c r="F16" s="33">
        <v>49050.616930019511</v>
      </c>
      <c r="G16" s="33">
        <v>48233.017089287598</v>
      </c>
      <c r="H16" s="33">
        <v>47485.401466227275</v>
      </c>
      <c r="I16" s="33">
        <v>46803.263113157147</v>
      </c>
      <c r="J16" s="33">
        <v>46178.968117747667</v>
      </c>
      <c r="K16" s="33">
        <v>45622.364483916921</v>
      </c>
      <c r="L16" s="33">
        <v>45077.143816791242</v>
      </c>
      <c r="M16" s="33">
        <v>44533.512737344274</v>
      </c>
      <c r="N16" s="33">
        <v>44140.582114287565</v>
      </c>
      <c r="O16" s="33">
        <v>43853.04174933389</v>
      </c>
      <c r="P16" s="33">
        <v>43606.280717156311</v>
      </c>
      <c r="Q16" s="33">
        <v>43385.706053817048</v>
      </c>
      <c r="R16" s="33">
        <v>43195.945273182966</v>
      </c>
      <c r="S16" s="33">
        <v>43055.127244290277</v>
      </c>
      <c r="T16" s="33">
        <v>42870.980776225188</v>
      </c>
      <c r="U16" s="33">
        <v>42750.160467947069</v>
      </c>
    </row>
    <row r="17" spans="1:21" x14ac:dyDescent="0.25">
      <c r="A17" s="77"/>
      <c r="B17" s="32" t="s">
        <v>65</v>
      </c>
      <c r="C17" s="32"/>
      <c r="D17" s="33">
        <v>82281.071158433071</v>
      </c>
      <c r="E17" s="33">
        <v>81612.293822696316</v>
      </c>
      <c r="F17" s="33">
        <v>80910.716433577763</v>
      </c>
      <c r="G17" s="33">
        <v>80183.782234282247</v>
      </c>
      <c r="H17" s="33">
        <v>79482.906445282584</v>
      </c>
      <c r="I17" s="33">
        <v>78809.671870554652</v>
      </c>
      <c r="J17" s="33">
        <v>78144.681068649239</v>
      </c>
      <c r="K17" s="33">
        <v>77600.553882127846</v>
      </c>
      <c r="L17" s="33">
        <v>77048.690108403578</v>
      </c>
      <c r="M17" s="33">
        <v>76514.112834023632</v>
      </c>
      <c r="N17" s="33">
        <v>76104.754597282255</v>
      </c>
      <c r="O17" s="33">
        <v>75874.093997083677</v>
      </c>
      <c r="P17" s="33">
        <v>75701.091496585781</v>
      </c>
      <c r="Q17" s="33">
        <v>75413.72014492056</v>
      </c>
      <c r="R17" s="33">
        <v>75123.610433451569</v>
      </c>
      <c r="S17" s="33">
        <v>74873.705803311488</v>
      </c>
      <c r="T17" s="33">
        <v>74708.788749989093</v>
      </c>
      <c r="U17" s="33">
        <v>74667.567559618081</v>
      </c>
    </row>
    <row r="18" spans="1:21" x14ac:dyDescent="0.25">
      <c r="A18" s="77"/>
      <c r="B18" s="32" t="s">
        <v>67</v>
      </c>
      <c r="C18" s="32"/>
      <c r="D18" s="33" t="s">
        <v>66</v>
      </c>
      <c r="E18" s="33" t="s">
        <v>66</v>
      </c>
      <c r="F18" s="33" t="s">
        <v>66</v>
      </c>
      <c r="G18" s="33" t="s">
        <v>66</v>
      </c>
      <c r="H18" s="33" t="s">
        <v>66</v>
      </c>
      <c r="I18" s="33" t="s">
        <v>66</v>
      </c>
      <c r="J18" s="33" t="s">
        <v>66</v>
      </c>
      <c r="K18" s="33" t="s">
        <v>66</v>
      </c>
      <c r="L18" s="33" t="s">
        <v>66</v>
      </c>
      <c r="M18" s="33" t="s">
        <v>66</v>
      </c>
      <c r="N18" s="33" t="s">
        <v>66</v>
      </c>
      <c r="O18" s="33" t="s">
        <v>66</v>
      </c>
      <c r="P18" s="33" t="s">
        <v>66</v>
      </c>
      <c r="Q18" s="33" t="s">
        <v>66</v>
      </c>
      <c r="R18" s="33" t="s">
        <v>66</v>
      </c>
      <c r="S18" s="33" t="s">
        <v>66</v>
      </c>
      <c r="T18" s="33" t="s">
        <v>66</v>
      </c>
      <c r="U18" s="33" t="s">
        <v>66</v>
      </c>
    </row>
    <row r="19" spans="1:21" x14ac:dyDescent="0.25">
      <c r="A19" s="77"/>
      <c r="B19" s="32" t="s">
        <v>68</v>
      </c>
      <c r="C19" s="32"/>
      <c r="D19" s="33">
        <v>65432.305328555849</v>
      </c>
      <c r="E19" s="33">
        <v>64404.166929889041</v>
      </c>
      <c r="F19" s="33">
        <v>63590.203372854485</v>
      </c>
      <c r="G19" s="33">
        <v>62998.080121651408</v>
      </c>
      <c r="H19" s="33">
        <v>62525.655254484904</v>
      </c>
      <c r="I19" s="33">
        <v>62182.69052352076</v>
      </c>
      <c r="J19" s="33">
        <v>62000.444049162565</v>
      </c>
      <c r="K19" s="33">
        <v>61951.834313380052</v>
      </c>
      <c r="L19" s="33">
        <v>62026.976637383174</v>
      </c>
      <c r="M19" s="33">
        <v>62327.294231872089</v>
      </c>
      <c r="N19" s="33">
        <v>62522.88267429376</v>
      </c>
      <c r="O19" s="33">
        <v>62587.68518404739</v>
      </c>
      <c r="P19" s="33">
        <v>62829.997884623037</v>
      </c>
      <c r="Q19" s="33">
        <v>63238.59878080085</v>
      </c>
      <c r="R19" s="33">
        <v>63648.82942671873</v>
      </c>
      <c r="S19" s="33">
        <v>63978.20335310106</v>
      </c>
      <c r="T19" s="33">
        <v>64465.480700054337</v>
      </c>
      <c r="U19" s="33">
        <v>65101.431631147134</v>
      </c>
    </row>
    <row r="20" spans="1:21" x14ac:dyDescent="0.25">
      <c r="A20" s="77"/>
      <c r="B20" s="32" t="s">
        <v>69</v>
      </c>
      <c r="C20" s="32"/>
      <c r="D20" s="33">
        <v>45235.306409828088</v>
      </c>
      <c r="E20" s="33">
        <v>44648.331455378764</v>
      </c>
      <c r="F20" s="33">
        <v>43973.933267969915</v>
      </c>
      <c r="G20" s="33">
        <v>43278.846009004505</v>
      </c>
      <c r="H20" s="33">
        <v>42587.830906570525</v>
      </c>
      <c r="I20" s="33">
        <v>41912.334734986827</v>
      </c>
      <c r="J20" s="33">
        <v>41257.705195930153</v>
      </c>
      <c r="K20" s="33">
        <v>40626.768358289402</v>
      </c>
      <c r="L20" s="33">
        <v>40021.362208735613</v>
      </c>
      <c r="M20" s="33">
        <v>39441.498371785186</v>
      </c>
      <c r="N20" s="33">
        <v>38888.017784278032</v>
      </c>
      <c r="O20" s="33">
        <v>38362.553103204518</v>
      </c>
      <c r="P20" s="33">
        <v>37865.347222829005</v>
      </c>
      <c r="Q20" s="33">
        <v>37396.786962501297</v>
      </c>
      <c r="R20" s="33">
        <v>36955.944460538893</v>
      </c>
      <c r="S20" s="33">
        <v>36541.351181755606</v>
      </c>
      <c r="T20" s="33">
        <v>36153.631608169584</v>
      </c>
      <c r="U20" s="33">
        <v>35792.841167336846</v>
      </c>
    </row>
    <row r="21" spans="1:21" x14ac:dyDescent="0.25">
      <c r="A21" s="77"/>
      <c r="B21" s="32" t="s">
        <v>70</v>
      </c>
      <c r="C21" s="32"/>
      <c r="D21" s="33" t="s">
        <v>66</v>
      </c>
      <c r="E21" s="33" t="s">
        <v>66</v>
      </c>
      <c r="F21" s="33" t="s">
        <v>66</v>
      </c>
      <c r="G21" s="33" t="s">
        <v>66</v>
      </c>
      <c r="H21" s="33" t="s">
        <v>66</v>
      </c>
      <c r="I21" s="33" t="s">
        <v>66</v>
      </c>
      <c r="J21" s="33" t="s">
        <v>66</v>
      </c>
      <c r="K21" s="33" t="s">
        <v>66</v>
      </c>
      <c r="L21" s="33" t="s">
        <v>66</v>
      </c>
      <c r="M21" s="33" t="s">
        <v>66</v>
      </c>
      <c r="N21" s="33" t="s">
        <v>66</v>
      </c>
      <c r="O21" s="33" t="s">
        <v>66</v>
      </c>
      <c r="P21" s="33" t="s">
        <v>66</v>
      </c>
      <c r="Q21" s="33" t="s">
        <v>66</v>
      </c>
      <c r="R21" s="33" t="s">
        <v>66</v>
      </c>
      <c r="S21" s="33" t="s">
        <v>66</v>
      </c>
      <c r="T21" s="33" t="s">
        <v>66</v>
      </c>
      <c r="U21" s="33" t="s">
        <v>66</v>
      </c>
    </row>
    <row r="22" spans="1:21" x14ac:dyDescent="0.25">
      <c r="A22" s="77"/>
      <c r="B22" s="34" t="s">
        <v>28</v>
      </c>
      <c r="C22" s="34"/>
      <c r="D22" s="35">
        <v>303054.81985596236</v>
      </c>
      <c r="E22" s="35">
        <v>299095.05037933122</v>
      </c>
      <c r="F22" s="35">
        <v>295299.57297052367</v>
      </c>
      <c r="G22" s="35">
        <v>291671.70970202197</v>
      </c>
      <c r="H22" s="35">
        <v>288418.55468442745</v>
      </c>
      <c r="I22" s="35">
        <v>285590.04804112943</v>
      </c>
      <c r="J22" s="35">
        <v>282941.37007800036</v>
      </c>
      <c r="K22" s="35">
        <v>280851.64548599708</v>
      </c>
      <c r="L22" s="35">
        <v>278753.312637389</v>
      </c>
      <c r="M22" s="35">
        <v>276938.89758398104</v>
      </c>
      <c r="N22" s="35">
        <v>275798.62502521946</v>
      </c>
      <c r="O22" s="35">
        <v>275096.29096136364</v>
      </c>
      <c r="P22" s="35">
        <v>274735.91916526161</v>
      </c>
      <c r="Q22" s="35">
        <v>274314.03228002135</v>
      </c>
      <c r="R22" s="35">
        <v>274046.15105802263</v>
      </c>
      <c r="S22" s="35">
        <v>273942.37954594375</v>
      </c>
      <c r="T22" s="35">
        <v>274280.98391142662</v>
      </c>
      <c r="U22" s="35">
        <v>275233.76404128602</v>
      </c>
    </row>
    <row r="25" spans="1:21" ht="14.45" x14ac:dyDescent="0.35">
      <c r="C25" t="s">
        <v>72</v>
      </c>
      <c r="D25" s="5">
        <f>SUM(D15:D17)</f>
        <v>160020.615966613</v>
      </c>
      <c r="E25" s="5">
        <f t="shared" ref="E25:U25" si="0">SUM(E15:E17)</f>
        <v>157825.28074580166</v>
      </c>
      <c r="F25" s="5">
        <f t="shared" si="0"/>
        <v>155664.69342558895</v>
      </c>
      <c r="G25" s="5">
        <f t="shared" si="0"/>
        <v>153468.18675788405</v>
      </c>
      <c r="H25" s="5">
        <f t="shared" si="0"/>
        <v>151520.93422366591</v>
      </c>
      <c r="I25" s="5">
        <f t="shared" si="0"/>
        <v>149847.55517923145</v>
      </c>
      <c r="J25" s="5">
        <f t="shared" si="0"/>
        <v>148160.985551461</v>
      </c>
      <c r="K25" s="5">
        <f t="shared" si="0"/>
        <v>146868.05905205075</v>
      </c>
      <c r="L25" s="5">
        <f t="shared" si="0"/>
        <v>145402.80855048785</v>
      </c>
      <c r="M25" s="5">
        <f t="shared" si="0"/>
        <v>143953.71677909925</v>
      </c>
      <c r="N25" s="5">
        <f t="shared" si="0"/>
        <v>143257.52947061986</v>
      </c>
      <c r="O25" s="5">
        <f t="shared" si="0"/>
        <v>143110.43525893072</v>
      </c>
      <c r="P25" s="5">
        <f t="shared" si="0"/>
        <v>143083.02363426326</v>
      </c>
      <c r="Q25" s="5">
        <f t="shared" si="0"/>
        <v>142785.91638137322</v>
      </c>
      <c r="R25" s="5">
        <f t="shared" si="0"/>
        <v>142607.08437852364</v>
      </c>
      <c r="S25" s="5">
        <f t="shared" si="0"/>
        <v>142631.20185753942</v>
      </c>
      <c r="T25" s="5">
        <f>SUM(T15:T17)</f>
        <v>142901.10478168449</v>
      </c>
      <c r="U25" s="5">
        <f t="shared" si="0"/>
        <v>143594.04889975529</v>
      </c>
    </row>
    <row r="26" spans="1:21" ht="14.45" x14ac:dyDescent="0.35">
      <c r="D26" s="31">
        <v>2013</v>
      </c>
      <c r="E26" s="31">
        <v>2014</v>
      </c>
      <c r="F26" s="31">
        <v>2015</v>
      </c>
      <c r="G26" s="31">
        <v>2016</v>
      </c>
      <c r="H26" s="31">
        <v>2017</v>
      </c>
      <c r="I26" s="31">
        <v>2018</v>
      </c>
      <c r="J26" s="31">
        <v>2019</v>
      </c>
      <c r="K26" s="31">
        <v>2020</v>
      </c>
      <c r="L26" s="31">
        <v>2021</v>
      </c>
      <c r="M26" s="31">
        <v>2022</v>
      </c>
      <c r="N26" s="31">
        <v>2023</v>
      </c>
      <c r="O26" s="31">
        <v>2024</v>
      </c>
      <c r="P26" s="31">
        <v>2025</v>
      </c>
      <c r="Q26" s="31">
        <v>2026</v>
      </c>
      <c r="R26" s="31">
        <v>2027</v>
      </c>
      <c r="S26" s="31">
        <v>2028</v>
      </c>
      <c r="T26" s="31">
        <v>2029</v>
      </c>
      <c r="U26" s="31">
        <v>2030</v>
      </c>
    </row>
    <row r="27" spans="1:21" ht="14.45" x14ac:dyDescent="0.35">
      <c r="B27" s="32" t="s">
        <v>73</v>
      </c>
      <c r="C27" s="32"/>
      <c r="D27" s="36">
        <f>D15/D25</f>
        <v>0.1676681243118858</v>
      </c>
      <c r="E27" s="36">
        <f t="shared" ref="E27:U27" si="1">E15/E25</f>
        <v>0.16647407281427171</v>
      </c>
      <c r="F27" s="36">
        <f t="shared" si="1"/>
        <v>0.16512003779635756</v>
      </c>
      <c r="G27" s="36">
        <f t="shared" si="1"/>
        <v>0.16323505192536095</v>
      </c>
      <c r="H27" s="36">
        <f t="shared" si="1"/>
        <v>0.16204114921779042</v>
      </c>
      <c r="I27" s="36">
        <f t="shared" si="1"/>
        <v>0.16172849911720494</v>
      </c>
      <c r="J27" s="36">
        <f t="shared" si="1"/>
        <v>0.16088807911435396</v>
      </c>
      <c r="K27" s="36">
        <f t="shared" si="1"/>
        <v>0.16099580016663831</v>
      </c>
      <c r="L27" s="36">
        <f t="shared" si="1"/>
        <v>0.16008614178322855</v>
      </c>
      <c r="M27" s="36">
        <f t="shared" si="1"/>
        <v>0.1591212211830649</v>
      </c>
      <c r="N27" s="36">
        <f t="shared" si="1"/>
        <v>0.16063513620601366</v>
      </c>
      <c r="O27" s="36">
        <f t="shared" si="1"/>
        <v>0.16339339245391554</v>
      </c>
      <c r="P27" s="36">
        <f t="shared" si="1"/>
        <v>0.1661668227063364</v>
      </c>
      <c r="Q27" s="36">
        <f t="shared" si="1"/>
        <v>0.16798918822336112</v>
      </c>
      <c r="R27" s="36">
        <f t="shared" si="1"/>
        <v>0.17031081434511655</v>
      </c>
      <c r="S27" s="36">
        <f t="shared" si="1"/>
        <v>0.1731904975084658</v>
      </c>
      <c r="T27" s="36">
        <f t="shared" si="1"/>
        <v>0.17719481801176132</v>
      </c>
      <c r="U27" s="36">
        <f t="shared" si="1"/>
        <v>0.18229391170983786</v>
      </c>
    </row>
    <row r="28" spans="1:21" ht="14.45" x14ac:dyDescent="0.35">
      <c r="B28" s="32" t="s">
        <v>74</v>
      </c>
      <c r="C28" s="32"/>
      <c r="D28" s="36">
        <f>(D16+D17)/D25</f>
        <v>0.83233187568811429</v>
      </c>
      <c r="E28" s="36">
        <f t="shared" ref="E28:U28" si="2">(E16+E17)/E25</f>
        <v>0.83352592718572827</v>
      </c>
      <c r="F28" s="36">
        <f t="shared" si="2"/>
        <v>0.83487996220364236</v>
      </c>
      <c r="G28" s="36">
        <f t="shared" si="2"/>
        <v>0.83676494807463897</v>
      </c>
      <c r="H28" s="36">
        <f t="shared" si="2"/>
        <v>0.83795885078220955</v>
      </c>
      <c r="I28" s="36">
        <f t="shared" si="2"/>
        <v>0.83827150088279512</v>
      </c>
      <c r="J28" s="36">
        <f t="shared" si="2"/>
        <v>0.83911192088564623</v>
      </c>
      <c r="K28" s="36">
        <f t="shared" si="2"/>
        <v>0.83900419983336172</v>
      </c>
      <c r="L28" s="36">
        <f t="shared" si="2"/>
        <v>0.83991385821677145</v>
      </c>
      <c r="M28" s="36">
        <f t="shared" si="2"/>
        <v>0.84087877881693507</v>
      </c>
      <c r="N28" s="36">
        <f t="shared" si="2"/>
        <v>0.83936486379398634</v>
      </c>
      <c r="O28" s="36">
        <f t="shared" si="2"/>
        <v>0.83660660754608429</v>
      </c>
      <c r="P28" s="36">
        <f t="shared" si="2"/>
        <v>0.83383317729366357</v>
      </c>
      <c r="Q28" s="36">
        <f t="shared" si="2"/>
        <v>0.83201081177663883</v>
      </c>
      <c r="R28" s="36">
        <f t="shared" si="2"/>
        <v>0.82968918565488348</v>
      </c>
      <c r="S28" s="36">
        <f t="shared" si="2"/>
        <v>0.82680950249153429</v>
      </c>
      <c r="T28" s="36">
        <f t="shared" si="2"/>
        <v>0.82280518198823871</v>
      </c>
      <c r="U28" s="36">
        <f t="shared" si="2"/>
        <v>0.817706088290162</v>
      </c>
    </row>
  </sheetData>
  <mergeCells count="2">
    <mergeCell ref="A3:A12"/>
    <mergeCell ref="A13:A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B12" sqref="B12"/>
    </sheetView>
  </sheetViews>
  <sheetFormatPr defaultRowHeight="15" x14ac:dyDescent="0.25"/>
  <cols>
    <col min="1" max="1" width="37.140625" customWidth="1"/>
  </cols>
  <sheetData>
    <row r="1" spans="1:20" x14ac:dyDescent="0.35">
      <c r="A1" t="s">
        <v>2</v>
      </c>
      <c r="B1">
        <v>2012</v>
      </c>
      <c r="C1">
        <v>2013</v>
      </c>
      <c r="D1" s="23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>
        <v>2024</v>
      </c>
      <c r="O1">
        <v>2025</v>
      </c>
      <c r="P1">
        <v>2026</v>
      </c>
      <c r="Q1">
        <v>2027</v>
      </c>
      <c r="R1">
        <v>2028</v>
      </c>
      <c r="S1">
        <v>2029</v>
      </c>
      <c r="T1">
        <v>2030</v>
      </c>
    </row>
    <row r="2" spans="1:20" x14ac:dyDescent="0.35">
      <c r="A2" t="s">
        <v>50</v>
      </c>
      <c r="B2">
        <f>'Freight ton-km'!T7</f>
        <v>0.1</v>
      </c>
      <c r="C2">
        <f>'Freight ton-km'!U7</f>
        <v>0.1</v>
      </c>
      <c r="D2" s="23">
        <f>'Freight ton-km'!V7</f>
        <v>0.1</v>
      </c>
      <c r="E2" s="11">
        <f>$D2*E$7/$D$7</f>
        <v>0.10337000000000003</v>
      </c>
      <c r="F2" s="11">
        <f t="shared" ref="F2:T2" si="0">$D2*F$7/$D$7</f>
        <v>0.10685356900000004</v>
      </c>
      <c r="G2" s="11">
        <f t="shared" si="0"/>
        <v>0.11045453427530004</v>
      </c>
      <c r="H2" s="11">
        <f t="shared" si="0"/>
        <v>0.11417685208037766</v>
      </c>
      <c r="I2" s="11">
        <f t="shared" si="0"/>
        <v>0.1180246119954864</v>
      </c>
      <c r="J2" s="11">
        <f t="shared" si="0"/>
        <v>0.12200204141973431</v>
      </c>
      <c r="K2" s="11">
        <f t="shared" si="0"/>
        <v>0.12669912001439407</v>
      </c>
      <c r="L2" s="11">
        <f t="shared" si="0"/>
        <v>0.13157703613494823</v>
      </c>
      <c r="M2" s="11">
        <f t="shared" si="0"/>
        <v>0.13664275202614376</v>
      </c>
      <c r="N2" s="11">
        <f t="shared" si="0"/>
        <v>0.14190349797915028</v>
      </c>
      <c r="O2" s="11">
        <f t="shared" si="0"/>
        <v>0.14736678265134759</v>
      </c>
      <c r="P2" s="11">
        <f t="shared" si="0"/>
        <v>0.15304040378342446</v>
      </c>
      <c r="Q2" s="11">
        <f t="shared" si="0"/>
        <v>0.15893245932908631</v>
      </c>
      <c r="R2" s="11">
        <f t="shared" si="0"/>
        <v>0.16505135901325613</v>
      </c>
      <c r="S2" s="11">
        <f t="shared" si="0"/>
        <v>0.17140583633526649</v>
      </c>
      <c r="T2" s="11">
        <f t="shared" si="0"/>
        <v>0.17800496103417424</v>
      </c>
    </row>
    <row r="3" spans="1:20" x14ac:dyDescent="0.35">
      <c r="A3" t="s">
        <v>52</v>
      </c>
      <c r="B3">
        <f>'Freight ton-km'!T8</f>
        <v>22.4</v>
      </c>
      <c r="C3">
        <f>'Freight ton-km'!U8</f>
        <v>23</v>
      </c>
      <c r="D3" s="23">
        <f>'Freight ton-km'!V8</f>
        <v>23.6</v>
      </c>
      <c r="E3" s="11">
        <f t="shared" ref="E3:T5" si="1">$D3*E$7/$D$7</f>
        <v>24.395320000000005</v>
      </c>
      <c r="F3" s="11">
        <f t="shared" si="1"/>
        <v>25.217442284000008</v>
      </c>
      <c r="G3" s="11">
        <f t="shared" si="1"/>
        <v>26.067270088970812</v>
      </c>
      <c r="H3" s="11">
        <f t="shared" si="1"/>
        <v>26.945737090969129</v>
      </c>
      <c r="I3" s="11">
        <f t="shared" si="1"/>
        <v>27.853808430934794</v>
      </c>
      <c r="J3" s="11">
        <f t="shared" si="1"/>
        <v>28.792481775057297</v>
      </c>
      <c r="K3" s="11">
        <f t="shared" si="1"/>
        <v>29.900992323396999</v>
      </c>
      <c r="L3" s="11">
        <f t="shared" si="1"/>
        <v>31.052180527847785</v>
      </c>
      <c r="M3" s="11">
        <f t="shared" si="1"/>
        <v>32.247689478169924</v>
      </c>
      <c r="N3" s="11">
        <f t="shared" si="1"/>
        <v>33.489225523079469</v>
      </c>
      <c r="O3" s="11">
        <f t="shared" si="1"/>
        <v>34.778560705718029</v>
      </c>
      <c r="P3" s="11">
        <f t="shared" si="1"/>
        <v>36.117535292888171</v>
      </c>
      <c r="Q3" s="11">
        <f t="shared" si="1"/>
        <v>37.508060401664366</v>
      </c>
      <c r="R3" s="11">
        <f t="shared" si="1"/>
        <v>38.952120727128445</v>
      </c>
      <c r="S3" s="11">
        <f t="shared" si="1"/>
        <v>40.451777375122887</v>
      </c>
      <c r="T3" s="11">
        <f t="shared" si="1"/>
        <v>42.009170804065114</v>
      </c>
    </row>
    <row r="4" spans="1:20" x14ac:dyDescent="0.35">
      <c r="A4" t="s">
        <v>51</v>
      </c>
      <c r="B4">
        <f>'Freight ton-km'!T15</f>
        <v>43.3</v>
      </c>
      <c r="C4">
        <f>'Freight ton-km'!U15</f>
        <v>42.8</v>
      </c>
      <c r="D4" s="23">
        <f>'Freight ton-km'!V15</f>
        <v>43.3</v>
      </c>
      <c r="E4" s="11">
        <f t="shared" si="1"/>
        <v>44.759210000000003</v>
      </c>
      <c r="F4" s="11">
        <f t="shared" si="1"/>
        <v>46.267595377000006</v>
      </c>
      <c r="G4" s="11">
        <f t="shared" si="1"/>
        <v>47.826813341204911</v>
      </c>
      <c r="H4" s="11">
        <f t="shared" si="1"/>
        <v>49.438576950803522</v>
      </c>
      <c r="I4" s="11">
        <f t="shared" si="1"/>
        <v>51.104656994045605</v>
      </c>
      <c r="J4" s="11">
        <f t="shared" si="1"/>
        <v>52.826883934744941</v>
      </c>
      <c r="K4" s="11">
        <f t="shared" si="1"/>
        <v>54.860718966232618</v>
      </c>
      <c r="L4" s="11">
        <f t="shared" si="1"/>
        <v>56.972856646432582</v>
      </c>
      <c r="M4" s="11">
        <f t="shared" si="1"/>
        <v>59.166311627320241</v>
      </c>
      <c r="N4" s="11">
        <f t="shared" si="1"/>
        <v>61.444214624972069</v>
      </c>
      <c r="O4" s="11">
        <f t="shared" si="1"/>
        <v>63.809816888033488</v>
      </c>
      <c r="P4" s="11">
        <f t="shared" si="1"/>
        <v>66.266494838222783</v>
      </c>
      <c r="Q4" s="11">
        <f t="shared" si="1"/>
        <v>68.817754889494367</v>
      </c>
      <c r="R4" s="11">
        <f t="shared" si="1"/>
        <v>71.467238452739878</v>
      </c>
      <c r="S4" s="11">
        <f t="shared" si="1"/>
        <v>74.218727133170376</v>
      </c>
      <c r="T4" s="11">
        <f t="shared" si="1"/>
        <v>77.076148127797424</v>
      </c>
    </row>
    <row r="5" spans="1:20" x14ac:dyDescent="0.35">
      <c r="A5" t="s">
        <v>53</v>
      </c>
      <c r="B5">
        <f>'Freight ton-km'!T16</f>
        <v>233.5</v>
      </c>
      <c r="C5">
        <f>'Freight ton-km'!U16</f>
        <v>235.4</v>
      </c>
      <c r="D5" s="23">
        <f>'Freight ton-km'!V16</f>
        <v>239.7</v>
      </c>
      <c r="E5" s="11">
        <f t="shared" si="1"/>
        <v>247.77789000000001</v>
      </c>
      <c r="F5" s="11">
        <f t="shared" si="1"/>
        <v>256.12800489300008</v>
      </c>
      <c r="G5" s="11">
        <f t="shared" si="1"/>
        <v>264.75951865789415</v>
      </c>
      <c r="H5" s="11">
        <f t="shared" si="1"/>
        <v>273.68191443666524</v>
      </c>
      <c r="I5" s="11">
        <f t="shared" si="1"/>
        <v>282.90499495318085</v>
      </c>
      <c r="J5" s="11">
        <f t="shared" si="1"/>
        <v>292.43889328310314</v>
      </c>
      <c r="K5" s="11">
        <f t="shared" si="1"/>
        <v>303.69779067450253</v>
      </c>
      <c r="L5" s="11">
        <f t="shared" si="1"/>
        <v>315.39015561547092</v>
      </c>
      <c r="M5" s="11">
        <f t="shared" si="1"/>
        <v>327.53267660666654</v>
      </c>
      <c r="N5" s="11">
        <f t="shared" si="1"/>
        <v>340.14268465602316</v>
      </c>
      <c r="O5" s="11">
        <f t="shared" si="1"/>
        <v>353.23817801528014</v>
      </c>
      <c r="P5" s="11">
        <f t="shared" si="1"/>
        <v>366.83784786886838</v>
      </c>
      <c r="Q5" s="11">
        <f t="shared" si="1"/>
        <v>380.96110501181982</v>
      </c>
      <c r="R5" s="11">
        <f t="shared" si="1"/>
        <v>395.62810755477483</v>
      </c>
      <c r="S5" s="11">
        <f t="shared" si="1"/>
        <v>410.85978969563371</v>
      </c>
      <c r="T5" s="11">
        <f t="shared" si="1"/>
        <v>426.67789159891555</v>
      </c>
    </row>
    <row r="6" spans="1:20" x14ac:dyDescent="0.35">
      <c r="D6" s="28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x14ac:dyDescent="0.35">
      <c r="A7" t="s">
        <v>54</v>
      </c>
      <c r="B7" s="24">
        <v>14896275.376349727</v>
      </c>
      <c r="C7" s="24">
        <v>16284761.904410349</v>
      </c>
      <c r="D7" s="24">
        <v>16724450.475829428</v>
      </c>
      <c r="E7" s="24">
        <v>17288064.456864882</v>
      </c>
      <c r="F7" s="24">
        <v>17870672.229061231</v>
      </c>
      <c r="G7" s="24">
        <v>18472913.883180596</v>
      </c>
      <c r="H7" s="24">
        <v>19095451.081043784</v>
      </c>
      <c r="I7" s="24">
        <v>19738967.782474961</v>
      </c>
      <c r="J7" s="24">
        <v>20404170.996744368</v>
      </c>
      <c r="K7" s="24">
        <v>21189731.580119025</v>
      </c>
      <c r="L7" s="24">
        <v>22005536.245953608</v>
      </c>
      <c r="M7" s="24">
        <v>22852749.391422823</v>
      </c>
      <c r="N7" s="24">
        <v>23732580.242992602</v>
      </c>
      <c r="O7" s="24">
        <v>24646284.582347818</v>
      </c>
      <c r="P7" s="24">
        <v>25595166.53876821</v>
      </c>
      <c r="Q7" s="24">
        <v>26580580.450510785</v>
      </c>
      <c r="R7" s="24">
        <v>27603932.797855448</v>
      </c>
      <c r="S7" s="24">
        <v>28666684.210572883</v>
      </c>
      <c r="T7" s="24">
        <v>29770351.552679937</v>
      </c>
    </row>
    <row r="9" spans="1:20" x14ac:dyDescent="0.35">
      <c r="A9" t="s">
        <v>56</v>
      </c>
      <c r="B9" s="11">
        <f>B2*'Conversion Factors'!$B$1</f>
        <v>6.2137100000000001E-2</v>
      </c>
      <c r="C9" s="11">
        <f>C2*'Conversion Factors'!$B$1</f>
        <v>6.2137100000000001E-2</v>
      </c>
      <c r="D9" s="11">
        <f>D2*'Conversion Factors'!$B$1</f>
        <v>6.2137100000000001E-2</v>
      </c>
      <c r="E9" s="11">
        <f>E2*'Conversion Factors'!$B$1</f>
        <v>6.4231120270000025E-2</v>
      </c>
      <c r="F9" s="11">
        <f>F2*'Conversion Factors'!$B$1</f>
        <v>6.639570902309902E-2</v>
      </c>
      <c r="G9" s="11">
        <f>G2*'Conversion Factors'!$B$1</f>
        <v>6.8633244417177455E-2</v>
      </c>
      <c r="H9" s="11">
        <f>H2*'Conversion Factors'!$B$1</f>
        <v>7.0946184754036343E-2</v>
      </c>
      <c r="I9" s="11">
        <f>I2*'Conversion Factors'!$B$1</f>
        <v>7.3337071180247376E-2</v>
      </c>
      <c r="J9" s="11">
        <f>J2*'Conversion Factors'!$B$1</f>
        <v>7.5808530479021724E-2</v>
      </c>
      <c r="K9" s="11">
        <f>K2*'Conversion Factors'!$B$1</f>
        <v>7.8727158902464053E-2</v>
      </c>
      <c r="L9" s="11">
        <f>L2*'Conversion Factors'!$B$1</f>
        <v>8.1758154520208917E-2</v>
      </c>
      <c r="M9" s="11">
        <f>M2*'Conversion Factors'!$B$1</f>
        <v>8.4905843469236977E-2</v>
      </c>
      <c r="N9" s="11">
        <f>N2*'Conversion Factors'!$B$1</f>
        <v>8.8174718442802585E-2</v>
      </c>
      <c r="O9" s="11">
        <f>O2*'Conversion Factors'!$B$1</f>
        <v>9.1569445102850505E-2</v>
      </c>
      <c r="P9" s="11">
        <f>P2*'Conversion Factors'!$B$1</f>
        <v>9.5094868739310237E-2</v>
      </c>
      <c r="Q9" s="11">
        <f>Q2*'Conversion Factors'!$B$1</f>
        <v>9.8756021185773687E-2</v>
      </c>
      <c r="R9" s="11">
        <f>R2*'Conversion Factors'!$B$1</f>
        <v>0.10255812800142597</v>
      </c>
      <c r="S9" s="11">
        <f>S2*'Conversion Factors'!$B$1</f>
        <v>0.10650661592948088</v>
      </c>
      <c r="T9" s="11">
        <f>T2*'Conversion Factors'!$B$1</f>
        <v>0.11060712064276589</v>
      </c>
    </row>
    <row r="10" spans="1:20" x14ac:dyDescent="0.35">
      <c r="A10" t="s">
        <v>57</v>
      </c>
      <c r="B10" s="11">
        <f>B3*'Conversion Factors'!$B$1</f>
        <v>13.9187104</v>
      </c>
      <c r="C10" s="11">
        <f>C3*'Conversion Factors'!$B$1</f>
        <v>14.291532999999999</v>
      </c>
      <c r="D10" s="11">
        <f>D3*'Conversion Factors'!$B$1</f>
        <v>14.6643556</v>
      </c>
      <c r="E10" s="11">
        <f>E3*'Conversion Factors'!$B$1</f>
        <v>15.158544383720004</v>
      </c>
      <c r="F10" s="11">
        <f>F3*'Conversion Factors'!$B$1</f>
        <v>15.66938732945137</v>
      </c>
      <c r="G10" s="11">
        <f>G3*'Conversion Factors'!$B$1</f>
        <v>16.197445682453882</v>
      </c>
      <c r="H10" s="11">
        <f>H3*'Conversion Factors'!$B$1</f>
        <v>16.743299601952579</v>
      </c>
      <c r="I10" s="11">
        <f>I3*'Conversion Factors'!$B$1</f>
        <v>17.307548798538384</v>
      </c>
      <c r="J10" s="11">
        <f>J3*'Conversion Factors'!$B$1</f>
        <v>17.890813193049127</v>
      </c>
      <c r="K10" s="11">
        <f>K3*'Conversion Factors'!$B$1</f>
        <v>18.579609500981515</v>
      </c>
      <c r="L10" s="11">
        <f>L3*'Conversion Factors'!$B$1</f>
        <v>19.294924466769306</v>
      </c>
      <c r="M10" s="11">
        <f>M3*'Conversion Factors'!$B$1</f>
        <v>20.037779058739925</v>
      </c>
      <c r="N10" s="11">
        <f>N3*'Conversion Factors'!$B$1</f>
        <v>20.809233552501414</v>
      </c>
      <c r="O10" s="11">
        <f>O3*'Conversion Factors'!$B$1</f>
        <v>21.610389044272718</v>
      </c>
      <c r="P10" s="11">
        <f>P3*'Conversion Factors'!$B$1</f>
        <v>22.442389022477215</v>
      </c>
      <c r="Q10" s="11">
        <f>Q3*'Conversion Factors'!$B$1</f>
        <v>23.30642099984259</v>
      </c>
      <c r="R10" s="11">
        <f>R3*'Conversion Factors'!$B$1</f>
        <v>24.203718208336529</v>
      </c>
      <c r="S10" s="11">
        <f>S3*'Conversion Factors'!$B$1</f>
        <v>25.135561359357485</v>
      </c>
      <c r="T10" s="11">
        <f>T3*'Conversion Factors'!$B$1</f>
        <v>26.103280471692745</v>
      </c>
    </row>
    <row r="11" spans="1:20" x14ac:dyDescent="0.35">
      <c r="A11" t="s">
        <v>58</v>
      </c>
      <c r="B11" s="11">
        <f>B4*'Conversion Factors'!$B$1</f>
        <v>26.905364299999999</v>
      </c>
      <c r="C11" s="11">
        <f>C4*'Conversion Factors'!$B$1</f>
        <v>26.594678799999997</v>
      </c>
      <c r="D11" s="11">
        <f>D4*'Conversion Factors'!$B$1</f>
        <v>26.905364299999999</v>
      </c>
      <c r="E11" s="11">
        <f>E4*'Conversion Factors'!$B$1</f>
        <v>27.812075076910002</v>
      </c>
      <c r="F11" s="11">
        <f>F4*'Conversion Factors'!$B$1</f>
        <v>28.749342007001871</v>
      </c>
      <c r="G11" s="11">
        <f>G4*'Conversion Factors'!$B$1</f>
        <v>29.718194832637838</v>
      </c>
      <c r="H11" s="11">
        <f>H4*'Conversion Factors'!$B$1</f>
        <v>30.719697998497736</v>
      </c>
      <c r="I11" s="11">
        <f>I4*'Conversion Factors'!$B$1</f>
        <v>31.754951821047111</v>
      </c>
      <c r="J11" s="11">
        <f>J4*'Conversion Factors'!$B$1</f>
        <v>32.825093697416399</v>
      </c>
      <c r="K11" s="11">
        <f>K4*'Conversion Factors'!$B$1</f>
        <v>34.088859804766926</v>
      </c>
      <c r="L11" s="11">
        <f>L4*'Conversion Factors'!$B$1</f>
        <v>35.40128090725046</v>
      </c>
      <c r="M11" s="11">
        <f>M4*'Conversion Factors'!$B$1</f>
        <v>36.764230222179606</v>
      </c>
      <c r="N11" s="11">
        <f>N4*'Conversion Factors'!$B$1</f>
        <v>38.17965308573352</v>
      </c>
      <c r="O11" s="11">
        <f>O4*'Conversion Factors'!$B$1</f>
        <v>39.649569729534257</v>
      </c>
      <c r="P11" s="11">
        <f>P4*'Conversion Factors'!$B$1</f>
        <v>41.176078164121328</v>
      </c>
      <c r="Q11" s="11">
        <f>Q4*'Conversion Factors'!$B$1</f>
        <v>42.761357173440004</v>
      </c>
      <c r="R11" s="11">
        <f>R4*'Conversion Factors'!$B$1</f>
        <v>44.407669424617431</v>
      </c>
      <c r="S11" s="11">
        <f>S4*'Conversion Factors'!$B$1</f>
        <v>46.117364697465213</v>
      </c>
      <c r="T11" s="11">
        <f>T4*'Conversion Factors'!$B$1</f>
        <v>47.892883238317616</v>
      </c>
    </row>
    <row r="12" spans="1:20" x14ac:dyDescent="0.35">
      <c r="A12" t="s">
        <v>59</v>
      </c>
      <c r="B12" s="11">
        <f>B5*'Conversion Factors'!$B$1</f>
        <v>145.09012849999999</v>
      </c>
      <c r="C12" s="11">
        <f>C5*'Conversion Factors'!$B$1</f>
        <v>146.27073340000001</v>
      </c>
      <c r="D12" s="11">
        <f>D5*'Conversion Factors'!$B$1</f>
        <v>148.9426287</v>
      </c>
      <c r="E12" s="11">
        <f>E5*'Conversion Factors'!$B$1</f>
        <v>153.96199528719001</v>
      </c>
      <c r="F12" s="11">
        <f>F5*'Conversion Factors'!$B$1</f>
        <v>159.15051452836835</v>
      </c>
      <c r="G12" s="11">
        <f>G5*'Conversion Factors'!$B$1</f>
        <v>164.51388686797435</v>
      </c>
      <c r="H12" s="11">
        <f>H5*'Conversion Factors'!$B$1</f>
        <v>170.05800485542511</v>
      </c>
      <c r="I12" s="11">
        <f>I5*'Conversion Factors'!$B$1</f>
        <v>175.78895961905295</v>
      </c>
      <c r="J12" s="11">
        <f>J5*'Conversion Factors'!$B$1</f>
        <v>181.7130475582151</v>
      </c>
      <c r="K12" s="11">
        <f>K5*'Conversion Factors'!$B$1</f>
        <v>188.70899988920632</v>
      </c>
      <c r="L12" s="11">
        <f>L5*'Conversion Factors'!$B$1</f>
        <v>195.97429638494077</v>
      </c>
      <c r="M12" s="11">
        <f>M5*'Conversion Factors'!$B$1</f>
        <v>203.519306795761</v>
      </c>
      <c r="N12" s="11">
        <f>N5*'Conversion Factors'!$B$1</f>
        <v>211.35480010739778</v>
      </c>
      <c r="O12" s="11">
        <f>O5*'Conversion Factors'!$B$1</f>
        <v>219.49195991153263</v>
      </c>
      <c r="P12" s="11">
        <f>P5*'Conversion Factors'!$B$1</f>
        <v>227.94240036812661</v>
      </c>
      <c r="Q12" s="11">
        <f>Q5*'Conversion Factors'!$B$1</f>
        <v>236.71818278229949</v>
      </c>
      <c r="R12" s="11">
        <f>R5*'Conversion Factors'!$B$1</f>
        <v>245.831832819418</v>
      </c>
      <c r="S12" s="11">
        <f>S5*'Conversion Factors'!$B$1</f>
        <v>255.29635838296562</v>
      </c>
      <c r="T12" s="11">
        <f>T5*'Conversion Factors'!$B$1</f>
        <v>265.12526818070978</v>
      </c>
    </row>
    <row r="14" spans="1:20" x14ac:dyDescent="0.35">
      <c r="A14" t="s">
        <v>5</v>
      </c>
      <c r="B14" s="11">
        <f>B12*'Freight ton-km LDV HDV Division'!D27</f>
        <v>24.326989701765484</v>
      </c>
      <c r="C14" s="11">
        <f>C12*'Freight ton-km LDV HDV Division'!D27</f>
        <v>24.524939510901909</v>
      </c>
      <c r="D14" s="11">
        <f>D12*'Freight ton-km LDV HDV Division'!E27</f>
        <v>24.795086015352833</v>
      </c>
      <c r="E14" s="11">
        <f>E12*'Freight ton-km LDV HDV Division'!F27</f>
        <v>25.422210481023438</v>
      </c>
      <c r="F14" s="11">
        <f>F12*'Freight ton-km LDV HDV Division'!G27</f>
        <v>25.978942502986119</v>
      </c>
      <c r="G14" s="11">
        <f>G12*'Freight ton-km LDV HDV Division'!H27</f>
        <v>26.658019290372124</v>
      </c>
      <c r="H14" s="11">
        <f>H12*'Freight ton-km LDV HDV Division'!I27</f>
        <v>27.503225888134253</v>
      </c>
      <c r="I14" s="11">
        <f>I12*'Freight ton-km LDV HDV Division'!J27</f>
        <v>28.282348042620164</v>
      </c>
      <c r="J14" s="11">
        <f>J12*'Freight ton-km LDV HDV Division'!K27</f>
        <v>29.255037492353242</v>
      </c>
      <c r="K14" s="11">
        <f>K12*'Freight ton-km LDV HDV Division'!L27</f>
        <v>30.209695712034744</v>
      </c>
      <c r="L14" s="11">
        <f>L12*'Freight ton-km LDV HDV Division'!M27</f>
        <v>31.183669361263679</v>
      </c>
      <c r="M14" s="11">
        <f>M12*'Freight ton-km LDV HDV Division'!N27</f>
        <v>32.692351567690551</v>
      </c>
      <c r="N14" s="11">
        <f>N12*'Freight ton-km LDV HDV Division'!O27</f>
        <v>34.533977800966916</v>
      </c>
      <c r="O14" s="11">
        <f>O12*'Freight ton-km LDV HDV Division'!P27</f>
        <v>36.472281588085941</v>
      </c>
      <c r="P14" s="11">
        <f>P12*'Freight ton-km LDV HDV Division'!Q27</f>
        <v>38.291858799525961</v>
      </c>
      <c r="Q14" s="11">
        <f>Q12*'Freight ton-km LDV HDV Division'!R27</f>
        <v>40.315666479949577</v>
      </c>
      <c r="R14" s="11">
        <f>R12*'Freight ton-km LDV HDV Division'!S27</f>
        <v>42.575737429412996</v>
      </c>
      <c r="S14" s="11">
        <f>S12*'Freight ton-km LDV HDV Division'!T27</f>
        <v>45.237191762734987</v>
      </c>
      <c r="T14" s="11">
        <f>T12*'Freight ton-km LDV HDV Division'!U27</f>
        <v>48.330722229781394</v>
      </c>
    </row>
    <row r="15" spans="1:20" x14ac:dyDescent="0.35">
      <c r="A15" t="s">
        <v>6</v>
      </c>
      <c r="B15" s="11">
        <f>B12*'Freight ton-km LDV HDV Division'!D28</f>
        <v>120.76313879823452</v>
      </c>
      <c r="C15" s="11">
        <f>C12*'Freight ton-km LDV HDV Division'!D28</f>
        <v>121.74579388909811</v>
      </c>
      <c r="D15" s="11">
        <f>D12*'Freight ton-km LDV HDV Division'!E28</f>
        <v>124.14754268464716</v>
      </c>
      <c r="E15" s="11">
        <f>E12*'Freight ton-km LDV HDV Division'!F28</f>
        <v>128.53978480616655</v>
      </c>
      <c r="F15" s="11">
        <f>F12*'Freight ton-km LDV HDV Division'!G28</f>
        <v>133.1715720253822</v>
      </c>
      <c r="G15" s="11">
        <f>G12*'Freight ton-km LDV HDV Division'!H28</f>
        <v>137.85586757760223</v>
      </c>
      <c r="H15" s="11">
        <f>H12*'Freight ton-km LDV HDV Division'!I28</f>
        <v>142.55477896729087</v>
      </c>
      <c r="I15" s="11">
        <f>I12*'Freight ton-km LDV HDV Division'!J28</f>
        <v>147.50661157643282</v>
      </c>
      <c r="J15" s="11">
        <f>J12*'Freight ton-km LDV HDV Division'!K28</f>
        <v>152.45801006586186</v>
      </c>
      <c r="K15" s="11">
        <f>K12*'Freight ton-km LDV HDV Division'!L28</f>
        <v>158.49930417717158</v>
      </c>
      <c r="L15" s="11">
        <f>L12*'Freight ton-km LDV HDV Division'!M28</f>
        <v>164.79062702367708</v>
      </c>
      <c r="M15" s="11">
        <f>M12*'Freight ton-km LDV HDV Division'!N28</f>
        <v>170.82695522807046</v>
      </c>
      <c r="N15" s="11">
        <f>N12*'Freight ton-km LDV HDV Division'!O28</f>
        <v>176.82082230643084</v>
      </c>
      <c r="O15" s="11">
        <f>O12*'Freight ton-km LDV HDV Division'!P28</f>
        <v>183.0196783234467</v>
      </c>
      <c r="P15" s="11">
        <f>P12*'Freight ton-km LDV HDV Division'!Q28</f>
        <v>189.65054156860063</v>
      </c>
      <c r="Q15" s="11">
        <f>Q12*'Freight ton-km LDV HDV Division'!R28</f>
        <v>196.40251630234994</v>
      </c>
      <c r="R15" s="11">
        <f>R12*'Freight ton-km LDV HDV Division'!S28</f>
        <v>203.25609539000502</v>
      </c>
      <c r="S15" s="11">
        <f>S12*'Freight ton-km LDV HDV Division'!T28</f>
        <v>210.05916662023063</v>
      </c>
      <c r="T15" s="11">
        <f>T12*'Freight ton-km LDV HDV Division'!U28</f>
        <v>216.79454595092835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" sqref="B1"/>
    </sheetView>
  </sheetViews>
  <sheetFormatPr defaultRowHeight="15" x14ac:dyDescent="0.25"/>
  <cols>
    <col min="3" max="3" width="10.85546875" customWidth="1"/>
    <col min="4" max="4" width="11.7109375" customWidth="1"/>
    <col min="5" max="5" width="9.42578125" customWidth="1"/>
    <col min="6" max="6" width="14.140625" customWidth="1"/>
    <col min="7" max="7" width="14.85546875" customWidth="1"/>
    <col min="8" max="8" width="10.7109375" customWidth="1"/>
    <col min="9" max="9" width="10.85546875" customWidth="1"/>
    <col min="10" max="10" width="14.140625" customWidth="1"/>
    <col min="11" max="11" width="10.85546875" customWidth="1"/>
    <col min="12" max="12" width="12.85546875" customWidth="1"/>
  </cols>
  <sheetData>
    <row r="1" spans="1:12" x14ac:dyDescent="0.25">
      <c r="A1" s="78" t="s">
        <v>133</v>
      </c>
      <c r="C1" s="37" t="s">
        <v>134</v>
      </c>
    </row>
    <row r="2" spans="1:12" ht="30" x14ac:dyDescent="0.25">
      <c r="A2" s="79"/>
      <c r="C2" s="47" t="s">
        <v>3</v>
      </c>
      <c r="D2" s="47" t="s">
        <v>3</v>
      </c>
      <c r="E2" s="47" t="s">
        <v>5</v>
      </c>
      <c r="F2" s="47" t="s">
        <v>6</v>
      </c>
      <c r="G2" s="47" t="s">
        <v>6</v>
      </c>
      <c r="H2" s="54" t="s">
        <v>4</v>
      </c>
      <c r="I2" s="54" t="s">
        <v>4</v>
      </c>
      <c r="J2" s="54" t="s">
        <v>135</v>
      </c>
      <c r="K2" s="47" t="s">
        <v>3</v>
      </c>
    </row>
    <row r="3" spans="1:12" ht="45" x14ac:dyDescent="0.25">
      <c r="A3" s="79"/>
      <c r="B3" s="55" t="s">
        <v>136</v>
      </c>
      <c r="C3" s="55" t="s">
        <v>61</v>
      </c>
      <c r="D3" s="55" t="s">
        <v>137</v>
      </c>
      <c r="E3" s="55" t="s">
        <v>138</v>
      </c>
      <c r="F3" s="55" t="s">
        <v>64</v>
      </c>
      <c r="G3" s="55" t="s">
        <v>65</v>
      </c>
      <c r="H3" s="55" t="s">
        <v>139</v>
      </c>
      <c r="I3" s="55" t="s">
        <v>140</v>
      </c>
      <c r="J3" s="55" t="s">
        <v>141</v>
      </c>
      <c r="K3" s="55" t="s">
        <v>78</v>
      </c>
      <c r="L3" s="55" t="s">
        <v>142</v>
      </c>
    </row>
    <row r="4" spans="1:12" x14ac:dyDescent="0.25">
      <c r="A4" s="79"/>
      <c r="B4" s="41">
        <v>2012</v>
      </c>
      <c r="C4" s="56">
        <v>649333</v>
      </c>
      <c r="D4" s="56">
        <v>338414</v>
      </c>
      <c r="E4" s="56">
        <v>7549.9352529134931</v>
      </c>
      <c r="F4" s="56">
        <v>1416.4249659132552</v>
      </c>
      <c r="G4" s="56">
        <v>26337</v>
      </c>
      <c r="H4" s="56">
        <v>3402.5750340867448</v>
      </c>
      <c r="I4" s="56">
        <v>759.06474708650671</v>
      </c>
      <c r="J4" s="56">
        <v>165201</v>
      </c>
      <c r="K4" s="57">
        <v>557</v>
      </c>
      <c r="L4" s="57">
        <v>1027212</v>
      </c>
    </row>
    <row r="5" spans="1:12" x14ac:dyDescent="0.25">
      <c r="A5" s="79"/>
      <c r="B5" s="41">
        <v>2013</v>
      </c>
      <c r="C5" s="56">
        <v>698217</v>
      </c>
      <c r="D5" s="56">
        <v>365146</v>
      </c>
      <c r="E5" s="56">
        <v>5428.5782765773729</v>
      </c>
      <c r="F5" s="56">
        <v>1774.5597198088421</v>
      </c>
      <c r="G5" s="56">
        <v>25551</v>
      </c>
      <c r="H5" s="56">
        <v>4316.4402801911583</v>
      </c>
      <c r="I5" s="56">
        <v>548.42172342262654</v>
      </c>
      <c r="J5" s="56">
        <v>177306</v>
      </c>
      <c r="K5" s="57">
        <v>801</v>
      </c>
      <c r="L5" s="57">
        <v>1100982</v>
      </c>
    </row>
    <row r="6" spans="1:12" x14ac:dyDescent="0.25">
      <c r="A6" s="79"/>
      <c r="B6" s="41">
        <v>2014</v>
      </c>
      <c r="C6" s="57">
        <v>707628.45166716806</v>
      </c>
      <c r="D6" s="57">
        <v>370067.89953905408</v>
      </c>
      <c r="E6" s="57">
        <v>5533.4209516907395</v>
      </c>
      <c r="F6" s="57">
        <v>1808.8319691334823</v>
      </c>
      <c r="G6" s="57">
        <v>26044.469018100001</v>
      </c>
      <c r="H6" s="57">
        <v>4386.166493005805</v>
      </c>
      <c r="I6" s="57">
        <v>559.01344700926006</v>
      </c>
      <c r="J6" s="57">
        <v>179695.95448306025</v>
      </c>
      <c r="K6" s="57">
        <v>1387.1074512560656</v>
      </c>
      <c r="L6" s="57">
        <v>1116028.2530851616</v>
      </c>
    </row>
    <row r="7" spans="1:12" x14ac:dyDescent="0.25">
      <c r="A7" s="79"/>
      <c r="B7" s="41">
        <v>2015</v>
      </c>
      <c r="C7" s="57">
        <v>721401.04697043484</v>
      </c>
      <c r="D7" s="57">
        <v>377270.54296453163</v>
      </c>
      <c r="E7" s="57">
        <v>5666.8074391180262</v>
      </c>
      <c r="F7" s="57">
        <v>1852.4349671369464</v>
      </c>
      <c r="G7" s="57">
        <v>26672.286830907404</v>
      </c>
      <c r="H7" s="57">
        <v>4478.4313664594411</v>
      </c>
      <c r="I7" s="57">
        <v>572.48880714762095</v>
      </c>
      <c r="J7" s="57">
        <v>183193.38262193545</v>
      </c>
      <c r="K7" s="57">
        <v>2333.6102052329556</v>
      </c>
      <c r="L7" s="57">
        <v>1137914.0393457359</v>
      </c>
    </row>
    <row r="8" spans="1:12" x14ac:dyDescent="0.25">
      <c r="A8" s="79"/>
      <c r="B8" s="41">
        <v>2016</v>
      </c>
      <c r="C8" s="57">
        <v>735643.36884627584</v>
      </c>
      <c r="D8" s="57">
        <v>384718.83892936178</v>
      </c>
      <c r="E8" s="57">
        <v>5803.4092891905048</v>
      </c>
      <c r="F8" s="57">
        <v>1897.0890420051128</v>
      </c>
      <c r="G8" s="57">
        <v>27315.238575061398</v>
      </c>
      <c r="H8" s="57">
        <v>4573.1054080063441</v>
      </c>
      <c r="I8" s="57">
        <v>586.28899906208676</v>
      </c>
      <c r="J8" s="57">
        <v>186810.09364804605</v>
      </c>
      <c r="K8" s="57">
        <v>3927.0092285309538</v>
      </c>
      <c r="L8" s="57">
        <v>1160537.3390889629</v>
      </c>
    </row>
    <row r="9" spans="1:12" x14ac:dyDescent="0.25">
      <c r="A9" s="79"/>
      <c r="B9" s="41">
        <v>2017</v>
      </c>
      <c r="C9" s="57">
        <v>750356.01995032025</v>
      </c>
      <c r="D9" s="57">
        <v>392413.10260388901</v>
      </c>
      <c r="E9" s="57">
        <v>5943.3040101861097</v>
      </c>
      <c r="F9" s="57">
        <v>1942.8195305869617</v>
      </c>
      <c r="G9" s="57">
        <v>27973.689063208785</v>
      </c>
      <c r="H9" s="57">
        <v>4670.2203337870387</v>
      </c>
      <c r="I9" s="57">
        <v>600.4218530207678</v>
      </c>
      <c r="J9" s="57">
        <v>190546.24060043148</v>
      </c>
      <c r="K9" s="57">
        <v>6610.0023457553498</v>
      </c>
      <c r="L9" s="57">
        <v>1183899.5773449992</v>
      </c>
    </row>
    <row r="10" spans="1:12" x14ac:dyDescent="0.25">
      <c r="A10" s="79"/>
      <c r="B10" s="41">
        <v>2018</v>
      </c>
      <c r="C10" s="57">
        <v>765563.58427175181</v>
      </c>
      <c r="D10" s="57">
        <v>400366.19065776549</v>
      </c>
      <c r="E10" s="57">
        <v>6086.570978767093</v>
      </c>
      <c r="F10" s="57">
        <v>1989.6523804916742</v>
      </c>
      <c r="G10" s="57">
        <v>28648.011902027763</v>
      </c>
      <c r="H10" s="57">
        <v>4769.8564254776638</v>
      </c>
      <c r="I10" s="57">
        <v>614.89538804516383</v>
      </c>
      <c r="J10" s="57">
        <v>194408.06636459328</v>
      </c>
      <c r="K10" s="57">
        <v>11128.882622846248</v>
      </c>
      <c r="L10" s="57">
        <v>1208038.7620043266</v>
      </c>
    </row>
    <row r="11" spans="1:12" x14ac:dyDescent="0.25">
      <c r="A11" s="79"/>
      <c r="B11" s="41">
        <v>2019</v>
      </c>
      <c r="C11" s="57">
        <v>781292.68862340553</v>
      </c>
      <c r="D11" s="57">
        <v>408592.02809453511</v>
      </c>
      <c r="E11" s="57">
        <v>6233.2914850185707</v>
      </c>
      <c r="F11" s="57">
        <v>2037.6141648113785</v>
      </c>
      <c r="G11" s="57">
        <v>29338.589704213406</v>
      </c>
      <c r="H11" s="57">
        <v>4872.0983243082264</v>
      </c>
      <c r="I11" s="57">
        <v>629.71781646017928</v>
      </c>
      <c r="J11" s="57">
        <v>198402.33258293848</v>
      </c>
      <c r="K11" s="57">
        <v>12329.960282127524</v>
      </c>
      <c r="L11" s="57">
        <v>1232996.0282127524</v>
      </c>
    </row>
    <row r="12" spans="1:12" x14ac:dyDescent="0.25">
      <c r="A12" s="79"/>
      <c r="B12" s="41">
        <v>2020</v>
      </c>
      <c r="C12" s="57">
        <v>797565.73546836828</v>
      </c>
      <c r="D12" s="57">
        <v>417102.33071284823</v>
      </c>
      <c r="E12" s="57">
        <v>6383.5487785727501</v>
      </c>
      <c r="F12" s="57">
        <v>2086.7320971987974</v>
      </c>
      <c r="G12" s="57">
        <v>30045.814305573193</v>
      </c>
      <c r="H12" s="57">
        <v>4977.0226115971636</v>
      </c>
      <c r="I12" s="57">
        <v>644.89754855382</v>
      </c>
      <c r="J12" s="57">
        <v>202534.72816181</v>
      </c>
      <c r="K12" s="57">
        <v>23859.835629649249</v>
      </c>
      <c r="L12" s="57">
        <v>1258806.081522712</v>
      </c>
    </row>
    <row r="13" spans="1:12" x14ac:dyDescent="0.25">
      <c r="A13" s="79"/>
      <c r="B13" s="41">
        <v>2021</v>
      </c>
      <c r="C13" s="57">
        <v>817623.38356485369</v>
      </c>
      <c r="D13" s="57">
        <v>427591.86329632776</v>
      </c>
      <c r="E13" s="57">
        <v>6559.3456475633029</v>
      </c>
      <c r="F13" s="57">
        <v>2144.1987167601596</v>
      </c>
      <c r="G13" s="57">
        <v>30873.247488025085</v>
      </c>
      <c r="H13" s="57">
        <v>5101.6563810263378</v>
      </c>
      <c r="I13" s="57">
        <v>662.65741438832094</v>
      </c>
      <c r="J13" s="57">
        <v>207628.18958339593</v>
      </c>
      <c r="K13" s="57">
        <v>35545.513248613832</v>
      </c>
      <c r="L13" s="57">
        <v>1290556.3525089447</v>
      </c>
    </row>
    <row r="14" spans="1:12" x14ac:dyDescent="0.25">
      <c r="A14" s="79"/>
      <c r="B14" s="41">
        <v>2022</v>
      </c>
      <c r="C14" s="57">
        <v>838340.57022577804</v>
      </c>
      <c r="D14" s="57">
        <v>438426.31424852437</v>
      </c>
      <c r="E14" s="57">
        <v>6739.9837953188317</v>
      </c>
      <c r="F14" s="57">
        <v>2203.2479124309534</v>
      </c>
      <c r="G14" s="57">
        <v>31723.46739426018</v>
      </c>
      <c r="H14" s="57">
        <v>5229.7660120836663</v>
      </c>
      <c r="I14" s="57">
        <v>680.90637005603162</v>
      </c>
      <c r="J14" s="57">
        <v>212889.13496012241</v>
      </c>
      <c r="K14" s="57">
        <v>32560.323264532733</v>
      </c>
      <c r="L14" s="57">
        <v>1323344.2559584521</v>
      </c>
    </row>
    <row r="15" spans="1:12" x14ac:dyDescent="0.25">
      <c r="A15" s="79"/>
      <c r="B15" s="41">
        <v>2023</v>
      </c>
      <c r="C15" s="57">
        <v>859760.50702015602</v>
      </c>
      <c r="D15" s="57">
        <v>449628.28188998823</v>
      </c>
      <c r="E15" s="57">
        <v>6925.5965460573052</v>
      </c>
      <c r="F15" s="57">
        <v>2263.9232668537848</v>
      </c>
      <c r="G15" s="57">
        <v>32597.101549004077</v>
      </c>
      <c r="H15" s="57">
        <v>5361.4891967729309</v>
      </c>
      <c r="I15" s="57">
        <v>699.65788462632315</v>
      </c>
      <c r="J15" s="57">
        <v>218328.53748578992</v>
      </c>
      <c r="K15" s="57">
        <v>40232.822236987777</v>
      </c>
      <c r="L15" s="57">
        <v>1357236.5573534586</v>
      </c>
    </row>
    <row r="16" spans="1:12" x14ac:dyDescent="0.25">
      <c r="A16" s="79"/>
      <c r="B16" s="41">
        <v>2024</v>
      </c>
      <c r="C16" s="57">
        <v>881909.40162896737</v>
      </c>
      <c r="D16" s="57">
        <v>461211.47203120374</v>
      </c>
      <c r="E16" s="57">
        <v>7116.3208956190037</v>
      </c>
      <c r="F16" s="57">
        <v>2326.269562895834</v>
      </c>
      <c r="G16" s="57">
        <v>33494.794758417178</v>
      </c>
      <c r="H16" s="57">
        <v>5496.9311302048091</v>
      </c>
      <c r="I16" s="57">
        <v>718.92579809394158</v>
      </c>
      <c r="J16" s="57">
        <v>223953.05236799692</v>
      </c>
      <c r="K16" s="57">
        <v>37218.440065232891</v>
      </c>
      <c r="L16" s="57">
        <v>1392274.1158054019</v>
      </c>
    </row>
    <row r="17" spans="1:12" x14ac:dyDescent="0.25">
      <c r="A17" s="79"/>
      <c r="B17" s="41">
        <v>2025</v>
      </c>
      <c r="C17" s="57">
        <v>904817.7783875016</v>
      </c>
      <c r="D17" s="57">
        <v>473191.84795999347</v>
      </c>
      <c r="E17" s="57">
        <v>7312.2976125794994</v>
      </c>
      <c r="F17" s="57">
        <v>2390.3328167019004</v>
      </c>
      <c r="G17" s="57">
        <v>34417.209586008961</v>
      </c>
      <c r="H17" s="57">
        <v>5636.2064976753136</v>
      </c>
      <c r="I17" s="57">
        <v>738.72433159394041</v>
      </c>
      <c r="J17" s="57">
        <v>229770.43099032878</v>
      </c>
      <c r="K17" s="57">
        <v>37677.409129770342</v>
      </c>
      <c r="L17" s="57">
        <v>1428504.3971920544</v>
      </c>
    </row>
    <row r="18" spans="1:12" x14ac:dyDescent="0.25">
      <c r="A18" s="79"/>
      <c r="B18" s="41">
        <v>2026</v>
      </c>
      <c r="C18" s="57">
        <v>928518.41053658386</v>
      </c>
      <c r="D18" s="57">
        <v>485586.54907255416</v>
      </c>
      <c r="E18" s="57">
        <v>7513.6713421472059</v>
      </c>
      <c r="F18" s="57">
        <v>2456.1603116576948</v>
      </c>
      <c r="G18" s="57">
        <v>35365.026841658539</v>
      </c>
      <c r="H18" s="57">
        <v>5779.4353716539426</v>
      </c>
      <c r="I18" s="57">
        <v>759.06809789792237</v>
      </c>
      <c r="J18" s="57">
        <v>235788.99582593888</v>
      </c>
      <c r="K18" s="57">
        <v>57151.433016718744</v>
      </c>
      <c r="L18" s="57">
        <v>1465978.3215741536</v>
      </c>
    </row>
    <row r="19" spans="1:12" x14ac:dyDescent="0.25">
      <c r="A19" s="79"/>
      <c r="B19" s="41">
        <v>2027</v>
      </c>
      <c r="C19" s="57">
        <v>953040.84682123864</v>
      </c>
      <c r="D19" s="57">
        <v>498411.02845302841</v>
      </c>
      <c r="E19" s="57">
        <v>7720.5907129221632</v>
      </c>
      <c r="F19" s="57">
        <v>2523.8006332884511</v>
      </c>
      <c r="G19" s="57">
        <v>36338.94608410231</v>
      </c>
      <c r="H19" s="57">
        <v>5926.732679129982</v>
      </c>
      <c r="I19" s="57">
        <v>779.97211219933808</v>
      </c>
      <c r="J19" s="57">
        <v>242016.25051593786</v>
      </c>
      <c r="K19" s="57">
        <v>62601.704065882936</v>
      </c>
      <c r="L19" s="57">
        <v>1504741.9174959094</v>
      </c>
    </row>
    <row r="20" spans="1:12" x14ac:dyDescent="0.25">
      <c r="A20" s="79"/>
      <c r="B20" s="41">
        <v>2028</v>
      </c>
      <c r="C20" s="57">
        <v>978413.50160103303</v>
      </c>
      <c r="D20" s="57">
        <v>511680.14593688061</v>
      </c>
      <c r="E20" s="57">
        <v>7933.2084465948628</v>
      </c>
      <c r="F20" s="57">
        <v>2593.3037051186134</v>
      </c>
      <c r="G20" s="57">
        <v>37339.686137259705</v>
      </c>
      <c r="H20" s="57">
        <v>6078.2123859769417</v>
      </c>
      <c r="I20" s="57">
        <v>801.45180319580129</v>
      </c>
      <c r="J20" s="57">
        <v>248459.41063433408</v>
      </c>
      <c r="K20" s="57">
        <v>81587.198784385648</v>
      </c>
      <c r="L20" s="57">
        <v>1544839.5100160595</v>
      </c>
    </row>
    <row r="21" spans="1:12" x14ac:dyDescent="0.25">
      <c r="A21" s="79"/>
      <c r="B21" s="41">
        <v>2029</v>
      </c>
      <c r="C21" s="57">
        <v>1004667.977635499</v>
      </c>
      <c r="D21" s="57">
        <v>525410.42879461835</v>
      </c>
      <c r="E21" s="57">
        <v>8151.6814706660598</v>
      </c>
      <c r="F21" s="57">
        <v>2664.7208255190599</v>
      </c>
      <c r="G21" s="57">
        <v>38367.985620778003</v>
      </c>
      <c r="H21" s="57">
        <v>6233.9958264283059</v>
      </c>
      <c r="I21" s="57">
        <v>823.52302447660054</v>
      </c>
      <c r="J21" s="57">
        <v>255126.50142096204</v>
      </c>
      <c r="K21" s="57">
        <v>100118.53103426757</v>
      </c>
      <c r="L21" s="57">
        <v>1586320.3131979853</v>
      </c>
    </row>
    <row r="22" spans="1:12" x14ac:dyDescent="0.25">
      <c r="A22" s="79"/>
      <c r="B22" s="41">
        <v>2030</v>
      </c>
      <c r="C22" s="57">
        <v>1031851.8056508533</v>
      </c>
      <c r="D22" s="57">
        <v>539626.73413306556</v>
      </c>
      <c r="E22" s="57">
        <v>8376.1710342708066</v>
      </c>
      <c r="F22" s="57">
        <v>2738.1047055690701</v>
      </c>
      <c r="G22" s="57">
        <v>39424.603495187883</v>
      </c>
      <c r="H22" s="57">
        <v>6394.2357536057552</v>
      </c>
      <c r="I22" s="57">
        <v>846.20206622381272</v>
      </c>
      <c r="J22" s="57">
        <v>262029.59288119635</v>
      </c>
      <c r="K22" s="57">
        <v>103973.7887463606</v>
      </c>
      <c r="L22" s="57">
        <v>1629257.8568387763</v>
      </c>
    </row>
    <row r="23" spans="1:12" x14ac:dyDescent="0.25">
      <c r="A23" s="79"/>
      <c r="B23" s="41">
        <v>2031</v>
      </c>
      <c r="C23" s="57">
        <v>1049791.4347602567</v>
      </c>
      <c r="D23" s="57">
        <v>549008.60797856376</v>
      </c>
      <c r="E23" s="57">
        <v>8537.9408630727812</v>
      </c>
      <c r="F23" s="57">
        <v>2790.985995558196</v>
      </c>
      <c r="G23" s="57">
        <v>40186.014804950792</v>
      </c>
      <c r="H23" s="57">
        <v>6506.4344079792536</v>
      </c>
      <c r="I23" s="57">
        <v>862.54485134899971</v>
      </c>
      <c r="J23" s="57">
        <v>266585.20221020421</v>
      </c>
      <c r="K23" s="57">
        <v>115755.49471872617</v>
      </c>
      <c r="L23" s="57">
        <v>1657683.9636617303</v>
      </c>
    </row>
    <row r="24" spans="1:12" x14ac:dyDescent="0.25">
      <c r="A24" s="79"/>
      <c r="B24" s="41">
        <v>2032</v>
      </c>
      <c r="C24" s="57">
        <v>1068256.5069982959</v>
      </c>
      <c r="D24" s="57">
        <v>558665.27240728866</v>
      </c>
      <c r="E24" s="57">
        <v>8702.8349687553909</v>
      </c>
      <c r="F24" s="57">
        <v>2844.8885871890107</v>
      </c>
      <c r="G24" s="57">
        <v>40962.131327480289</v>
      </c>
      <c r="H24" s="57">
        <v>6621.0378010819695</v>
      </c>
      <c r="I24" s="57">
        <v>879.20326631758803</v>
      </c>
      <c r="J24" s="57">
        <v>271274.24315053906</v>
      </c>
      <c r="K24" s="57">
        <v>128663.18315647553</v>
      </c>
      <c r="L24" s="57">
        <v>1686931.8753564088</v>
      </c>
    </row>
    <row r="25" spans="1:12" x14ac:dyDescent="0.25">
      <c r="A25" s="79"/>
      <c r="B25" s="41">
        <v>2033</v>
      </c>
      <c r="C25" s="57">
        <v>1087242.9931138498</v>
      </c>
      <c r="D25" s="57">
        <v>568594.62024492363</v>
      </c>
      <c r="E25" s="57">
        <v>8870.9136907904613</v>
      </c>
      <c r="F25" s="57">
        <v>2899.8322049622511</v>
      </c>
      <c r="G25" s="57">
        <v>41753.237066021044</v>
      </c>
      <c r="H25" s="57">
        <v>6738.061077051163</v>
      </c>
      <c r="I25" s="57">
        <v>896.1834069203062</v>
      </c>
      <c r="J25" s="57">
        <v>276095.69250969874</v>
      </c>
      <c r="K25" s="57">
        <v>143051.72635236519</v>
      </c>
      <c r="L25" s="57">
        <v>1716995.8408045184</v>
      </c>
    </row>
    <row r="26" spans="1:12" x14ac:dyDescent="0.25">
      <c r="A26" s="79"/>
      <c r="B26" s="41">
        <v>2034</v>
      </c>
      <c r="C26" s="57">
        <v>1106763.6497727404</v>
      </c>
      <c r="D26" s="57">
        <v>578803.32283504575</v>
      </c>
      <c r="E26" s="57">
        <v>9042.2385339920656</v>
      </c>
      <c r="F26" s="57">
        <v>2955.8369543199078</v>
      </c>
      <c r="G26" s="57">
        <v>42559.62150880081</v>
      </c>
      <c r="H26" s="57">
        <v>6857.551426472447</v>
      </c>
      <c r="I26" s="57">
        <v>913.49148667649877</v>
      </c>
      <c r="J26" s="57">
        <v>281052.78972956201</v>
      </c>
      <c r="K26" s="57">
        <v>159095.17275593072</v>
      </c>
      <c r="L26" s="57">
        <v>1747895.712518048</v>
      </c>
    </row>
    <row r="27" spans="1:12" x14ac:dyDescent="0.25">
      <c r="A27" s="79"/>
      <c r="B27" s="41">
        <v>2035</v>
      </c>
      <c r="C27" s="57">
        <v>1126831.7317227132</v>
      </c>
      <c r="D27" s="57">
        <v>589298.31200274709</v>
      </c>
      <c r="E27" s="57">
        <v>9216.8721910229069</v>
      </c>
      <c r="F27" s="57">
        <v>3012.9233290023831</v>
      </c>
      <c r="G27" s="57">
        <v>43381.579734962434</v>
      </c>
      <c r="H27" s="57">
        <v>6979.5572980240577</v>
      </c>
      <c r="I27" s="57">
        <v>931.13383910783057</v>
      </c>
      <c r="J27" s="57">
        <v>286148.90073548409</v>
      </c>
      <c r="K27" s="57">
        <v>176988.47793330159</v>
      </c>
      <c r="L27" s="57">
        <v>1779652.1101175798</v>
      </c>
    </row>
    <row r="28" spans="1:12" x14ac:dyDescent="0.25">
      <c r="A28" s="79"/>
      <c r="B28" s="41">
        <v>2036</v>
      </c>
      <c r="C28" s="57">
        <v>1147461.004600923</v>
      </c>
      <c r="D28" s="57">
        <v>600086.78675255517</v>
      </c>
      <c r="E28" s="57">
        <v>9394.8785653353516</v>
      </c>
      <c r="F28" s="57">
        <v>3071.1122185477388</v>
      </c>
      <c r="G28" s="57">
        <v>44219.412522541737</v>
      </c>
      <c r="H28" s="57">
        <v>7104.1284212911996</v>
      </c>
      <c r="I28" s="57">
        <v>949.11692005590407</v>
      </c>
      <c r="J28" s="57">
        <v>291387.52118864388</v>
      </c>
      <c r="K28" s="57">
        <v>196950.06701457547</v>
      </c>
      <c r="L28" s="57">
        <v>1812286.4400012502</v>
      </c>
    </row>
    <row r="29" spans="1:12" x14ac:dyDescent="0.25">
      <c r="A29" s="79"/>
      <c r="B29" s="41">
        <v>2037</v>
      </c>
      <c r="C29" s="57">
        <v>1168665.7586442078</v>
      </c>
      <c r="D29" s="57">
        <v>611176.22043848562</v>
      </c>
      <c r="E29" s="57">
        <v>9576.32279455553</v>
      </c>
      <c r="F29" s="57">
        <v>3130.4249159357732</v>
      </c>
      <c r="G29" s="57">
        <v>45073.426458530834</v>
      </c>
      <c r="H29" s="57">
        <v>7231.3158310053423</v>
      </c>
      <c r="I29" s="57">
        <v>967.44731004463574</v>
      </c>
      <c r="J29" s="57">
        <v>296772.27996764617</v>
      </c>
      <c r="K29" s="57">
        <v>219224.71717155896</v>
      </c>
      <c r="L29" s="57">
        <v>1845820.9163927655</v>
      </c>
    </row>
    <row r="30" spans="1:12" x14ac:dyDescent="0.25">
      <c r="A30" s="79"/>
      <c r="B30" s="41">
        <v>2038</v>
      </c>
      <c r="C30" s="57">
        <v>1190460.8233145671</v>
      </c>
      <c r="D30" s="57">
        <v>622574.36841271585</v>
      </c>
      <c r="E30" s="57">
        <v>9761.2712743190586</v>
      </c>
      <c r="F30" s="57">
        <v>3190.8831253797325</v>
      </c>
      <c r="G30" s="57">
        <v>45943.934051067081</v>
      </c>
      <c r="H30" s="57">
        <v>7361.1718927058346</v>
      </c>
      <c r="I30" s="57">
        <v>986.13171668825873</v>
      </c>
      <c r="J30" s="57">
        <v>302306.9428825319</v>
      </c>
      <c r="K30" s="57">
        <v>244086.80081192934</v>
      </c>
      <c r="L30" s="57">
        <v>1880278.5837874429</v>
      </c>
    </row>
    <row r="31" spans="1:12" x14ac:dyDescent="0.25">
      <c r="A31" s="79"/>
      <c r="B31" s="41">
        <v>2039</v>
      </c>
      <c r="C31" s="57">
        <v>1212861.5828557804</v>
      </c>
      <c r="D31" s="57">
        <v>634289.27616121783</v>
      </c>
      <c r="E31" s="57">
        <v>9949.7916825671091</v>
      </c>
      <c r="F31" s="57">
        <v>3252.5089702685036</v>
      </c>
      <c r="G31" s="57">
        <v>46831.253843788742</v>
      </c>
      <c r="H31" s="57">
        <v>7493.7503298266192</v>
      </c>
      <c r="I31" s="57">
        <v>1005.1769771458306</v>
      </c>
      <c r="J31" s="57">
        <v>307995.41662524274</v>
      </c>
      <c r="K31" s="57">
        <v>271843.93543662829</v>
      </c>
      <c r="L31" s="57">
        <v>1915683.3408205952</v>
      </c>
    </row>
    <row r="32" spans="1:12" x14ac:dyDescent="0.25">
      <c r="A32" s="79"/>
      <c r="B32" s="41">
        <v>2040</v>
      </c>
      <c r="C32" s="57">
        <v>1235883.9928005598</v>
      </c>
      <c r="D32" s="57">
        <v>646329.28793649178</v>
      </c>
      <c r="E32" s="57">
        <v>10141.953004311697</v>
      </c>
      <c r="F32" s="57">
        <v>3315.3250012621966</v>
      </c>
      <c r="G32" s="57">
        <v>47735.710532399215</v>
      </c>
      <c r="H32" s="57">
        <v>7629.1062522160209</v>
      </c>
      <c r="I32" s="57">
        <v>1024.5900606231457</v>
      </c>
      <c r="J32" s="57">
        <v>313841.75296146632</v>
      </c>
      <c r="K32" s="57">
        <v>302841.09205944056</v>
      </c>
      <c r="L32" s="57">
        <v>1952059.9655878639</v>
      </c>
    </row>
    <row r="33" spans="1:12" x14ac:dyDescent="0.25">
      <c r="A33" s="79"/>
      <c r="B33" s="41">
        <v>2041</v>
      </c>
      <c r="C33" s="57">
        <v>1259544.5974510321</v>
      </c>
      <c r="D33" s="57">
        <v>658703.05589931901</v>
      </c>
      <c r="E33" s="57">
        <v>10337.825556879268</v>
      </c>
      <c r="F33" s="57">
        <v>3379.3542045440736</v>
      </c>
      <c r="G33" s="57">
        <v>48657.635083482492</v>
      </c>
      <c r="H33" s="57">
        <v>7767.2961861025196</v>
      </c>
      <c r="I33" s="57">
        <v>1044.3780709229666</v>
      </c>
      <c r="J33" s="57">
        <v>319850.15316964895</v>
      </c>
      <c r="K33" s="57">
        <v>337465.22082353849</v>
      </c>
      <c r="L33" s="57">
        <v>1989434.1424522826</v>
      </c>
    </row>
    <row r="34" spans="1:12" x14ac:dyDescent="0.25">
      <c r="A34" s="79"/>
      <c r="B34" s="41">
        <v>2042</v>
      </c>
      <c r="C34" s="57">
        <v>1283860.5483587116</v>
      </c>
      <c r="D34" s="57">
        <v>671419.54978321982</v>
      </c>
      <c r="E34" s="57">
        <v>10537.481015641835</v>
      </c>
      <c r="F34" s="57">
        <v>3444.6200102318535</v>
      </c>
      <c r="G34" s="57">
        <v>49597.364855613298</v>
      </c>
      <c r="H34" s="57">
        <v>7908.3781055242034</v>
      </c>
      <c r="I34" s="57">
        <v>1064.548249044509</v>
      </c>
      <c r="J34" s="57">
        <v>326024.97273382032</v>
      </c>
      <c r="K34" s="57">
        <v>376150.46007412614</v>
      </c>
      <c r="L34" s="57">
        <v>2027832.4903779873</v>
      </c>
    </row>
    <row r="35" spans="1:12" x14ac:dyDescent="0.25">
      <c r="A35" s="79"/>
      <c r="B35" s="41">
        <v>2043</v>
      </c>
      <c r="C35" s="57">
        <v>1308849.6238334992</v>
      </c>
      <c r="D35" s="57">
        <v>684488.06709705899</v>
      </c>
      <c r="E35" s="57">
        <v>10740.992440245027</v>
      </c>
      <c r="F35" s="57">
        <v>3511.1463009514628</v>
      </c>
      <c r="G35" s="57">
        <v>50555.243722806241</v>
      </c>
      <c r="H35" s="57">
        <v>8052.4114652442022</v>
      </c>
      <c r="I35" s="57">
        <v>1085.1079758331305</v>
      </c>
      <c r="J35" s="57">
        <v>332370.72629773052</v>
      </c>
      <c r="K35" s="57">
        <v>419384.0037782662</v>
      </c>
      <c r="L35" s="57">
        <v>2067282.5928356382</v>
      </c>
    </row>
    <row r="36" spans="1:12" x14ac:dyDescent="0.25">
      <c r="A36" s="79"/>
      <c r="B36" s="41">
        <v>2044</v>
      </c>
      <c r="C36" s="57">
        <v>1334530.2495146382</v>
      </c>
      <c r="D36" s="57">
        <v>697918.24388302257</v>
      </c>
      <c r="E36" s="57">
        <v>10948.434301342722</v>
      </c>
      <c r="F36" s="57">
        <v>3578.9574205763683</v>
      </c>
      <c r="G36" s="57">
        <v>51531.622200349171</v>
      </c>
      <c r="H36" s="57">
        <v>8199.4572351790212</v>
      </c>
      <c r="I36" s="57">
        <v>1106.0647746811933</v>
      </c>
      <c r="J36" s="57">
        <v>338892.09288866149</v>
      </c>
      <c r="K36" s="57">
        <v>467712.71195781173</v>
      </c>
      <c r="L36" s="57">
        <v>2107813.0293297893</v>
      </c>
    </row>
    <row r="37" spans="1:12" x14ac:dyDescent="0.25">
      <c r="A37" s="79"/>
      <c r="B37" s="41">
        <v>2045</v>
      </c>
      <c r="C37" s="57">
        <v>1360921.5200399936</v>
      </c>
      <c r="D37" s="57">
        <v>711720.06604898442</v>
      </c>
      <c r="E37" s="57">
        <v>11159.882507847984</v>
      </c>
      <c r="F37" s="57">
        <v>3648.0781831357008</v>
      </c>
      <c r="G37" s="57">
        <v>52526.857573066736</v>
      </c>
      <c r="H37" s="57">
        <v>8349.5779363710881</v>
      </c>
      <c r="I37" s="57">
        <v>1127.4263142810885</v>
      </c>
      <c r="J37" s="57">
        <v>345593.92142014758</v>
      </c>
      <c r="K37" s="57">
        <v>521750.55987282214</v>
      </c>
      <c r="L37" s="57">
        <v>2149453.4086036808</v>
      </c>
    </row>
    <row r="38" spans="1:12" x14ac:dyDescent="0.25">
      <c r="A38" s="79"/>
      <c r="B38" s="41">
        <v>2046</v>
      </c>
      <c r="C38" s="57">
        <v>1388043.2218535263</v>
      </c>
      <c r="D38" s="57">
        <v>725903.8812961129</v>
      </c>
      <c r="E38" s="57">
        <v>11375.414434710301</v>
      </c>
      <c r="F38" s="57">
        <v>3718.5338818944192</v>
      </c>
      <c r="G38" s="57">
        <v>53541.314026061133</v>
      </c>
      <c r="H38" s="57">
        <v>8502.8376785413311</v>
      </c>
      <c r="I38" s="57">
        <v>1149.2004114314307</v>
      </c>
      <c r="J38" s="57">
        <v>352481.23648373131</v>
      </c>
      <c r="K38" s="57">
        <v>582187.0342356842</v>
      </c>
      <c r="L38" s="57">
        <v>2192234.4035822782</v>
      </c>
    </row>
    <row r="39" spans="1:12" x14ac:dyDescent="0.25">
      <c r="A39" s="79"/>
      <c r="B39" s="41">
        <v>2047</v>
      </c>
      <c r="C39" s="57">
        <v>1415915.8571944328</v>
      </c>
      <c r="D39" s="57">
        <v>740480.41166445194</v>
      </c>
      <c r="E39" s="57">
        <v>11595.108951229304</v>
      </c>
      <c r="F39" s="57">
        <v>3790.3502986088342</v>
      </c>
      <c r="G39" s="57">
        <v>54575.362777977854</v>
      </c>
      <c r="H39" s="57">
        <v>8659.3021992620634</v>
      </c>
      <c r="I39" s="57">
        <v>1171.3950338974469</v>
      </c>
      <c r="J39" s="57">
        <v>359559.2444407916</v>
      </c>
      <c r="K39" s="57">
        <v>649796.59894904646</v>
      </c>
      <c r="L39" s="57">
        <v>2236187.7881198595</v>
      </c>
    </row>
    <row r="40" spans="1:12" x14ac:dyDescent="0.25">
      <c r="A40" s="79"/>
      <c r="B40" s="41">
        <v>2048</v>
      </c>
      <c r="C40" s="57">
        <v>1444560.6693151162</v>
      </c>
      <c r="D40" s="57">
        <v>755460.7667211449</v>
      </c>
      <c r="E40" s="57">
        <v>11819.046449915291</v>
      </c>
      <c r="F40" s="57">
        <v>3863.5537129608965</v>
      </c>
      <c r="G40" s="57">
        <v>55629.382216845217</v>
      </c>
      <c r="H40" s="57">
        <v>8819.0389047948884</v>
      </c>
      <c r="I40" s="57">
        <v>1194.0183033266117</v>
      </c>
      <c r="J40" s="57">
        <v>366833.33982642367</v>
      </c>
      <c r="K40" s="57">
        <v>725449.36896956479</v>
      </c>
      <c r="L40" s="57">
        <v>2281346.4756241045</v>
      </c>
    </row>
    <row r="41" spans="1:12" x14ac:dyDescent="0.25">
      <c r="A41" s="79"/>
      <c r="B41" s="41">
        <v>2049</v>
      </c>
      <c r="C41" s="57">
        <v>1473999.668978991</v>
      </c>
      <c r="D41" s="57">
        <v>770856.45741797029</v>
      </c>
      <c r="E41" s="57">
        <v>12047.308875907151</v>
      </c>
      <c r="F41" s="57">
        <v>3938.1709121746817</v>
      </c>
      <c r="G41" s="57">
        <v>56703.758038537366</v>
      </c>
      <c r="H41" s="57">
        <v>8982.1169126429431</v>
      </c>
      <c r="I41" s="57">
        <v>1217.0784982205889</v>
      </c>
      <c r="J41" s="57">
        <v>374309.11207832105</v>
      </c>
      <c r="K41" s="57">
        <v>810123.14916130877</v>
      </c>
      <c r="L41" s="57">
        <v>2327744.5596344443</v>
      </c>
    </row>
    <row r="42" spans="1:12" x14ac:dyDescent="0.25">
      <c r="A42" s="79"/>
      <c r="B42" s="41">
        <v>2050</v>
      </c>
      <c r="C42" s="57">
        <v>1504255.662293114</v>
      </c>
      <c r="D42" s="57">
        <v>786679.41064695048</v>
      </c>
      <c r="E42" s="57">
        <v>12279.979756958433</v>
      </c>
      <c r="F42" s="57">
        <v>4014.2292008186023</v>
      </c>
      <c r="G42" s="57">
        <v>57798.883387911439</v>
      </c>
      <c r="H42" s="57">
        <v>9148.607095871319</v>
      </c>
      <c r="I42" s="57">
        <v>1240.5840569645729</v>
      </c>
      <c r="J42" s="57">
        <v>381992.35260462441</v>
      </c>
      <c r="K42" s="57">
        <v>902658.59544666379</v>
      </c>
      <c r="L42" s="57">
        <v>2375417.3564385888</v>
      </c>
    </row>
  </sheetData>
  <mergeCells count="1">
    <mergeCell ref="A1:A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7"/>
  <sheetViews>
    <sheetView workbookViewId="0">
      <selection activeCell="C4" sqref="C4"/>
    </sheetView>
  </sheetViews>
  <sheetFormatPr defaultColWidth="10.85546875" defaultRowHeight="15" x14ac:dyDescent="0.25"/>
  <cols>
    <col min="2" max="2" width="15.140625" bestFit="1" customWidth="1"/>
    <col min="3" max="3" width="14.140625" bestFit="1" customWidth="1"/>
    <col min="4" max="4" width="12.5703125" bestFit="1" customWidth="1"/>
    <col min="5" max="5" width="11.5703125" bestFit="1" customWidth="1"/>
    <col min="6" max="6" width="12.5703125" bestFit="1" customWidth="1"/>
    <col min="7" max="7" width="14.140625" bestFit="1" customWidth="1"/>
    <col min="8" max="8" width="12.5703125" bestFit="1" customWidth="1"/>
    <col min="9" max="9" width="14.28515625" bestFit="1" customWidth="1"/>
    <col min="10" max="10" width="11.5703125" bestFit="1" customWidth="1"/>
  </cols>
  <sheetData>
    <row r="2" spans="1:22" ht="14.45" x14ac:dyDescent="0.35">
      <c r="B2" s="59">
        <v>2010</v>
      </c>
      <c r="C2" s="59">
        <v>2011</v>
      </c>
      <c r="D2" s="59">
        <v>2012</v>
      </c>
      <c r="E2" s="59">
        <v>2013</v>
      </c>
      <c r="F2" s="59">
        <v>2014</v>
      </c>
      <c r="G2" s="59">
        <v>2015</v>
      </c>
      <c r="H2" s="59">
        <v>2016</v>
      </c>
      <c r="I2" s="59">
        <v>2017</v>
      </c>
      <c r="J2" s="59">
        <v>2018</v>
      </c>
      <c r="K2" s="59">
        <v>2019</v>
      </c>
      <c r="L2" s="59">
        <v>2020</v>
      </c>
      <c r="M2" s="59">
        <v>2021</v>
      </c>
      <c r="N2" s="59">
        <v>2022</v>
      </c>
      <c r="O2" s="59">
        <v>2023</v>
      </c>
      <c r="P2" s="59">
        <v>2024</v>
      </c>
      <c r="Q2" s="59">
        <v>2025</v>
      </c>
      <c r="R2" s="59">
        <v>2026</v>
      </c>
      <c r="S2" s="59">
        <v>2027</v>
      </c>
      <c r="T2" s="59">
        <v>2028</v>
      </c>
      <c r="U2" s="59">
        <v>2029</v>
      </c>
      <c r="V2" s="59">
        <v>2030</v>
      </c>
    </row>
    <row r="3" spans="1:22" ht="14.45" x14ac:dyDescent="0.35">
      <c r="A3" t="s">
        <v>61</v>
      </c>
      <c r="B3" s="60">
        <v>11593410.481436683</v>
      </c>
      <c r="C3" s="60">
        <v>11999077.053457927</v>
      </c>
      <c r="D3" s="60">
        <v>12405004.780211413</v>
      </c>
      <c r="E3" s="60">
        <v>12893333.076737126</v>
      </c>
      <c r="F3" s="60">
        <v>13376271.336469978</v>
      </c>
      <c r="G3" s="60">
        <v>13856616.568621421</v>
      </c>
      <c r="H3" s="60">
        <v>14336354.03098846</v>
      </c>
      <c r="I3" s="60">
        <v>14812839.796290128</v>
      </c>
      <c r="J3" s="60">
        <v>15287130.968861567</v>
      </c>
      <c r="K3" s="60">
        <v>15761419.097456906</v>
      </c>
      <c r="L3" s="60">
        <v>16238270.538040521</v>
      </c>
      <c r="M3" s="60">
        <v>16723766.160395956</v>
      </c>
      <c r="N3" s="60">
        <v>17217903.573577177</v>
      </c>
      <c r="O3" s="60">
        <v>17723579.695370995</v>
      </c>
      <c r="P3" s="60">
        <v>18241941.616465479</v>
      </c>
      <c r="Q3" s="60">
        <v>18767435.417239655</v>
      </c>
      <c r="R3" s="60">
        <v>19300989.173354749</v>
      </c>
      <c r="S3" s="60">
        <v>19843795.203591429</v>
      </c>
      <c r="T3" s="60">
        <v>20392411.23163731</v>
      </c>
      <c r="U3" s="60">
        <v>20945716.979628336</v>
      </c>
      <c r="V3" s="60">
        <v>21504897.753068384</v>
      </c>
    </row>
    <row r="4" spans="1:22" ht="14.45" x14ac:dyDescent="0.35">
      <c r="A4" t="s">
        <v>137</v>
      </c>
      <c r="B4" s="60">
        <v>8121506.3342648065</v>
      </c>
      <c r="C4" s="60">
        <v>8532026.1191053968</v>
      </c>
      <c r="D4" s="60">
        <v>8866477.5539194513</v>
      </c>
      <c r="E4" s="60">
        <v>9323525.2689214256</v>
      </c>
      <c r="F4" s="60">
        <v>9776735.1651548836</v>
      </c>
      <c r="G4" s="60">
        <v>10229470.869336369</v>
      </c>
      <c r="H4" s="60">
        <v>10683859.473484855</v>
      </c>
      <c r="I4" s="60">
        <v>11140260.395904258</v>
      </c>
      <c r="J4" s="60">
        <v>11601827.721858805</v>
      </c>
      <c r="K4" s="60">
        <v>12067430.567295751</v>
      </c>
      <c r="L4" s="60">
        <v>12540960.669543251</v>
      </c>
      <c r="M4" s="60">
        <v>13025479.089792773</v>
      </c>
      <c r="N4" s="60">
        <v>13518040.071054583</v>
      </c>
      <c r="O4" s="60">
        <v>14019819.518159825</v>
      </c>
      <c r="P4" s="60">
        <v>14537497.301341698</v>
      </c>
      <c r="Q4" s="60">
        <v>15064227.655349076</v>
      </c>
      <c r="R4" s="60">
        <v>15600479.633269165</v>
      </c>
      <c r="S4" s="60">
        <v>16150413.518971696</v>
      </c>
      <c r="T4" s="60">
        <v>16711616.843410751</v>
      </c>
      <c r="U4" s="60">
        <v>17289088.063636769</v>
      </c>
      <c r="V4" s="60">
        <v>17875907.97694191</v>
      </c>
    </row>
    <row r="5" spans="1:22" ht="14.45" x14ac:dyDescent="0.35">
      <c r="A5" t="s">
        <v>138</v>
      </c>
      <c r="B5" s="60">
        <v>189084.1561316945</v>
      </c>
      <c r="C5" s="60">
        <v>190875.18378332222</v>
      </c>
      <c r="D5" s="60">
        <v>193976.38299545847</v>
      </c>
      <c r="E5" s="60">
        <v>194756.37925247959</v>
      </c>
      <c r="F5" s="60">
        <v>196046.00763443945</v>
      </c>
      <c r="G5" s="60">
        <v>197507.45798668108</v>
      </c>
      <c r="H5" s="60">
        <v>199210.03836257843</v>
      </c>
      <c r="I5" s="60">
        <v>201161.66306878717</v>
      </c>
      <c r="J5" s="60">
        <v>203247.45398384164</v>
      </c>
      <c r="K5" s="60">
        <v>205431.74433301843</v>
      </c>
      <c r="L5" s="60">
        <v>204369.5027793893</v>
      </c>
      <c r="M5" s="60">
        <v>203452.05161566415</v>
      </c>
      <c r="N5" s="60">
        <v>202216.38005951166</v>
      </c>
      <c r="O5" s="60">
        <v>200571.91760215693</v>
      </c>
      <c r="P5" s="60">
        <v>198635.04245572118</v>
      </c>
      <c r="Q5" s="60">
        <v>195745.99058303601</v>
      </c>
      <c r="R5" s="60">
        <v>194306.02451890585</v>
      </c>
      <c r="S5" s="60">
        <v>194672.88567043937</v>
      </c>
      <c r="T5" s="60">
        <v>194053.1048651071</v>
      </c>
      <c r="U5" s="60">
        <v>191961.28208792186</v>
      </c>
      <c r="V5" s="60">
        <v>187880.31051732166</v>
      </c>
    </row>
    <row r="6" spans="1:22" ht="14.45" x14ac:dyDescent="0.35">
      <c r="A6" t="s">
        <v>64</v>
      </c>
      <c r="B6" s="60">
        <v>65829.099502693745</v>
      </c>
      <c r="C6" s="60">
        <v>72946.125660351376</v>
      </c>
      <c r="D6" s="60">
        <v>84477.260811794098</v>
      </c>
      <c r="E6" s="60">
        <v>104288.69282728611</v>
      </c>
      <c r="F6" s="60">
        <v>124158.29539177641</v>
      </c>
      <c r="G6" s="60">
        <v>144132.33851646376</v>
      </c>
      <c r="H6" s="60">
        <v>164222.32428525787</v>
      </c>
      <c r="I6" s="60">
        <v>184434.56339410838</v>
      </c>
      <c r="J6" s="60">
        <v>204752.35188012384</v>
      </c>
      <c r="K6" s="60">
        <v>225138.78415393186</v>
      </c>
      <c r="L6" s="60">
        <v>245617.33176555889</v>
      </c>
      <c r="M6" s="60">
        <v>266207.40424161183</v>
      </c>
      <c r="N6" s="60">
        <v>286889.5457571724</v>
      </c>
      <c r="O6" s="60">
        <v>307659.9152775447</v>
      </c>
      <c r="P6" s="60">
        <v>328487.99191068928</v>
      </c>
      <c r="Q6" s="60">
        <v>349357.18835800263</v>
      </c>
      <c r="R6" s="60">
        <v>370229.36792093271</v>
      </c>
      <c r="S6" s="60">
        <v>391119.934446942</v>
      </c>
      <c r="T6" s="60">
        <v>412028.33400529769</v>
      </c>
      <c r="U6" s="60">
        <v>432944.7705174454</v>
      </c>
      <c r="V6" s="60">
        <v>453650.11025576823</v>
      </c>
    </row>
    <row r="7" spans="1:22" ht="14.45" x14ac:dyDescent="0.35">
      <c r="A7" t="s">
        <v>65</v>
      </c>
      <c r="B7" s="60">
        <v>298187.82913305867</v>
      </c>
      <c r="C7" s="60">
        <v>311475.84874842747</v>
      </c>
      <c r="D7" s="60">
        <v>329570.7399068317</v>
      </c>
      <c r="E7" s="60">
        <v>345618.28676544823</v>
      </c>
      <c r="F7" s="60">
        <v>362049.20639841026</v>
      </c>
      <c r="G7" s="60">
        <v>378806.33365699253</v>
      </c>
      <c r="H7" s="60">
        <v>395902.28640677704</v>
      </c>
      <c r="I7" s="60">
        <v>413419.89870681416</v>
      </c>
      <c r="J7" s="60">
        <v>431177.68462396238</v>
      </c>
      <c r="K7" s="60">
        <v>449183.81220471271</v>
      </c>
      <c r="L7" s="60">
        <v>466660.12329756538</v>
      </c>
      <c r="M7" s="60">
        <v>484411.14174452383</v>
      </c>
      <c r="N7" s="60">
        <v>502334.62014217308</v>
      </c>
      <c r="O7" s="60">
        <v>520480.76656982448</v>
      </c>
      <c r="P7" s="60">
        <v>538533.67691020772</v>
      </c>
      <c r="Q7" s="60">
        <v>556506.96150432515</v>
      </c>
      <c r="R7" s="60">
        <v>575357.93176516169</v>
      </c>
      <c r="S7" s="60">
        <v>595030.23187922745</v>
      </c>
      <c r="T7" s="60">
        <v>614927.95476461807</v>
      </c>
      <c r="U7" s="60">
        <v>634617.53047360748</v>
      </c>
      <c r="V7" s="60">
        <v>653567.51117241336</v>
      </c>
    </row>
    <row r="8" spans="1:22" ht="14.45" x14ac:dyDescent="0.35">
      <c r="A8" t="s">
        <v>139</v>
      </c>
      <c r="B8" s="60">
        <v>114150.1393815355</v>
      </c>
      <c r="C8" s="60">
        <v>113807.78597009828</v>
      </c>
      <c r="D8" s="60">
        <v>113237.8944416372</v>
      </c>
      <c r="E8" s="60">
        <v>113513.3683257887</v>
      </c>
      <c r="F8" s="60">
        <v>113820.26706816109</v>
      </c>
      <c r="G8" s="60">
        <v>114184.50410100029</v>
      </c>
      <c r="H8" s="60">
        <v>114527.46897201847</v>
      </c>
      <c r="I8" s="60">
        <v>115014.0402730552</v>
      </c>
      <c r="J8" s="60">
        <v>115588.1849577073</v>
      </c>
      <c r="K8" s="60">
        <v>116145.67190429082</v>
      </c>
      <c r="L8" s="60">
        <v>116707.7553520674</v>
      </c>
      <c r="M8" s="60">
        <v>117311.99751789706</v>
      </c>
      <c r="N8" s="60">
        <v>117702.97264826111</v>
      </c>
      <c r="O8" s="60">
        <v>118605.10914778859</v>
      </c>
      <c r="P8" s="60">
        <v>120067.43449474563</v>
      </c>
      <c r="Q8" s="60">
        <v>121378.24697787696</v>
      </c>
      <c r="R8" s="60">
        <v>122556.35214103328</v>
      </c>
      <c r="S8" s="60">
        <v>123948.72340641334</v>
      </c>
      <c r="T8" s="60">
        <v>125722.33479705809</v>
      </c>
      <c r="U8" s="60">
        <v>127249.13104346923</v>
      </c>
      <c r="V8" s="60">
        <v>128544.9803214917</v>
      </c>
    </row>
    <row r="9" spans="1:22" ht="14.45" x14ac:dyDescent="0.35">
      <c r="A9" t="s">
        <v>140</v>
      </c>
      <c r="B9" s="60">
        <v>42990.534409547501</v>
      </c>
      <c r="C9" s="60">
        <v>40812.538907214279</v>
      </c>
      <c r="D9" s="60">
        <v>38956.774192175639</v>
      </c>
      <c r="E9" s="60">
        <v>36788.166598152442</v>
      </c>
      <c r="F9" s="60">
        <v>34496.17349746469</v>
      </c>
      <c r="G9" s="60">
        <v>32135.477461671366</v>
      </c>
      <c r="H9" s="60">
        <v>29455.227370648608</v>
      </c>
      <c r="I9" s="60">
        <v>27364.421335585288</v>
      </c>
      <c r="J9" s="60">
        <v>25962.442899989208</v>
      </c>
      <c r="K9" s="60">
        <v>24215.494654457514</v>
      </c>
      <c r="L9" s="60">
        <v>21944.330184864837</v>
      </c>
      <c r="M9" s="60">
        <v>18980.263489463992</v>
      </c>
      <c r="N9" s="60">
        <v>15888.858550272233</v>
      </c>
      <c r="O9" s="60">
        <v>14550.164223501775</v>
      </c>
      <c r="P9" s="60">
        <v>14117.3757379746</v>
      </c>
      <c r="Q9" s="60">
        <v>13327.215415048615</v>
      </c>
      <c r="R9" s="60">
        <v>12474.468228022302</v>
      </c>
      <c r="S9" s="60">
        <v>12634.195739999614</v>
      </c>
      <c r="T9" s="60">
        <v>12844.195719141795</v>
      </c>
      <c r="U9" s="60">
        <v>13215.56802497474</v>
      </c>
      <c r="V9" s="60">
        <v>13614.807859770248</v>
      </c>
    </row>
    <row r="10" spans="1:22" ht="14.45" x14ac:dyDescent="0.35">
      <c r="A10" t="s">
        <v>141</v>
      </c>
      <c r="B10" s="60">
        <v>904726.7802242738</v>
      </c>
      <c r="C10" s="60">
        <v>1066065.0702265105</v>
      </c>
      <c r="D10" s="60">
        <v>1208408.2338547218</v>
      </c>
      <c r="E10" s="60">
        <v>1359110.5173319781</v>
      </c>
      <c r="F10" s="60">
        <v>1507988.2438834994</v>
      </c>
      <c r="G10" s="60">
        <v>1655699.7603919045</v>
      </c>
      <c r="H10" s="60">
        <v>1801958.4222659678</v>
      </c>
      <c r="I10" s="60">
        <v>1946521.8024167749</v>
      </c>
      <c r="J10" s="60">
        <v>2089201.5675578925</v>
      </c>
      <c r="K10" s="60">
        <v>2229864.3637493635</v>
      </c>
      <c r="L10" s="60">
        <v>2368107.8680338105</v>
      </c>
      <c r="M10" s="60">
        <v>2505032.5587684768</v>
      </c>
      <c r="N10" s="60">
        <v>2640602.5445519304</v>
      </c>
      <c r="O10" s="60">
        <v>2774932.268828026</v>
      </c>
      <c r="P10" s="60">
        <v>2908180.4186889431</v>
      </c>
      <c r="Q10" s="60">
        <v>3040159.6022696355</v>
      </c>
      <c r="R10" s="60">
        <v>3172938.5091122212</v>
      </c>
      <c r="S10" s="60">
        <v>3305386.5968592986</v>
      </c>
      <c r="T10" s="60">
        <v>3437790.1748537761</v>
      </c>
      <c r="U10" s="60">
        <v>3570385.2095690379</v>
      </c>
      <c r="V10" s="60">
        <v>3703401.6663721241</v>
      </c>
    </row>
    <row r="11" spans="1:22" x14ac:dyDescent="0.25">
      <c r="A11" t="s">
        <v>78</v>
      </c>
      <c r="B11" s="60">
        <v>617.22333568951262</v>
      </c>
      <c r="C11" s="60">
        <v>1028.2963524189865</v>
      </c>
      <c r="D11" s="60">
        <v>1578.7223903221991</v>
      </c>
      <c r="E11" s="60">
        <v>2367.4172882066632</v>
      </c>
      <c r="F11" s="60">
        <v>3733.6222739097711</v>
      </c>
      <c r="G11" s="60">
        <v>6033.1266046566916</v>
      </c>
      <c r="H11" s="60">
        <v>9904.9705038354841</v>
      </c>
      <c r="I11" s="60">
        <v>16425.502495927652</v>
      </c>
      <c r="J11" s="60">
        <v>27408.260288655059</v>
      </c>
      <c r="K11" s="60">
        <v>39497.755701761977</v>
      </c>
      <c r="L11" s="60">
        <v>61409.066215024919</v>
      </c>
      <c r="M11" s="60">
        <v>93708.309857928631</v>
      </c>
      <c r="N11" s="60">
        <v>124107.43590336625</v>
      </c>
      <c r="O11" s="60">
        <v>160589.51498052335</v>
      </c>
      <c r="P11" s="60">
        <v>191543.51146698272</v>
      </c>
      <c r="Q11" s="60">
        <v>218975.94799506635</v>
      </c>
      <c r="R11" s="60">
        <v>259534.64060413485</v>
      </c>
      <c r="S11" s="60">
        <v>303067.04085557407</v>
      </c>
      <c r="T11" s="60">
        <v>352194.07334835484</v>
      </c>
      <c r="U11" s="60">
        <v>405546.83396272035</v>
      </c>
      <c r="V11" s="60">
        <v>463230.82568914769</v>
      </c>
    </row>
    <row r="12" spans="1:22" ht="14.45" x14ac:dyDescent="0.35">
      <c r="B12" s="60">
        <v>21330502.577819988</v>
      </c>
      <c r="C12" s="60">
        <v>22328114.022211667</v>
      </c>
      <c r="D12" s="60">
        <v>23241688.342723813</v>
      </c>
      <c r="E12" s="60">
        <v>24373301.174047887</v>
      </c>
      <c r="F12" s="60">
        <v>25495298.317772519</v>
      </c>
      <c r="G12" s="60">
        <v>26614586.436677162</v>
      </c>
      <c r="H12" s="60">
        <v>27735394.242640402</v>
      </c>
      <c r="I12" s="60">
        <v>28857442.083885435</v>
      </c>
      <c r="J12" s="60">
        <v>29986296.636912551</v>
      </c>
      <c r="K12" s="60">
        <v>31118327.291454189</v>
      </c>
      <c r="L12" s="60">
        <v>32264047.185212053</v>
      </c>
      <c r="M12" s="60">
        <v>33438348.977424294</v>
      </c>
      <c r="N12" s="60">
        <v>34625686.002244443</v>
      </c>
      <c r="O12" s="60">
        <v>35840788.870160185</v>
      </c>
      <c r="P12" s="60">
        <v>37079004.369472444</v>
      </c>
      <c r="Q12" s="60">
        <v>38327114.225691713</v>
      </c>
      <c r="R12" s="60">
        <v>39608866.100914329</v>
      </c>
      <c r="S12" s="60">
        <v>40920068.33142101</v>
      </c>
      <c r="T12" s="60">
        <v>42253588.247401416</v>
      </c>
      <c r="U12" s="60">
        <v>43610725.368944287</v>
      </c>
      <c r="V12" s="60">
        <v>44984695.942198329</v>
      </c>
    </row>
    <row r="13" spans="1:22" ht="14.45" x14ac:dyDescent="0.35">
      <c r="B13" s="60"/>
      <c r="C13" s="60"/>
      <c r="D13" s="60"/>
      <c r="E13" s="60"/>
      <c r="F13" s="60"/>
      <c r="G13" s="60"/>
      <c r="H13" s="60"/>
      <c r="I13" s="60"/>
      <c r="J13" s="60"/>
      <c r="K13" s="61"/>
    </row>
    <row r="14" spans="1:22" ht="14.45" x14ac:dyDescent="0.35">
      <c r="B14" s="60"/>
      <c r="C14" s="60"/>
      <c r="D14" s="60"/>
      <c r="E14" s="60"/>
      <c r="F14" s="60"/>
      <c r="G14" s="60"/>
      <c r="H14" s="60"/>
      <c r="I14" s="60"/>
      <c r="J14" s="60"/>
      <c r="K14" s="61"/>
    </row>
    <row r="15" spans="1:22" ht="14.45" x14ac:dyDescent="0.35">
      <c r="B15" s="60"/>
      <c r="C15" s="60"/>
      <c r="D15" s="60"/>
      <c r="E15" s="60"/>
      <c r="F15" s="60"/>
      <c r="G15" s="60"/>
      <c r="H15" s="60"/>
      <c r="I15" s="60"/>
      <c r="J15" s="60"/>
      <c r="K15" s="61"/>
    </row>
    <row r="16" spans="1:22" ht="45" x14ac:dyDescent="0.25">
      <c r="B16" s="62" t="s">
        <v>61</v>
      </c>
      <c r="C16" s="62" t="s">
        <v>137</v>
      </c>
      <c r="D16" s="62" t="s">
        <v>138</v>
      </c>
      <c r="E16" s="62" t="s">
        <v>64</v>
      </c>
      <c r="F16" s="62" t="s">
        <v>65</v>
      </c>
      <c r="G16" s="62" t="s">
        <v>139</v>
      </c>
      <c r="H16" s="62" t="s">
        <v>140</v>
      </c>
      <c r="I16" s="62" t="s">
        <v>141</v>
      </c>
      <c r="J16" s="62" t="s">
        <v>78</v>
      </c>
      <c r="K16" s="62" t="s">
        <v>28</v>
      </c>
    </row>
    <row r="17" spans="1:11" ht="14.45" x14ac:dyDescent="0.35">
      <c r="A17" s="66">
        <v>2010</v>
      </c>
      <c r="B17" s="67">
        <v>11593410.481436683</v>
      </c>
      <c r="C17" s="67">
        <v>8121506.3342648065</v>
      </c>
      <c r="D17" s="67">
        <v>189084.1561316945</v>
      </c>
      <c r="E17" s="67">
        <v>65829.099502693745</v>
      </c>
      <c r="F17" s="67">
        <v>298187.82913305867</v>
      </c>
      <c r="G17" s="67">
        <v>114150.1393815355</v>
      </c>
      <c r="H17" s="67">
        <v>42990.534409547501</v>
      </c>
      <c r="I17" s="67">
        <v>904726.7802242738</v>
      </c>
      <c r="J17" s="67">
        <v>617.22333568951262</v>
      </c>
      <c r="K17" s="68">
        <v>21330502.577819988</v>
      </c>
    </row>
    <row r="18" spans="1:11" ht="14.45" x14ac:dyDescent="0.35">
      <c r="A18" s="66">
        <v>2011</v>
      </c>
      <c r="B18" s="67">
        <v>11999077.053457927</v>
      </c>
      <c r="C18" s="67">
        <v>8532026.1191053968</v>
      </c>
      <c r="D18" s="67">
        <v>190875.18378332222</v>
      </c>
      <c r="E18" s="67">
        <v>72946.125660351376</v>
      </c>
      <c r="F18" s="67">
        <v>311475.84874842747</v>
      </c>
      <c r="G18" s="67">
        <v>113807.78597009828</v>
      </c>
      <c r="H18" s="67">
        <v>40812.538907214279</v>
      </c>
      <c r="I18" s="67">
        <v>1066065.0702265105</v>
      </c>
      <c r="J18" s="67">
        <v>1028.2963524189865</v>
      </c>
      <c r="K18" s="68">
        <v>22328114.022211667</v>
      </c>
    </row>
    <row r="19" spans="1:11" ht="14.45" x14ac:dyDescent="0.35">
      <c r="A19">
        <v>2012</v>
      </c>
      <c r="B19" s="60">
        <v>12405004.780211413</v>
      </c>
      <c r="C19" s="60">
        <v>8866477.5539194513</v>
      </c>
      <c r="D19" s="60">
        <v>193976.38299545847</v>
      </c>
      <c r="E19" s="60">
        <v>84477.260811794098</v>
      </c>
      <c r="F19" s="60">
        <v>329570.7399068317</v>
      </c>
      <c r="G19" s="60">
        <v>113237.8944416372</v>
      </c>
      <c r="H19" s="60">
        <v>38956.774192175639</v>
      </c>
      <c r="I19" s="60">
        <v>1208408.2338547218</v>
      </c>
      <c r="J19" s="60">
        <v>1578.7223903221991</v>
      </c>
      <c r="K19" s="61">
        <v>23241688.342723813</v>
      </c>
    </row>
    <row r="20" spans="1:11" ht="14.45" x14ac:dyDescent="0.35">
      <c r="A20">
        <v>2013</v>
      </c>
      <c r="B20" s="60">
        <v>12893333.076737126</v>
      </c>
      <c r="C20" s="60">
        <v>9323525.2689214256</v>
      </c>
      <c r="D20" s="60">
        <v>194756.37925247959</v>
      </c>
      <c r="E20" s="60">
        <v>104288.69282728611</v>
      </c>
      <c r="F20" s="60">
        <v>345618.28676544823</v>
      </c>
      <c r="G20" s="60">
        <v>113513.3683257887</v>
      </c>
      <c r="H20" s="60">
        <v>36788.166598152442</v>
      </c>
      <c r="I20" s="60">
        <v>1359110.5173319781</v>
      </c>
      <c r="J20" s="60">
        <v>2367.4172882066632</v>
      </c>
      <c r="K20" s="61">
        <v>24373301.174047887</v>
      </c>
    </row>
    <row r="21" spans="1:11" ht="14.45" x14ac:dyDescent="0.35">
      <c r="A21">
        <v>2014</v>
      </c>
      <c r="B21">
        <v>13376271.336469978</v>
      </c>
      <c r="C21">
        <v>9776735.1651548836</v>
      </c>
      <c r="D21">
        <v>196046.00763443945</v>
      </c>
      <c r="E21">
        <v>124158.29539177641</v>
      </c>
      <c r="F21">
        <v>362049.20639841026</v>
      </c>
      <c r="G21">
        <v>113820.26706816109</v>
      </c>
      <c r="H21">
        <v>34496.17349746469</v>
      </c>
      <c r="I21">
        <v>1507988.2438834994</v>
      </c>
      <c r="J21">
        <v>3733.6222739097711</v>
      </c>
      <c r="K21">
        <v>25495298.317772519</v>
      </c>
    </row>
    <row r="22" spans="1:11" ht="14.45" x14ac:dyDescent="0.35">
      <c r="A22">
        <v>2015</v>
      </c>
      <c r="B22">
        <v>13856616.568621421</v>
      </c>
      <c r="C22">
        <v>10229470.869336369</v>
      </c>
      <c r="D22">
        <v>197507.45798668108</v>
      </c>
      <c r="E22">
        <v>144132.33851646376</v>
      </c>
      <c r="F22">
        <v>378806.33365699253</v>
      </c>
      <c r="G22">
        <v>114184.50410100029</v>
      </c>
      <c r="H22">
        <v>32135.477461671366</v>
      </c>
      <c r="I22">
        <v>1655699.7603919045</v>
      </c>
      <c r="J22">
        <v>6033.1266046566916</v>
      </c>
      <c r="K22">
        <v>26614586.436677162</v>
      </c>
    </row>
    <row r="23" spans="1:11" ht="14.45" x14ac:dyDescent="0.35">
      <c r="A23">
        <v>2016</v>
      </c>
      <c r="B23">
        <v>14336354.03098846</v>
      </c>
      <c r="C23">
        <v>10683859.473484855</v>
      </c>
      <c r="D23">
        <v>199210.03836257843</v>
      </c>
      <c r="E23">
        <v>164222.32428525787</v>
      </c>
      <c r="F23">
        <v>395902.28640677704</v>
      </c>
      <c r="G23">
        <v>114527.46897201847</v>
      </c>
      <c r="H23">
        <v>29455.227370648608</v>
      </c>
      <c r="I23">
        <v>1801958.4222659678</v>
      </c>
      <c r="J23">
        <v>9904.9705038354841</v>
      </c>
      <c r="K23">
        <v>27735394.242640402</v>
      </c>
    </row>
    <row r="24" spans="1:11" ht="14.45" x14ac:dyDescent="0.35">
      <c r="A24">
        <v>2017</v>
      </c>
      <c r="B24">
        <v>14812839.796290128</v>
      </c>
      <c r="C24">
        <v>11140260.395904258</v>
      </c>
      <c r="D24">
        <v>201161.66306878717</v>
      </c>
      <c r="E24">
        <v>184434.56339410838</v>
      </c>
      <c r="F24">
        <v>413419.89870681416</v>
      </c>
      <c r="G24">
        <v>115014.0402730552</v>
      </c>
      <c r="H24">
        <v>27364.421335585288</v>
      </c>
      <c r="I24">
        <v>1946521.8024167749</v>
      </c>
      <c r="J24">
        <v>16425.502495927652</v>
      </c>
      <c r="K24">
        <v>28857442.083885435</v>
      </c>
    </row>
    <row r="25" spans="1:11" ht="14.45" x14ac:dyDescent="0.35">
      <c r="A25">
        <v>2018</v>
      </c>
      <c r="B25">
        <v>15287130.968861567</v>
      </c>
      <c r="C25">
        <v>11601827.721858805</v>
      </c>
      <c r="D25">
        <v>203247.45398384164</v>
      </c>
      <c r="E25">
        <v>204752.35188012384</v>
      </c>
      <c r="F25">
        <v>431177.68462396238</v>
      </c>
      <c r="G25">
        <v>115588.1849577073</v>
      </c>
      <c r="H25">
        <v>25962.442899989208</v>
      </c>
      <c r="I25">
        <v>2089201.5675578925</v>
      </c>
      <c r="J25">
        <v>27408.260288655059</v>
      </c>
      <c r="K25">
        <v>29986296.636912551</v>
      </c>
    </row>
    <row r="26" spans="1:11" ht="14.45" x14ac:dyDescent="0.35">
      <c r="A26">
        <v>2019</v>
      </c>
      <c r="B26">
        <v>15761419.097456906</v>
      </c>
      <c r="C26">
        <v>12067430.567295751</v>
      </c>
      <c r="D26">
        <v>205431.74433301843</v>
      </c>
      <c r="E26">
        <v>225138.78415393186</v>
      </c>
      <c r="F26">
        <v>449183.81220471271</v>
      </c>
      <c r="G26">
        <v>116145.67190429082</v>
      </c>
      <c r="H26">
        <v>24215.494654457514</v>
      </c>
      <c r="I26">
        <v>2229864.3637493635</v>
      </c>
      <c r="J26">
        <v>39497.755701761977</v>
      </c>
      <c r="K26">
        <v>31118327.291454189</v>
      </c>
    </row>
    <row r="27" spans="1:11" ht="14.45" x14ac:dyDescent="0.35">
      <c r="A27">
        <v>2020</v>
      </c>
      <c r="B27">
        <v>16238270.538040521</v>
      </c>
      <c r="C27">
        <v>12540960.669543251</v>
      </c>
      <c r="D27">
        <v>204369.5027793893</v>
      </c>
      <c r="E27">
        <v>245617.33176555889</v>
      </c>
      <c r="F27">
        <v>466660.12329756538</v>
      </c>
      <c r="G27">
        <v>116707.7553520674</v>
      </c>
      <c r="H27">
        <v>21944.330184864837</v>
      </c>
      <c r="I27">
        <v>2368107.8680338105</v>
      </c>
      <c r="J27">
        <v>61409.066215024919</v>
      </c>
      <c r="K27">
        <v>32264047.185212053</v>
      </c>
    </row>
    <row r="28" spans="1:11" ht="14.45" x14ac:dyDescent="0.35">
      <c r="A28">
        <v>2021</v>
      </c>
      <c r="B28">
        <v>16723766.160395956</v>
      </c>
      <c r="C28">
        <v>13025479.089792773</v>
      </c>
      <c r="D28">
        <v>203452.05161566415</v>
      </c>
      <c r="E28">
        <v>266207.40424161183</v>
      </c>
      <c r="F28">
        <v>484411.14174452383</v>
      </c>
      <c r="G28">
        <v>117311.99751789706</v>
      </c>
      <c r="H28">
        <v>18980.263489463992</v>
      </c>
      <c r="I28">
        <v>2505032.5587684768</v>
      </c>
      <c r="J28">
        <v>93708.309857928631</v>
      </c>
      <c r="K28">
        <v>33438348.977424294</v>
      </c>
    </row>
    <row r="29" spans="1:11" ht="14.45" x14ac:dyDescent="0.35">
      <c r="A29">
        <v>2022</v>
      </c>
      <c r="B29">
        <v>17217903.573577177</v>
      </c>
      <c r="C29">
        <v>13518040.071054583</v>
      </c>
      <c r="D29">
        <v>202216.38005951166</v>
      </c>
      <c r="E29">
        <v>286889.5457571724</v>
      </c>
      <c r="F29">
        <v>502334.62014217308</v>
      </c>
      <c r="G29">
        <v>117702.97264826111</v>
      </c>
      <c r="H29">
        <v>15888.858550272233</v>
      </c>
      <c r="I29">
        <v>2640602.5445519304</v>
      </c>
      <c r="J29">
        <v>124107.43590336625</v>
      </c>
      <c r="K29">
        <v>34625686.002244443</v>
      </c>
    </row>
    <row r="30" spans="1:11" ht="14.45" x14ac:dyDescent="0.35">
      <c r="A30">
        <v>2023</v>
      </c>
      <c r="B30">
        <v>17723579.695370995</v>
      </c>
      <c r="C30">
        <v>14019819.518159825</v>
      </c>
      <c r="D30">
        <v>200571.91760215693</v>
      </c>
      <c r="E30">
        <v>307659.9152775447</v>
      </c>
      <c r="F30">
        <v>520480.76656982448</v>
      </c>
      <c r="G30">
        <v>118605.10914778859</v>
      </c>
      <c r="H30">
        <v>14550.164223501775</v>
      </c>
      <c r="I30">
        <v>2774932.268828026</v>
      </c>
      <c r="J30">
        <v>160589.51498052335</v>
      </c>
      <c r="K30">
        <v>35840788.870160185</v>
      </c>
    </row>
    <row r="31" spans="1:11" ht="14.45" x14ac:dyDescent="0.35">
      <c r="A31">
        <v>2024</v>
      </c>
      <c r="B31">
        <v>18241941.616465479</v>
      </c>
      <c r="C31">
        <v>14537497.301341698</v>
      </c>
      <c r="D31">
        <v>198635.04245572118</v>
      </c>
      <c r="E31">
        <v>328487.99191068928</v>
      </c>
      <c r="F31">
        <v>538533.67691020772</v>
      </c>
      <c r="G31">
        <v>120067.43449474563</v>
      </c>
      <c r="H31">
        <v>14117.3757379746</v>
      </c>
      <c r="I31">
        <v>2908180.4186889431</v>
      </c>
      <c r="J31">
        <v>191543.51146698272</v>
      </c>
      <c r="K31">
        <v>37079004.369472444</v>
      </c>
    </row>
    <row r="32" spans="1:11" ht="14.45" x14ac:dyDescent="0.35">
      <c r="A32">
        <v>2025</v>
      </c>
      <c r="B32">
        <v>18767435.417239655</v>
      </c>
      <c r="C32">
        <v>15064227.655349076</v>
      </c>
      <c r="D32">
        <v>195745.99058303601</v>
      </c>
      <c r="E32">
        <v>349357.18835800263</v>
      </c>
      <c r="F32">
        <v>556506.96150432515</v>
      </c>
      <c r="G32">
        <v>121378.24697787696</v>
      </c>
      <c r="H32">
        <v>13327.215415048615</v>
      </c>
      <c r="I32">
        <v>3040159.6022696355</v>
      </c>
      <c r="J32">
        <v>218975.94799506635</v>
      </c>
      <c r="K32">
        <v>38327114.225691713</v>
      </c>
    </row>
    <row r="33" spans="1:11" ht="14.45" x14ac:dyDescent="0.35">
      <c r="A33">
        <v>2026</v>
      </c>
      <c r="B33">
        <v>19300989.173354749</v>
      </c>
      <c r="C33">
        <v>15600479.633269165</v>
      </c>
      <c r="D33">
        <v>194306.02451890585</v>
      </c>
      <c r="E33">
        <v>370229.36792093271</v>
      </c>
      <c r="F33">
        <v>575357.93176516169</v>
      </c>
      <c r="G33">
        <v>122556.35214103328</v>
      </c>
      <c r="H33">
        <v>12474.468228022302</v>
      </c>
      <c r="I33">
        <v>3172938.5091122212</v>
      </c>
      <c r="J33">
        <v>259534.64060413485</v>
      </c>
      <c r="K33">
        <v>39608866.100914329</v>
      </c>
    </row>
    <row r="34" spans="1:11" ht="14.45" x14ac:dyDescent="0.35">
      <c r="A34">
        <v>2027</v>
      </c>
      <c r="B34">
        <v>19843795.203591429</v>
      </c>
      <c r="C34">
        <v>16150413.518971696</v>
      </c>
      <c r="D34">
        <v>194672.88567043937</v>
      </c>
      <c r="E34">
        <v>391119.934446942</v>
      </c>
      <c r="F34">
        <v>595030.23187922745</v>
      </c>
      <c r="G34">
        <v>123948.72340641334</v>
      </c>
      <c r="H34">
        <v>12634.195739999614</v>
      </c>
      <c r="I34">
        <v>3305386.5968592986</v>
      </c>
      <c r="J34">
        <v>303067.04085557407</v>
      </c>
      <c r="K34">
        <v>40920068.33142101</v>
      </c>
    </row>
    <row r="35" spans="1:11" ht="14.45" x14ac:dyDescent="0.35">
      <c r="A35">
        <v>2028</v>
      </c>
      <c r="B35">
        <v>20392411.23163731</v>
      </c>
      <c r="C35">
        <v>16711616.843410751</v>
      </c>
      <c r="D35">
        <v>194053.1048651071</v>
      </c>
      <c r="E35">
        <v>412028.33400529769</v>
      </c>
      <c r="F35">
        <v>614927.95476461807</v>
      </c>
      <c r="G35">
        <v>125722.33479705809</v>
      </c>
      <c r="H35">
        <v>12844.195719141795</v>
      </c>
      <c r="I35">
        <v>3437790.1748537761</v>
      </c>
      <c r="J35">
        <v>352194.07334835484</v>
      </c>
      <c r="K35">
        <v>42253588.247401416</v>
      </c>
    </row>
    <row r="36" spans="1:11" ht="14.45" x14ac:dyDescent="0.35">
      <c r="A36">
        <v>2029</v>
      </c>
      <c r="B36">
        <v>20945716.979628336</v>
      </c>
      <c r="C36">
        <v>17289088.063636769</v>
      </c>
      <c r="D36">
        <v>191961.28208792186</v>
      </c>
      <c r="E36">
        <v>432944.7705174454</v>
      </c>
      <c r="F36">
        <v>634617.53047360748</v>
      </c>
      <c r="G36">
        <v>127249.13104346923</v>
      </c>
      <c r="H36">
        <v>13215.56802497474</v>
      </c>
      <c r="I36">
        <v>3570385.2095690379</v>
      </c>
      <c r="J36">
        <v>405546.83396272035</v>
      </c>
      <c r="K36">
        <v>43610725.368944287</v>
      </c>
    </row>
    <row r="37" spans="1:11" ht="14.45" x14ac:dyDescent="0.35">
      <c r="A37">
        <v>2030</v>
      </c>
      <c r="B37">
        <v>21504897.753068384</v>
      </c>
      <c r="C37">
        <v>17875907.97694191</v>
      </c>
      <c r="D37">
        <v>187880.31051732166</v>
      </c>
      <c r="E37">
        <v>453650.11025576823</v>
      </c>
      <c r="F37">
        <v>653567.51117241336</v>
      </c>
      <c r="G37">
        <v>128544.9803214917</v>
      </c>
      <c r="H37">
        <v>13614.807859770248</v>
      </c>
      <c r="I37">
        <v>3703401.6663721241</v>
      </c>
      <c r="J37">
        <v>463230.82568914769</v>
      </c>
      <c r="K37">
        <v>44984695.942198329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opLeftCell="A8" workbookViewId="0">
      <selection activeCell="B26" sqref="B26:F26"/>
    </sheetView>
  </sheetViews>
  <sheetFormatPr defaultRowHeight="15" x14ac:dyDescent="0.25"/>
  <cols>
    <col min="1" max="1" width="20.5703125" customWidth="1"/>
    <col min="2" max="2" width="10.42578125" customWidth="1"/>
    <col min="3" max="3" width="11.7109375" customWidth="1"/>
    <col min="4" max="4" width="11.42578125" customWidth="1"/>
    <col min="5" max="5" width="12.7109375" customWidth="1"/>
    <col min="7" max="7" width="10.42578125" customWidth="1"/>
    <col min="8" max="8" width="12.42578125" customWidth="1"/>
    <col min="9" max="9" width="11.85546875" customWidth="1"/>
    <col min="10" max="10" width="11.5703125" customWidth="1"/>
    <col min="11" max="11" width="11.7109375" customWidth="1"/>
  </cols>
  <sheetData>
    <row r="1" spans="1:11" ht="14.45" x14ac:dyDescent="0.35">
      <c r="A1" s="63" t="s">
        <v>155</v>
      </c>
      <c r="B1" s="64"/>
      <c r="C1" s="64"/>
      <c r="D1" s="64"/>
    </row>
    <row r="2" spans="1:11" ht="29.1" x14ac:dyDescent="0.35">
      <c r="A2" s="9"/>
      <c r="B2" s="65" t="str">
        <f>'Road Veh Sales'!C2</f>
        <v>Passenger LDVs</v>
      </c>
      <c r="C2" s="65" t="str">
        <f>'Road Veh Sales'!D2</f>
        <v>Passenger LDVs</v>
      </c>
      <c r="D2" s="65" t="str">
        <f>'Road Veh Sales'!E2</f>
        <v>Freight LDVs</v>
      </c>
      <c r="E2" s="65" t="str">
        <f>'Road Veh Sales'!F2</f>
        <v>Freight HDVs</v>
      </c>
      <c r="F2" s="65" t="str">
        <f>'Road Veh Sales'!G2</f>
        <v>Freight HDVs</v>
      </c>
      <c r="G2" s="65" t="str">
        <f>'Road Veh Sales'!H2</f>
        <v>Passenger HDVs</v>
      </c>
      <c r="H2" s="65" t="str">
        <f>'Road Veh Sales'!I2</f>
        <v>Passenger HDVs</v>
      </c>
      <c r="I2" s="65" t="str">
        <f>'Road Veh Sales'!J2</f>
        <v>Passenger Motorbikes</v>
      </c>
      <c r="J2" s="65" t="str">
        <f>'Road Veh Sales'!K2</f>
        <v>Passenger LDVs</v>
      </c>
    </row>
    <row r="3" spans="1:11" s="49" customFormat="1" ht="45" x14ac:dyDescent="0.25">
      <c r="B3" s="12" t="str">
        <f>'Road Veh Sales'!C3</f>
        <v>Ligeros</v>
      </c>
      <c r="C3" s="12" t="str">
        <f>'Road Veh Sales'!D3</f>
        <v>Camionetas ligeras</v>
      </c>
      <c r="D3" s="12" t="str">
        <f>'Road Veh Sales'!E3</f>
        <v>Carga ligeros</v>
      </c>
      <c r="E3" s="12" t="str">
        <f>'Road Veh Sales'!F3</f>
        <v>Carga extrapesados</v>
      </c>
      <c r="F3" s="12" t="str">
        <f>'Road Veh Sales'!G3</f>
        <v>Tractocamiones</v>
      </c>
      <c r="G3" s="12" t="str">
        <f>'Road Veh Sales'!H3</f>
        <v xml:space="preserve">Autobuses </v>
      </c>
      <c r="H3" s="12" t="str">
        <f>'Road Veh Sales'!I3</f>
        <v>Urbanos y Suburbanos</v>
      </c>
      <c r="I3" s="12" t="str">
        <f>'Road Veh Sales'!J3</f>
        <v>Motos</v>
      </c>
      <c r="J3" s="12" t="str">
        <f>'Road Veh Sales'!K3</f>
        <v>Nuevas tecnologías</v>
      </c>
      <c r="K3" s="12" t="str">
        <f>'Road Veh Sales'!L3</f>
        <v>Total ventas domésticas</v>
      </c>
    </row>
    <row r="4" spans="1:11" ht="14.45" x14ac:dyDescent="0.35">
      <c r="A4" s="1">
        <v>2012</v>
      </c>
      <c r="B4" s="26">
        <f>'Road Veh Sales'!C4/'Total Fleet Size'!B19</f>
        <v>5.2344437709191574E-2</v>
      </c>
      <c r="C4" s="26">
        <f>'Road Veh Sales'!D4/'Total Fleet Size'!C19</f>
        <v>3.8167806543468116E-2</v>
      </c>
      <c r="D4" s="26">
        <f>'Road Veh Sales'!E4/'Total Fleet Size'!D19</f>
        <v>3.892193026967751E-2</v>
      </c>
      <c r="E4" s="26">
        <f>'Road Veh Sales'!F4/'Total Fleet Size'!E19</f>
        <v>1.676693766230053E-2</v>
      </c>
      <c r="F4" s="26">
        <f>'Road Veh Sales'!G4/'Total Fleet Size'!F19</f>
        <v>7.9913040846542882E-2</v>
      </c>
      <c r="G4" s="26">
        <f>'Road Veh Sales'!H4/'Total Fleet Size'!G19</f>
        <v>3.0048024566903545E-2</v>
      </c>
      <c r="H4" s="26">
        <f>'Road Veh Sales'!I4/'Total Fleet Size'!H19</f>
        <v>1.948479469429383E-2</v>
      </c>
      <c r="I4" s="26">
        <f>'Road Veh Sales'!J4/'Total Fleet Size'!I19</f>
        <v>0.13670959479730005</v>
      </c>
      <c r="J4" s="26">
        <f>'Road Veh Sales'!K4/'Total Fleet Size'!J19</f>
        <v>0.35281693818653115</v>
      </c>
      <c r="K4" s="26">
        <f>'Road Veh Sales'!L4/'Total Fleet Size'!K19</f>
        <v>4.4196961290102893E-2</v>
      </c>
    </row>
    <row r="5" spans="1:11" ht="14.45" x14ac:dyDescent="0.35">
      <c r="A5" s="1">
        <v>2013</v>
      </c>
      <c r="B5" s="26">
        <f>'Road Veh Sales'!C5/'Total Fleet Size'!B20</f>
        <v>5.4153336134607599E-2</v>
      </c>
      <c r="C5" s="26">
        <f>'Road Veh Sales'!D5/'Total Fleet Size'!C20</f>
        <v>3.9163941692436817E-2</v>
      </c>
      <c r="D5" s="26">
        <f>'Road Veh Sales'!E5/'Total Fleet Size'!D20</f>
        <v>2.7873686589438163E-2</v>
      </c>
      <c r="E5" s="26">
        <f>'Road Veh Sales'!F5/'Total Fleet Size'!E20</f>
        <v>1.7015840084866285E-2</v>
      </c>
      <c r="F5" s="26">
        <f>'Road Veh Sales'!G5/'Total Fleet Size'!F20</f>
        <v>7.3928379887317805E-2</v>
      </c>
      <c r="G5" s="26">
        <f>'Road Veh Sales'!H5/'Total Fleet Size'!G20</f>
        <v>3.8025832057091036E-2</v>
      </c>
      <c r="H5" s="26">
        <f>'Road Veh Sales'!I5/'Total Fleet Size'!H20</f>
        <v>1.4907557895265407E-2</v>
      </c>
      <c r="I5" s="26">
        <f>'Road Veh Sales'!J5/'Total Fleet Size'!I20</f>
        <v>0.13045738204429699</v>
      </c>
      <c r="J5" s="26">
        <f>'Road Veh Sales'!K5/'Total Fleet Size'!J20</f>
        <v>0.33834339387069512</v>
      </c>
      <c r="K5" s="26">
        <f>'Road Veh Sales'!L5/'Total Fleet Size'!K20</f>
        <v>4.5171640564319597E-2</v>
      </c>
    </row>
    <row r="6" spans="1:11" ht="14.45" x14ac:dyDescent="0.35">
      <c r="A6" s="1">
        <v>2014</v>
      </c>
      <c r="B6" s="26">
        <f>'Road Veh Sales'!C6/'Total Fleet Size'!B21</f>
        <v>5.2901771642284316E-2</v>
      </c>
      <c r="C6" s="26">
        <f>'Road Veh Sales'!D6/'Total Fleet Size'!C21</f>
        <v>3.7851889540590974E-2</v>
      </c>
      <c r="D6" s="26">
        <f>'Road Veh Sales'!E6/'Total Fleet Size'!D21</f>
        <v>2.8225114188546639E-2</v>
      </c>
      <c r="E6" s="26">
        <f>'Road Veh Sales'!F6/'Total Fleet Size'!E21</f>
        <v>1.456875646871429E-2</v>
      </c>
      <c r="F6" s="26">
        <f>'Road Veh Sales'!G6/'Total Fleet Size'!F21</f>
        <v>7.1936268766295414E-2</v>
      </c>
      <c r="G6" s="26">
        <f>'Road Veh Sales'!H6/'Total Fleet Size'!G21</f>
        <v>3.8535900556085995E-2</v>
      </c>
      <c r="H6" s="26">
        <f>'Road Veh Sales'!I6/'Total Fleet Size'!H21</f>
        <v>1.6205085675671971E-2</v>
      </c>
      <c r="I6" s="26">
        <f>'Road Veh Sales'!J6/'Total Fleet Size'!I21</f>
        <v>0.11916270250243594</v>
      </c>
      <c r="J6" s="26">
        <f>'Road Veh Sales'!K6/'Total Fleet Size'!J21</f>
        <v>0.37151788517790141</v>
      </c>
      <c r="K6" s="26">
        <f>'Road Veh Sales'!L6/'Total Fleet Size'!K21</f>
        <v>4.3773884862025297E-2</v>
      </c>
    </row>
    <row r="7" spans="1:11" ht="14.45" x14ac:dyDescent="0.35">
      <c r="A7" s="1">
        <v>2015</v>
      </c>
      <c r="B7" s="26">
        <f>'Road Veh Sales'!C7/'Total Fleet Size'!B22</f>
        <v>5.2061846656279831E-2</v>
      </c>
      <c r="C7" s="26">
        <f>'Road Veh Sales'!D7/'Total Fleet Size'!C22</f>
        <v>3.6880748553224714E-2</v>
      </c>
      <c r="D7" s="26">
        <f>'Road Veh Sales'!E7/'Total Fleet Size'!D22</f>
        <v>2.8691612442807945E-2</v>
      </c>
      <c r="E7" s="26">
        <f>'Road Veh Sales'!F7/'Total Fleet Size'!E22</f>
        <v>1.2852320209356409E-2</v>
      </c>
      <c r="F7" s="26">
        <f>'Road Veh Sales'!G7/'Total Fleet Size'!F22</f>
        <v>7.0411406729695925E-2</v>
      </c>
      <c r="G7" s="26">
        <f>'Road Veh Sales'!H7/'Total Fleet Size'!G22</f>
        <v>3.9221008154469959E-2</v>
      </c>
      <c r="H7" s="26">
        <f>'Road Veh Sales'!I7/'Total Fleet Size'!H22</f>
        <v>1.7814853002586936E-2</v>
      </c>
      <c r="I7" s="26">
        <f>'Road Veh Sales'!J7/'Total Fleet Size'!I22</f>
        <v>0.11064408354964884</v>
      </c>
      <c r="J7" s="26">
        <f>'Road Veh Sales'!K7/'Total Fleet Size'!J22</f>
        <v>0.38679947532209086</v>
      </c>
      <c r="K7" s="26">
        <f>'Road Veh Sales'!L7/'Total Fleet Size'!K22</f>
        <v>4.2755277901955061E-2</v>
      </c>
    </row>
    <row r="8" spans="1:11" ht="14.45" x14ac:dyDescent="0.35">
      <c r="A8" s="1">
        <v>2016</v>
      </c>
      <c r="B8" s="26">
        <f>'Road Veh Sales'!C8/'Total Fleet Size'!B23</f>
        <v>5.1313141908755917E-2</v>
      </c>
      <c r="C8" s="26">
        <f>'Road Veh Sales'!D8/'Total Fleet Size'!C23</f>
        <v>3.6009350355473591E-2</v>
      </c>
      <c r="D8" s="26">
        <f>'Road Veh Sales'!E8/'Total Fleet Size'!D23</f>
        <v>2.9132112703215432E-2</v>
      </c>
      <c r="E8" s="26">
        <f>'Road Veh Sales'!F8/'Total Fleet Size'!E23</f>
        <v>1.1551955863867975E-2</v>
      </c>
      <c r="F8" s="26">
        <f>'Road Veh Sales'!G8/'Total Fleet Size'!F23</f>
        <v>6.8994899784427757E-2</v>
      </c>
      <c r="G8" s="26">
        <f>'Road Veh Sales'!H8/'Total Fleet Size'!G23</f>
        <v>3.9930205819214012E-2</v>
      </c>
      <c r="H8" s="26">
        <f>'Road Veh Sales'!I8/'Total Fleet Size'!H23</f>
        <v>1.990441260848351E-2</v>
      </c>
      <c r="I8" s="26">
        <f>'Road Veh Sales'!J8/'Total Fleet Size'!I23</f>
        <v>0.10367059047518523</v>
      </c>
      <c r="J8" s="26">
        <f>'Road Veh Sales'!K8/'Total Fleet Size'!J23</f>
        <v>0.39646854344597038</v>
      </c>
      <c r="K8" s="26">
        <f>'Road Veh Sales'!L8/'Total Fleet Size'!K23</f>
        <v>4.1843188848736557E-2</v>
      </c>
    </row>
    <row r="9" spans="1:11" ht="14.45" x14ac:dyDescent="0.35">
      <c r="A9" s="1">
        <v>2017</v>
      </c>
      <c r="B9" s="26">
        <f>'Road Veh Sales'!C9/'Total Fleet Size'!B24</f>
        <v>5.0655784459253166E-2</v>
      </c>
      <c r="C9" s="26">
        <f>'Road Veh Sales'!D9/'Total Fleet Size'!C24</f>
        <v>3.5224769319410217E-2</v>
      </c>
      <c r="D9" s="26">
        <f>'Road Veh Sales'!E9/'Total Fleet Size'!D24</f>
        <v>2.9544913874338965E-2</v>
      </c>
      <c r="E9" s="26">
        <f>'Road Veh Sales'!F9/'Total Fleet Size'!E24</f>
        <v>1.0533923223682615E-2</v>
      </c>
      <c r="F9" s="26">
        <f>'Road Veh Sales'!G9/'Total Fleet Size'!F24</f>
        <v>6.7664108937937076E-2</v>
      </c>
      <c r="G9" s="26">
        <f>'Road Veh Sales'!H9/'Total Fleet Size'!G24</f>
        <v>4.0605654081010058E-2</v>
      </c>
      <c r="H9" s="26">
        <f>'Road Veh Sales'!I9/'Total Fleet Size'!H24</f>
        <v>2.1941697420071741E-2</v>
      </c>
      <c r="I9" s="26">
        <f>'Road Veh Sales'!J9/'Total Fleet Size'!I24</f>
        <v>9.7890627458604301E-2</v>
      </c>
      <c r="J9" s="26">
        <f>'Road Veh Sales'!K9/'Total Fleet Size'!J24</f>
        <v>0.40242314336466461</v>
      </c>
      <c r="K9" s="26">
        <f>'Road Veh Sales'!L9/'Total Fleet Size'!K24</f>
        <v>4.1025797570814912E-2</v>
      </c>
    </row>
    <row r="10" spans="1:11" ht="14.45" x14ac:dyDescent="0.35">
      <c r="A10" s="1">
        <v>2018</v>
      </c>
      <c r="B10" s="26">
        <f>'Road Veh Sales'!C10/'Total Fleet Size'!B25</f>
        <v>5.0078957642943733E-2</v>
      </c>
      <c r="C10" s="26">
        <f>'Road Veh Sales'!D10/'Total Fleet Size'!C25</f>
        <v>3.4508889483287397E-2</v>
      </c>
      <c r="D10" s="26">
        <f>'Road Veh Sales'!E10/'Total Fleet Size'!D25</f>
        <v>2.9946603804695045E-2</v>
      </c>
      <c r="E10" s="26">
        <f>'Road Veh Sales'!F10/'Total Fleet Size'!E25</f>
        <v>9.7173603244203721E-3</v>
      </c>
      <c r="F10" s="26">
        <f>'Road Veh Sales'!G10/'Total Fleet Size'!F25</f>
        <v>6.6441313926095674E-2</v>
      </c>
      <c r="G10" s="26">
        <f>'Road Veh Sales'!H10/'Total Fleet Size'!G25</f>
        <v>4.1265951422482433E-2</v>
      </c>
      <c r="H10" s="26">
        <f>'Road Veh Sales'!I10/'Total Fleet Size'!H25</f>
        <v>2.3684034295764187E-2</v>
      </c>
      <c r="I10" s="26">
        <f>'Road Veh Sales'!J10/'Total Fleet Size'!I25</f>
        <v>9.3053762443726568E-2</v>
      </c>
      <c r="J10" s="26">
        <f>'Road Veh Sales'!K10/'Total Fleet Size'!J25</f>
        <v>0.40604118997851024</v>
      </c>
      <c r="K10" s="26">
        <f>'Road Veh Sales'!L10/'Total Fleet Size'!K25</f>
        <v>4.0286360687743425E-2</v>
      </c>
    </row>
    <row r="11" spans="1:11" ht="14.45" x14ac:dyDescent="0.35">
      <c r="A11" s="1">
        <v>2019</v>
      </c>
      <c r="B11" s="26">
        <f>'Road Veh Sales'!C11/'Total Fleet Size'!B26</f>
        <v>4.9569945687788136E-2</v>
      </c>
      <c r="C11" s="26">
        <f>'Road Veh Sales'!D11/'Total Fleet Size'!C26</f>
        <v>3.3859074292241692E-2</v>
      </c>
      <c r="D11" s="26">
        <f>'Road Veh Sales'!E11/'Total Fleet Size'!D26</f>
        <v>3.0342396717977498E-2</v>
      </c>
      <c r="E11" s="26">
        <f>'Road Veh Sales'!F11/'Total Fleet Size'!E26</f>
        <v>9.0504804512856439E-3</v>
      </c>
      <c r="F11" s="26">
        <f>'Road Veh Sales'!G11/'Total Fleet Size'!F26</f>
        <v>6.5315331735157287E-2</v>
      </c>
      <c r="G11" s="26">
        <f>'Road Veh Sales'!H11/'Total Fleet Size'!G26</f>
        <v>4.194816943607723E-2</v>
      </c>
      <c r="H11" s="26">
        <f>'Road Veh Sales'!I11/'Total Fleet Size'!H26</f>
        <v>2.6004747185466342E-2</v>
      </c>
      <c r="I11" s="26">
        <f>'Road Veh Sales'!J11/'Total Fleet Size'!I26</f>
        <v>8.8975067635655922E-2</v>
      </c>
      <c r="J11" s="26">
        <f>'Road Veh Sales'!K11/'Total Fleet Size'!J26</f>
        <v>0.3121686299147749</v>
      </c>
      <c r="K11" s="26">
        <f>'Road Veh Sales'!L11/'Total Fleet Size'!K26</f>
        <v>3.9622824731693131E-2</v>
      </c>
    </row>
    <row r="12" spans="1:11" ht="14.45" x14ac:dyDescent="0.35">
      <c r="A12" s="1">
        <v>2020</v>
      </c>
      <c r="B12" s="26">
        <f>'Road Veh Sales'!C12/'Total Fleet Size'!B27</f>
        <v>4.9116421210002266E-2</v>
      </c>
      <c r="C12" s="26">
        <f>'Road Veh Sales'!D12/'Total Fleet Size'!C27</f>
        <v>3.3259200925955801E-2</v>
      </c>
      <c r="D12" s="26">
        <f>'Road Veh Sales'!E12/'Total Fleet Size'!D27</f>
        <v>3.1235329595451423E-2</v>
      </c>
      <c r="E12" s="26">
        <f>'Road Veh Sales'!F12/'Total Fleet Size'!E27</f>
        <v>8.4958666483299222E-3</v>
      </c>
      <c r="F12" s="26">
        <f>'Road Veh Sales'!G12/'Total Fleet Size'!F27</f>
        <v>6.4384790569333702E-2</v>
      </c>
      <c r="G12" s="26">
        <f>'Road Veh Sales'!H12/'Total Fleet Size'!G27</f>
        <v>4.2645174663698979E-2</v>
      </c>
      <c r="H12" s="26">
        <f>'Road Veh Sales'!I12/'Total Fleet Size'!H27</f>
        <v>2.9387889405647502E-2</v>
      </c>
      <c r="I12" s="26">
        <f>'Road Veh Sales'!J12/'Total Fleet Size'!I27</f>
        <v>8.5525972400053829E-2</v>
      </c>
      <c r="J12" s="26">
        <f>'Road Veh Sales'!K12/'Total Fleet Size'!J27</f>
        <v>0.38853930046914598</v>
      </c>
      <c r="K12" s="26">
        <f>'Road Veh Sales'!L12/'Total Fleet Size'!K27</f>
        <v>3.9015752558769962E-2</v>
      </c>
    </row>
    <row r="13" spans="1:11" ht="14.45" x14ac:dyDescent="0.35">
      <c r="A13" s="1">
        <v>2021</v>
      </c>
      <c r="B13" s="26">
        <f>'Road Veh Sales'!C13/'Total Fleet Size'!B28</f>
        <v>4.8889907675287385E-2</v>
      </c>
      <c r="C13" s="26">
        <f>'Road Veh Sales'!D13/'Total Fleet Size'!C28</f>
        <v>3.2827342499164108E-2</v>
      </c>
      <c r="D13" s="26">
        <f>'Road Veh Sales'!E13/'Total Fleet Size'!D28</f>
        <v>3.2240253147972124E-2</v>
      </c>
      <c r="E13" s="26">
        <f>'Road Veh Sales'!F13/'Total Fleet Size'!E28</f>
        <v>8.0546171240754409E-3</v>
      </c>
      <c r="F13" s="26">
        <f>'Road Veh Sales'!G13/'Total Fleet Size'!F28</f>
        <v>6.3733561901240271E-2</v>
      </c>
      <c r="G13" s="26">
        <f>'Road Veh Sales'!H13/'Total Fleet Size'!G28</f>
        <v>4.3487933791665524E-2</v>
      </c>
      <c r="H13" s="26">
        <f>'Road Veh Sales'!I13/'Total Fleet Size'!H28</f>
        <v>3.4912972349207073E-2</v>
      </c>
      <c r="I13" s="26">
        <f>'Road Veh Sales'!J13/'Total Fleet Size'!I28</f>
        <v>8.2884427532339155E-2</v>
      </c>
      <c r="J13" s="26">
        <f>'Road Veh Sales'!K13/'Total Fleet Size'!J28</f>
        <v>0.3793208233347124</v>
      </c>
      <c r="K13" s="26">
        <f>'Road Veh Sales'!L13/'Total Fleet Size'!K28</f>
        <v>3.8595097903316229E-2</v>
      </c>
    </row>
    <row r="14" spans="1:11" ht="14.45" x14ac:dyDescent="0.35">
      <c r="A14" s="1">
        <v>2022</v>
      </c>
      <c r="B14" s="26">
        <f>'Road Veh Sales'!C14/'Total Fleet Size'!B29</f>
        <v>4.8690049090082406E-2</v>
      </c>
      <c r="C14" s="26">
        <f>'Road Veh Sales'!D14/'Total Fleet Size'!C29</f>
        <v>3.2432683432216031E-2</v>
      </c>
      <c r="D14" s="26">
        <f>'Road Veh Sales'!E14/'Total Fleet Size'!D29</f>
        <v>3.3330553110164841E-2</v>
      </c>
      <c r="E14" s="26">
        <f>'Road Veh Sales'!F14/'Total Fleet Size'!E29</f>
        <v>7.6797776183026743E-3</v>
      </c>
      <c r="F14" s="26">
        <f>'Road Veh Sales'!G14/'Total Fleet Size'!F29</f>
        <v>6.315206263363185E-2</v>
      </c>
      <c r="G14" s="26">
        <f>'Road Veh Sales'!H14/'Total Fleet Size'!G29</f>
        <v>4.4431894067043586E-2</v>
      </c>
      <c r="H14" s="26">
        <f>'Road Veh Sales'!I14/'Total Fleet Size'!H29</f>
        <v>4.2854328893523017E-2</v>
      </c>
      <c r="I14" s="26">
        <f>'Road Veh Sales'!J14/'Total Fleet Size'!I29</f>
        <v>8.0621423091238598E-2</v>
      </c>
      <c r="J14" s="26">
        <f>'Road Veh Sales'!K14/'Total Fleet Size'!J29</f>
        <v>0.26235594207171575</v>
      </c>
      <c r="K14" s="26">
        <f>'Road Veh Sales'!L14/'Total Fleet Size'!K29</f>
        <v>3.8218571492639096E-2</v>
      </c>
    </row>
    <row r="15" spans="1:11" ht="14.45" x14ac:dyDescent="0.35">
      <c r="A15" s="1">
        <v>2023</v>
      </c>
      <c r="B15" s="26">
        <f>'Road Veh Sales'!C15/'Total Fleet Size'!B30</f>
        <v>4.8509416370593937E-2</v>
      </c>
      <c r="C15" s="26">
        <f>'Road Veh Sales'!D15/'Total Fleet Size'!C30</f>
        <v>3.2070903716526891E-2</v>
      </c>
      <c r="D15" s="26">
        <f>'Road Veh Sales'!E15/'Total Fleet Size'!D30</f>
        <v>3.4529243320066995E-2</v>
      </c>
      <c r="E15" s="26">
        <f>'Road Veh Sales'!F15/'Total Fleet Size'!E30</f>
        <v>7.3585252885851734E-3</v>
      </c>
      <c r="F15" s="26">
        <f>'Road Veh Sales'!G15/'Total Fleet Size'!F30</f>
        <v>6.2628830194498747E-2</v>
      </c>
      <c r="G15" s="26">
        <f>'Road Veh Sales'!H15/'Total Fleet Size'!G30</f>
        <v>4.5204538280827482E-2</v>
      </c>
      <c r="H15" s="26">
        <f>'Road Veh Sales'!I15/'Total Fleet Size'!H30</f>
        <v>4.8085909813733847E-2</v>
      </c>
      <c r="I15" s="26">
        <f>'Road Veh Sales'!J15/'Total Fleet Size'!I30</f>
        <v>7.8678870810061072E-2</v>
      </c>
      <c r="J15" s="26">
        <f>'Road Veh Sales'!K15/'Total Fleet Size'!J30</f>
        <v>0.2505320614603469</v>
      </c>
      <c r="K15" s="26">
        <f>'Road Veh Sales'!L15/'Total Fleet Size'!K30</f>
        <v>3.7868490067846899E-2</v>
      </c>
    </row>
    <row r="16" spans="1:11" ht="14.45" x14ac:dyDescent="0.35">
      <c r="A16" s="1">
        <v>2024</v>
      </c>
      <c r="B16" s="26">
        <f>'Road Veh Sales'!C16/'Total Fleet Size'!B31</f>
        <v>4.8345149884316117E-2</v>
      </c>
      <c r="C16" s="26">
        <f>'Road Veh Sales'!D16/'Total Fleet Size'!C31</f>
        <v>3.1725644550154967E-2</v>
      </c>
      <c r="D16" s="26">
        <f>'Road Veh Sales'!E16/'Total Fleet Size'!D31</f>
        <v>3.5826110074234974E-2</v>
      </c>
      <c r="E16" s="26">
        <f>'Road Veh Sales'!F16/'Total Fleet Size'!E31</f>
        <v>7.0817491664301388E-3</v>
      </c>
      <c r="F16" s="26">
        <f>'Road Veh Sales'!G16/'Total Fleet Size'!F31</f>
        <v>6.219628631321774E-2</v>
      </c>
      <c r="G16" s="26">
        <f>'Road Veh Sales'!H16/'Total Fleet Size'!G31</f>
        <v>4.5782032016727772E-2</v>
      </c>
      <c r="H16" s="26">
        <f>'Road Veh Sales'!I16/'Total Fleet Size'!H31</f>
        <v>5.0924889401370063E-2</v>
      </c>
      <c r="I16" s="26">
        <f>'Road Veh Sales'!J16/'Total Fleet Size'!I31</f>
        <v>7.700796378684055E-2</v>
      </c>
      <c r="J16" s="26">
        <f>'Road Veh Sales'!K16/'Total Fleet Size'!J31</f>
        <v>0.19430801795470068</v>
      </c>
      <c r="K16" s="26">
        <f>'Road Veh Sales'!L16/'Total Fleet Size'!K31</f>
        <v>3.7548853845484502E-2</v>
      </c>
    </row>
    <row r="17" spans="1:11" ht="14.45" x14ac:dyDescent="0.35">
      <c r="A17" s="1">
        <v>2025</v>
      </c>
      <c r="B17" s="26">
        <f>'Road Veh Sales'!C17/'Total Fleet Size'!B32</f>
        <v>4.8212116267966017E-2</v>
      </c>
      <c r="C17" s="26">
        <f>'Road Veh Sales'!D17/'Total Fleet Size'!C32</f>
        <v>3.141162353530752E-2</v>
      </c>
      <c r="D17" s="26">
        <f>'Road Veh Sales'!E17/'Total Fleet Size'!D32</f>
        <v>3.735605307061246E-2</v>
      </c>
      <c r="E17" s="26">
        <f>'Road Veh Sales'!F17/'Total Fleet Size'!E32</f>
        <v>6.8420885453555191E-3</v>
      </c>
      <c r="F17" s="26">
        <f>'Road Veh Sales'!G17/'Total Fleet Size'!F32</f>
        <v>6.1845065680712914E-2</v>
      </c>
      <c r="G17" s="26">
        <f>'Road Veh Sales'!H17/'Total Fleet Size'!G32</f>
        <v>4.6435062608068463E-2</v>
      </c>
      <c r="H17" s="26">
        <f>'Road Veh Sales'!I17/'Total Fleet Size'!H32</f>
        <v>5.5429758474512189E-2</v>
      </c>
      <c r="I17" s="26">
        <f>'Road Veh Sales'!J17/'Total Fleet Size'!I32</f>
        <v>7.5578410692252254E-2</v>
      </c>
      <c r="J17" s="26">
        <f>'Road Veh Sales'!K17/'Total Fleet Size'!J32</f>
        <v>0.17206186101598353</v>
      </c>
      <c r="K17" s="26">
        <f>'Road Veh Sales'!L17/'Total Fleet Size'!K32</f>
        <v>3.7271378919378408E-2</v>
      </c>
    </row>
    <row r="18" spans="1:11" ht="14.45" x14ac:dyDescent="0.35">
      <c r="A18" s="1">
        <v>2026</v>
      </c>
      <c r="B18" s="26">
        <f>'Road Veh Sales'!C18/'Total Fleet Size'!B33</f>
        <v>4.8107296584488785E-2</v>
      </c>
      <c r="C18" s="26">
        <f>'Road Veh Sales'!D18/'Total Fleet Size'!C33</f>
        <v>3.1126385886047075E-2</v>
      </c>
      <c r="D18" s="26">
        <f>'Road Veh Sales'!E18/'Total Fleet Size'!D33</f>
        <v>3.866926597232774E-2</v>
      </c>
      <c r="E18" s="26">
        <f>'Road Veh Sales'!F18/'Total Fleet Size'!E33</f>
        <v>6.6341585094952266E-3</v>
      </c>
      <c r="F18" s="26">
        <f>'Road Veh Sales'!G18/'Total Fleet Size'!F33</f>
        <v>6.1466132452820933E-2</v>
      </c>
      <c r="G18" s="26">
        <f>'Road Veh Sales'!H18/'Total Fleet Size'!G33</f>
        <v>4.7157371043511351E-2</v>
      </c>
      <c r="H18" s="26">
        <f>'Road Veh Sales'!I18/'Total Fleet Size'!H33</f>
        <v>6.0849735958505444E-2</v>
      </c>
      <c r="I18" s="26">
        <f>'Road Veh Sales'!J18/'Total Fleet Size'!I33</f>
        <v>7.4312500903748038E-2</v>
      </c>
      <c r="J18" s="26">
        <f>'Road Veh Sales'!K18/'Total Fleet Size'!J33</f>
        <v>0.22020734066051381</v>
      </c>
      <c r="K18" s="26">
        <f>'Road Veh Sales'!L18/'Total Fleet Size'!K33</f>
        <v>3.7011368056817789E-2</v>
      </c>
    </row>
    <row r="19" spans="1:11" ht="14.45" x14ac:dyDescent="0.35">
      <c r="A19" s="1">
        <v>2027</v>
      </c>
      <c r="B19" s="26">
        <f>'Road Veh Sales'!C19/'Total Fleet Size'!B34</f>
        <v>4.8027145868183144E-2</v>
      </c>
      <c r="C19" s="26">
        <f>'Road Veh Sales'!D19/'Total Fleet Size'!C34</f>
        <v>3.0860573809305313E-2</v>
      </c>
      <c r="D19" s="26">
        <f>'Road Veh Sales'!E19/'Total Fleet Size'!D34</f>
        <v>3.9659301737542986E-2</v>
      </c>
      <c r="E19" s="26">
        <f>'Road Veh Sales'!F19/'Total Fleet Size'!E34</f>
        <v>6.4527537745095965E-3</v>
      </c>
      <c r="F19" s="26">
        <f>'Road Veh Sales'!G19/'Total Fleet Size'!F34</f>
        <v>6.1070755967031237E-2</v>
      </c>
      <c r="G19" s="26">
        <f>'Road Veh Sales'!H19/'Total Fleet Size'!G34</f>
        <v>4.781600420116406E-2</v>
      </c>
      <c r="H19" s="26">
        <f>'Road Veh Sales'!I19/'Total Fleet Size'!H34</f>
        <v>6.1735003022785361E-2</v>
      </c>
      <c r="I19" s="26">
        <f>'Road Veh Sales'!J19/'Total Fleet Size'!I34</f>
        <v>7.3218742626322761E-2</v>
      </c>
      <c r="J19" s="26">
        <f>'Road Veh Sales'!K19/'Total Fleet Size'!J34</f>
        <v>0.20656058108184597</v>
      </c>
      <c r="K19" s="26">
        <f>'Road Veh Sales'!L19/'Total Fleet Size'!K34</f>
        <v>3.6772712726397712E-2</v>
      </c>
    </row>
    <row r="20" spans="1:11" ht="14.45" x14ac:dyDescent="0.35">
      <c r="A20" s="1">
        <v>2028</v>
      </c>
      <c r="B20" s="26">
        <f>'Road Veh Sales'!C20/'Total Fleet Size'!B35</f>
        <v>4.797929438001413E-2</v>
      </c>
      <c r="C20" s="26">
        <f>'Road Veh Sales'!D20/'Total Fleet Size'!C35</f>
        <v>3.0618231062342228E-2</v>
      </c>
      <c r="D20" s="26">
        <f>'Road Veh Sales'!E20/'Total Fleet Size'!D35</f>
        <v>4.0881636251630736E-2</v>
      </c>
      <c r="E20" s="26">
        <f>'Road Veh Sales'!F20/'Total Fleet Size'!E35</f>
        <v>6.2939936191021024E-3</v>
      </c>
      <c r="F20" s="26">
        <f>'Road Veh Sales'!G20/'Total Fleet Size'!F35</f>
        <v>6.0722050197819642E-2</v>
      </c>
      <c r="G20" s="26">
        <f>'Road Veh Sales'!H20/'Total Fleet Size'!G35</f>
        <v>4.8346321246645924E-2</v>
      </c>
      <c r="H20" s="26">
        <f>'Road Veh Sales'!I20/'Total Fleet Size'!H35</f>
        <v>6.2397974985805613E-2</v>
      </c>
      <c r="I20" s="26">
        <f>'Road Veh Sales'!J20/'Total Fleet Size'!I35</f>
        <v>7.2273000386040759E-2</v>
      </c>
      <c r="J20" s="26">
        <f>'Road Veh Sales'!K20/'Total Fleet Size'!J35</f>
        <v>0.23165409346252067</v>
      </c>
      <c r="K20" s="26">
        <f>'Road Veh Sales'!L20/'Total Fleet Size'!K35</f>
        <v>3.6561143658871781E-2</v>
      </c>
    </row>
    <row r="21" spans="1:11" ht="14.45" x14ac:dyDescent="0.35">
      <c r="A21" s="1">
        <v>2029</v>
      </c>
      <c r="B21" s="26">
        <f>'Road Veh Sales'!C21/'Total Fleet Size'!B36</f>
        <v>4.7965318094034801E-2</v>
      </c>
      <c r="C21" s="26">
        <f>'Road Veh Sales'!D21/'Total Fleet Size'!C36</f>
        <v>3.0389713260798673E-2</v>
      </c>
      <c r="D21" s="26">
        <f>'Road Veh Sales'!E21/'Total Fleet Size'!D36</f>
        <v>4.2465237687527205E-2</v>
      </c>
      <c r="E21" s="26">
        <f>'Road Veh Sales'!F21/'Total Fleet Size'!E36</f>
        <v>6.1548747253240832E-3</v>
      </c>
      <c r="F21" s="26">
        <f>'Road Veh Sales'!G21/'Total Fleet Size'!F36</f>
        <v>6.0458439577211857E-2</v>
      </c>
      <c r="G21" s="26">
        <f>'Road Veh Sales'!H21/'Total Fleet Size'!G36</f>
        <v>4.8990478562079359E-2</v>
      </c>
      <c r="H21" s="26">
        <f>'Road Veh Sales'!I21/'Total Fleet Size'!H36</f>
        <v>6.2314614318530179E-2</v>
      </c>
      <c r="I21" s="26">
        <f>'Road Veh Sales'!J21/'Total Fleet Size'!I36</f>
        <v>7.1456295734475386E-2</v>
      </c>
      <c r="J21" s="26">
        <f>'Road Veh Sales'!K21/'Total Fleet Size'!J36</f>
        <v>0.2468729198449886</v>
      </c>
      <c r="K21" s="26">
        <f>'Road Veh Sales'!L21/'Total Fleet Size'!K36</f>
        <v>3.6374545476549738E-2</v>
      </c>
    </row>
    <row r="22" spans="1:11" ht="14.45" x14ac:dyDescent="0.35">
      <c r="A22" s="1">
        <v>2030</v>
      </c>
      <c r="B22" s="26">
        <f>'Road Veh Sales'!C22/'Total Fleet Size'!B37</f>
        <v>4.7982176781269543E-2</v>
      </c>
      <c r="C22" s="26">
        <f>'Road Veh Sales'!D22/'Total Fleet Size'!C37</f>
        <v>3.0187374807988988E-2</v>
      </c>
      <c r="D22" s="26">
        <f>'Road Veh Sales'!E22/'Total Fleet Size'!D37</f>
        <v>4.4582484514781362E-2</v>
      </c>
      <c r="E22" s="26">
        <f>'Road Veh Sales'!F22/'Total Fleet Size'!E37</f>
        <v>6.0357192551442895E-3</v>
      </c>
      <c r="F22" s="26">
        <f>'Road Veh Sales'!G22/'Total Fleet Size'!F37</f>
        <v>6.0322159258598053E-2</v>
      </c>
      <c r="G22" s="26">
        <f>'Road Veh Sales'!H22/'Total Fleet Size'!G37</f>
        <v>4.974317735016752E-2</v>
      </c>
      <c r="H22" s="26">
        <f>'Road Veh Sales'!I22/'Total Fleet Size'!H37</f>
        <v>6.2153067082512066E-2</v>
      </c>
      <c r="I22" s="26">
        <f>'Road Veh Sales'!J22/'Total Fleet Size'!I37</f>
        <v>7.0753760052682108E-2</v>
      </c>
      <c r="J22" s="26">
        <f>'Road Veh Sales'!K22/'Total Fleet Size'!J37</f>
        <v>0.2244535185923324</v>
      </c>
      <c r="K22" s="26">
        <f>'Road Veh Sales'!L22/'Total Fleet Size'!K37</f>
        <v>3.6218047554044598E-2</v>
      </c>
    </row>
    <row r="24" spans="1:11" ht="14.45" x14ac:dyDescent="0.35">
      <c r="A24" s="63" t="s">
        <v>156</v>
      </c>
      <c r="B24" s="64"/>
      <c r="C24" s="64"/>
      <c r="D24" s="64"/>
    </row>
    <row r="25" spans="1:11" ht="14.45" x14ac:dyDescent="0.35">
      <c r="A25" s="63" t="s">
        <v>157</v>
      </c>
      <c r="B25" s="64"/>
      <c r="C25" s="64"/>
      <c r="D25" s="64"/>
      <c r="E25" s="64"/>
      <c r="F25" s="64"/>
      <c r="G25" s="64"/>
    </row>
    <row r="26" spans="1:11" s="49" customFormat="1" ht="29.1" x14ac:dyDescent="0.35">
      <c r="B26" s="12" t="s">
        <v>3</v>
      </c>
      <c r="C26" s="12" t="s">
        <v>4</v>
      </c>
      <c r="D26" s="12" t="s">
        <v>135</v>
      </c>
      <c r="E26" s="12" t="s">
        <v>5</v>
      </c>
      <c r="F26" s="12" t="s">
        <v>6</v>
      </c>
    </row>
    <row r="27" spans="1:11" ht="14.45" x14ac:dyDescent="0.35">
      <c r="A27" s="1">
        <v>2012</v>
      </c>
      <c r="B27" s="26">
        <f>SUM(B4*'Total Fleet Size'!B19,C4*'Total Fleet Size'!C19,J4*'Total Fleet Size'!J19)/SUM('Total Fleet Size'!B19:C19,'Total Fleet Size'!J19)</f>
        <v>4.645800608450934E-2</v>
      </c>
      <c r="C27" s="26">
        <f>SUM(G4*'Total Fleet Size'!G19,H4*'Total Fleet Size'!H19)/SUM('Total Fleet Size'!G19:H19)</f>
        <v>2.7344188981982952E-2</v>
      </c>
      <c r="D27" s="26">
        <f>I4</f>
        <v>0.13670959479730005</v>
      </c>
      <c r="E27" s="26">
        <f>D4</f>
        <v>3.892193026967751E-2</v>
      </c>
      <c r="F27" s="26">
        <f>SUM(E4*'Total Fleet Size'!E19,F4*'Total Fleet Size'!F19)/SUM('Total Fleet Size'!E19:F19)</f>
        <v>6.7029486720728365E-2</v>
      </c>
    </row>
    <row r="28" spans="1:11" ht="14.45" x14ac:dyDescent="0.35">
      <c r="A28" s="1">
        <v>2013</v>
      </c>
      <c r="B28" s="26">
        <f>SUM(B5*'Total Fleet Size'!B20,C5*'Total Fleet Size'!C20,J5*'Total Fleet Size'!J20)/SUM('Total Fleet Size'!B20:C20,'Total Fleet Size'!J20)</f>
        <v>4.7893838037085072E-2</v>
      </c>
      <c r="C28" s="26">
        <f>SUM(G5*'Total Fleet Size'!G20,H5*'Total Fleet Size'!H20)/SUM('Total Fleet Size'!G20:H20)</f>
        <v>3.2367347453075637E-2</v>
      </c>
      <c r="D28" s="26">
        <f t="shared" ref="D28:D45" si="0">I5</f>
        <v>0.13045738204429699</v>
      </c>
      <c r="E28" s="26">
        <f t="shared" ref="E28:E45" si="1">D5</f>
        <v>2.7873686589438163E-2</v>
      </c>
      <c r="F28" s="26">
        <f>SUM(E5*'Total Fleet Size'!E20,F5*'Total Fleet Size'!F20)/SUM('Total Fleet Size'!E20:F20)</f>
        <v>6.0736020909354503E-2</v>
      </c>
    </row>
    <row r="29" spans="1:11" ht="14.45" x14ac:dyDescent="0.35">
      <c r="A29" s="1">
        <v>2014</v>
      </c>
      <c r="B29" s="26">
        <f>SUM(B6*'Total Fleet Size'!B21,C6*'Total Fleet Size'!C21,J6*'Total Fleet Size'!J21)/SUM('Total Fleet Size'!B21:C21,'Total Fleet Size'!J21)</f>
        <v>4.6599109066470752E-2</v>
      </c>
      <c r="C29" s="26">
        <f>SUM(G6*'Total Fleet Size'!G21,H6*'Total Fleet Size'!H21)/SUM('Total Fleet Size'!G21:H21)</f>
        <v>3.3342088855125698E-2</v>
      </c>
      <c r="D29" s="26">
        <f t="shared" si="0"/>
        <v>0.11916270250243594</v>
      </c>
      <c r="E29" s="26">
        <f t="shared" si="1"/>
        <v>2.8225114188546639E-2</v>
      </c>
      <c r="F29" s="26">
        <f>SUM(E6*'Total Fleet Size'!E21,F6*'Total Fleet Size'!F21)/SUM('Total Fleet Size'!E21:F21)</f>
        <v>5.7286859796854862E-2</v>
      </c>
    </row>
    <row r="30" spans="1:11" ht="14.45" x14ac:dyDescent="0.35">
      <c r="A30" s="1">
        <v>2015</v>
      </c>
      <c r="B30" s="26">
        <f>SUM(B7*'Total Fleet Size'!B22,C7*'Total Fleet Size'!C22,J7*'Total Fleet Size'!J22)/SUM('Total Fleet Size'!B22:C22,'Total Fleet Size'!J22)</f>
        <v>4.5699804514497101E-2</v>
      </c>
      <c r="C30" s="26">
        <f>SUM(G7*'Total Fleet Size'!G22,H7*'Total Fleet Size'!H22)/SUM('Total Fleet Size'!G22:H22)</f>
        <v>3.4519688423030971E-2</v>
      </c>
      <c r="D30" s="26">
        <f t="shared" si="0"/>
        <v>0.11064408354964884</v>
      </c>
      <c r="E30" s="26">
        <f t="shared" si="1"/>
        <v>2.8691612442807945E-2</v>
      </c>
      <c r="F30" s="26">
        <f>SUM(E7*'Total Fleet Size'!E22,F7*'Total Fleet Size'!F22)/SUM('Total Fleet Size'!E22:F22)</f>
        <v>5.4546973318092704E-2</v>
      </c>
    </row>
    <row r="31" spans="1:11" ht="14.45" x14ac:dyDescent="0.35">
      <c r="A31" s="1">
        <v>2016</v>
      </c>
      <c r="B31" s="26">
        <f>SUM(B8*'Total Fleet Size'!B23,C8*'Total Fleet Size'!C23,J8*'Total Fleet Size'!J23)/SUM('Total Fleet Size'!B23:C23,'Total Fleet Size'!J23)</f>
        <v>4.4917454870544507E-2</v>
      </c>
      <c r="C31" s="26">
        <f>SUM(G8*'Total Fleet Size'!G23,H8*'Total Fleet Size'!H23)/SUM('Total Fleet Size'!G23:H23)</f>
        <v>3.5833433725879764E-2</v>
      </c>
      <c r="D31" s="26">
        <f t="shared" si="0"/>
        <v>0.10367059047518523</v>
      </c>
      <c r="E31" s="26">
        <f t="shared" si="1"/>
        <v>2.9132112703215432E-2</v>
      </c>
      <c r="F31" s="26">
        <f>SUM(E8*'Total Fleet Size'!E23,F8*'Total Fleet Size'!F23)/SUM('Total Fleet Size'!E23:F23)</f>
        <v>5.2153265647396981E-2</v>
      </c>
    </row>
    <row r="32" spans="1:11" ht="14.45" x14ac:dyDescent="0.35">
      <c r="A32" s="1">
        <v>2017</v>
      </c>
      <c r="B32" s="26">
        <f>SUM(B9*'Total Fleet Size'!B24,C9*'Total Fleet Size'!C24,J9*'Total Fleet Size'!J24)/SUM('Total Fleet Size'!B24:C24,'Total Fleet Size'!J24)</f>
        <v>4.4258764615595768E-2</v>
      </c>
      <c r="C32" s="26">
        <f>SUM(G9*'Total Fleet Size'!G24,H9*'Total Fleet Size'!H24)/SUM('Total Fleet Size'!G24:H24)</f>
        <v>3.7018535860398341E-2</v>
      </c>
      <c r="D32" s="26">
        <f t="shared" si="0"/>
        <v>9.7890627458604301E-2</v>
      </c>
      <c r="E32" s="26">
        <f t="shared" si="1"/>
        <v>2.9544913874338965E-2</v>
      </c>
      <c r="F32" s="26">
        <f>SUM(E9*'Total Fleet Size'!E24,F9*'Total Fleet Size'!F24)/SUM('Total Fleet Size'!E24:F24)</f>
        <v>5.0039784747388245E-2</v>
      </c>
    </row>
    <row r="33" spans="1:20" ht="14.45" x14ac:dyDescent="0.35">
      <c r="A33" s="1">
        <v>2018</v>
      </c>
      <c r="B33" s="26">
        <f>SUM(B10*'Total Fleet Size'!B25,C10*'Total Fleet Size'!C25,J10*'Total Fleet Size'!J25)/SUM('Total Fleet Size'!B25:C25,'Total Fleet Size'!J25)</f>
        <v>4.3730220341205391E-2</v>
      </c>
      <c r="C33" s="26">
        <f>SUM(G10*'Total Fleet Size'!G25,H10*'Total Fleet Size'!H25)/SUM('Total Fleet Size'!G25:H25)</f>
        <v>3.8041172229459977E-2</v>
      </c>
      <c r="D33" s="26">
        <f t="shared" si="0"/>
        <v>9.3053762443726568E-2</v>
      </c>
      <c r="E33" s="26">
        <f t="shared" si="1"/>
        <v>2.9946603804695045E-2</v>
      </c>
      <c r="F33" s="26">
        <f>SUM(E10*'Total Fleet Size'!E25,F10*'Total Fleet Size'!F25)/SUM('Total Fleet Size'!E25:F25)</f>
        <v>4.8177727932060918E-2</v>
      </c>
    </row>
    <row r="34" spans="1:20" ht="14.45" x14ac:dyDescent="0.35">
      <c r="A34" s="1">
        <v>2019</v>
      </c>
      <c r="B34" s="26">
        <f>SUM(B11*'Total Fleet Size'!B26,C11*'Total Fleet Size'!C26,J11*'Total Fleet Size'!J26)/SUM('Total Fleet Size'!B26:C26,'Total Fleet Size'!J26)</f>
        <v>4.3139073116251009E-2</v>
      </c>
      <c r="C34" s="26">
        <f>SUM(G11*'Total Fleet Size'!G26,H11*'Total Fleet Size'!H26)/SUM('Total Fleet Size'!G26:H26)</f>
        <v>3.9197566361530725E-2</v>
      </c>
      <c r="D34" s="26">
        <f t="shared" si="0"/>
        <v>8.8975067635655922E-2</v>
      </c>
      <c r="E34" s="26">
        <f t="shared" si="1"/>
        <v>3.0342396717977498E-2</v>
      </c>
      <c r="F34" s="26">
        <f>SUM(E11*'Total Fleet Size'!E26,F11*'Total Fleet Size'!F26)/SUM('Total Fleet Size'!E26:F26)</f>
        <v>4.65299606426611E-2</v>
      </c>
    </row>
    <row r="35" spans="1:20" ht="14.45" x14ac:dyDescent="0.35">
      <c r="A35" s="1">
        <v>2020</v>
      </c>
      <c r="B35" s="26">
        <f>SUM(B12*'Total Fleet Size'!B27,C12*'Total Fleet Size'!C27,J12*'Total Fleet Size'!J27)/SUM('Total Fleet Size'!B27:C27,'Total Fleet Size'!J27)</f>
        <v>4.294384209410379E-2</v>
      </c>
      <c r="C35" s="26">
        <f>SUM(G12*'Total Fleet Size'!G27,H12*'Total Fleet Size'!H27)/SUM('Total Fleet Size'!G27:H27)</f>
        <v>4.0546957071579674E-2</v>
      </c>
      <c r="D35" s="26">
        <f t="shared" si="0"/>
        <v>8.5525972400053829E-2</v>
      </c>
      <c r="E35" s="26">
        <f t="shared" si="1"/>
        <v>3.1235329595451423E-2</v>
      </c>
      <c r="F35" s="26">
        <f>SUM(E12*'Total Fleet Size'!E27,F12*'Total Fleet Size'!F27)/SUM('Total Fleet Size'!E27:F27)</f>
        <v>4.5112401318281647E-2</v>
      </c>
    </row>
    <row r="36" spans="1:20" ht="14.45" x14ac:dyDescent="0.35">
      <c r="A36" s="1">
        <v>2021</v>
      </c>
      <c r="B36" s="26">
        <f>SUM(B13*'Total Fleet Size'!B28,C13*'Total Fleet Size'!C28,J13*'Total Fleet Size'!J28)/SUM('Total Fleet Size'!B28:C28,'Total Fleet Size'!J28)</f>
        <v>4.2916689111645451E-2</v>
      </c>
      <c r="C36" s="26">
        <f>SUM(G13*'Total Fleet Size'!G28,H13*'Total Fleet Size'!H28)/SUM('Total Fleet Size'!G28:H28)</f>
        <v>4.229377187530356E-2</v>
      </c>
      <c r="D36" s="26">
        <f t="shared" si="0"/>
        <v>8.2884427532339155E-2</v>
      </c>
      <c r="E36" s="26">
        <f t="shared" si="1"/>
        <v>3.2240253147972124E-2</v>
      </c>
      <c r="F36" s="26">
        <f>SUM(E13*'Total Fleet Size'!E28,F13*'Total Fleet Size'!F28)/SUM('Total Fleet Size'!E28:F28)</f>
        <v>4.3986984309597771E-2</v>
      </c>
    </row>
    <row r="37" spans="1:20" ht="14.45" x14ac:dyDescent="0.35">
      <c r="A37" s="1">
        <v>2022</v>
      </c>
      <c r="B37" s="26">
        <f>SUM(B14*'Total Fleet Size'!B29,C14*'Total Fleet Size'!C29,J14*'Total Fleet Size'!J29)/SUM('Total Fleet Size'!B29:C29,'Total Fleet Size'!J29)</f>
        <v>4.2427901506769991E-2</v>
      </c>
      <c r="C37" s="26">
        <f>SUM(G14*'Total Fleet Size'!G29,H14*'Total Fleet Size'!H29)/SUM('Total Fleet Size'!G29:H29)</f>
        <v>4.4244265005662926E-2</v>
      </c>
      <c r="D37" s="26">
        <f t="shared" si="0"/>
        <v>8.0621423091238598E-2</v>
      </c>
      <c r="E37" s="26">
        <f t="shared" si="1"/>
        <v>3.3330553110164841E-2</v>
      </c>
      <c r="F37" s="26">
        <f>SUM(E14*'Total Fleet Size'!E29,F14*'Total Fleet Size'!F29)/SUM('Total Fleet Size'!E29:F29)</f>
        <v>4.2987425845013985E-2</v>
      </c>
    </row>
    <row r="38" spans="1:20" ht="14.45" x14ac:dyDescent="0.35">
      <c r="A38" s="1">
        <v>2023</v>
      </c>
      <c r="B38" s="26">
        <f>SUM(B15*'Total Fleet Size'!B30,C15*'Total Fleet Size'!C30,J15*'Total Fleet Size'!J30)/SUM('Total Fleet Size'!B30:C30,'Total Fleet Size'!J30)</f>
        <v>4.2302598042890729E-2</v>
      </c>
      <c r="C38" s="26">
        <f>SUM(G15*'Total Fleet Size'!G30,H15*'Total Fleet Size'!H30)/SUM('Total Fleet Size'!G30:H30)</f>
        <v>4.5519391969541773E-2</v>
      </c>
      <c r="D38" s="26">
        <f t="shared" si="0"/>
        <v>7.8678870810061072E-2</v>
      </c>
      <c r="E38" s="26">
        <f t="shared" si="1"/>
        <v>3.4529243320066995E-2</v>
      </c>
      <c r="F38" s="26">
        <f>SUM(E15*'Total Fleet Size'!E30,F15*'Total Fleet Size'!F30)/SUM('Total Fleet Size'!E30:F30)</f>
        <v>4.2095534708054515E-2</v>
      </c>
    </row>
    <row r="39" spans="1:20" ht="14.45" x14ac:dyDescent="0.35">
      <c r="A39" s="1">
        <v>2024</v>
      </c>
      <c r="B39" s="26">
        <f>SUM(B16*'Total Fleet Size'!B31,C16*'Total Fleet Size'!C31,J16*'Total Fleet Size'!J31)/SUM('Total Fleet Size'!B31:C31,'Total Fleet Size'!J31)</f>
        <v>4.1865277041300206E-2</v>
      </c>
      <c r="C39" s="26">
        <f>SUM(G16*'Total Fleet Size'!G31,H16*'Total Fleet Size'!H31)/SUM('Total Fleet Size'!G31:H31)</f>
        <v>4.6323104064598879E-2</v>
      </c>
      <c r="D39" s="26">
        <f t="shared" si="0"/>
        <v>7.700796378684055E-2</v>
      </c>
      <c r="E39" s="26">
        <f t="shared" si="1"/>
        <v>3.5826110074234974E-2</v>
      </c>
      <c r="F39" s="26">
        <f>SUM(E16*'Total Fleet Size'!E31,F16*'Total Fleet Size'!F31)/SUM('Total Fleet Size'!E31:F31)</f>
        <v>4.1315073901241402E-2</v>
      </c>
    </row>
    <row r="40" spans="1:20" ht="14.45" x14ac:dyDescent="0.35">
      <c r="A40" s="1">
        <v>2025</v>
      </c>
      <c r="B40" s="26">
        <f>SUM(B17*'Total Fleet Size'!B32,C17*'Total Fleet Size'!C32,J17*'Total Fleet Size'!J32)/SUM('Total Fleet Size'!B32:C32,'Total Fleet Size'!J32)</f>
        <v>4.1575931500770803E-2</v>
      </c>
      <c r="C40" s="26">
        <f>SUM(G17*'Total Fleet Size'!G32,H17*'Total Fleet Size'!H32)/SUM('Total Fleet Size'!G32:H32)</f>
        <v>4.7324961557045596E-2</v>
      </c>
      <c r="D40" s="26">
        <f t="shared" si="0"/>
        <v>7.5578410692252254E-2</v>
      </c>
      <c r="E40" s="26">
        <f t="shared" si="1"/>
        <v>3.735605307061246E-2</v>
      </c>
      <c r="F40" s="26">
        <f>SUM(E17*'Total Fleet Size'!E32,F17*'Total Fleet Size'!F32)/SUM('Total Fleet Size'!E32:F32)</f>
        <v>4.0632519134690147E-2</v>
      </c>
    </row>
    <row r="41" spans="1:20" ht="14.45" x14ac:dyDescent="0.35">
      <c r="A41" s="1">
        <v>2026</v>
      </c>
      <c r="B41" s="26">
        <f>SUM(B18*'Total Fleet Size'!B33,C18*'Total Fleet Size'!C33,J18*'Total Fleet Size'!J33)/SUM('Total Fleet Size'!B33:C33,'Total Fleet Size'!J33)</f>
        <v>4.1843413110607477E-2</v>
      </c>
      <c r="C41" s="26">
        <f>SUM(G18*'Total Fleet Size'!G33,H18*'Total Fleet Size'!H33)/SUM('Total Fleet Size'!G33:H33)</f>
        <v>4.8422304268620625E-2</v>
      </c>
      <c r="D41" s="26">
        <f t="shared" si="0"/>
        <v>7.4312500903748038E-2</v>
      </c>
      <c r="E41" s="26">
        <f t="shared" si="1"/>
        <v>3.866926597232774E-2</v>
      </c>
      <c r="F41" s="26">
        <f>SUM(E18*'Total Fleet Size'!E33,F18*'Total Fleet Size'!F33)/SUM('Total Fleet Size'!E33:F33)</f>
        <v>3.9997562536924609E-2</v>
      </c>
    </row>
    <row r="42" spans="1:20" x14ac:dyDescent="0.25">
      <c r="A42" s="1">
        <v>2027</v>
      </c>
      <c r="B42" s="26">
        <f>SUM(B19*'Total Fleet Size'!B34,C19*'Total Fleet Size'!C34,J19*'Total Fleet Size'!J34)/SUM('Total Fleet Size'!B34:C34,'Total Fleet Size'!J34)</f>
        <v>4.1712595435772375E-2</v>
      </c>
      <c r="C42" s="26">
        <f>SUM(G19*'Total Fleet Size'!G34,H19*'Total Fleet Size'!H34)/SUM('Total Fleet Size'!G34:H34)</f>
        <v>4.9103539690346823E-2</v>
      </c>
      <c r="D42" s="26">
        <f t="shared" si="0"/>
        <v>7.3218742626322761E-2</v>
      </c>
      <c r="E42" s="26">
        <f t="shared" si="1"/>
        <v>3.9659301737542986E-2</v>
      </c>
      <c r="F42" s="26">
        <f>SUM(E19*'Total Fleet Size'!E34,F19*'Total Fleet Size'!F34)/SUM('Total Fleet Size'!E34:F34)</f>
        <v>3.9408548560277687E-2</v>
      </c>
    </row>
    <row r="43" spans="1:20" x14ac:dyDescent="0.25">
      <c r="A43" s="1">
        <v>2028</v>
      </c>
      <c r="B43" s="26">
        <f>SUM(B20*'Total Fleet Size'!B35,C20*'Total Fleet Size'!C35,J20*'Total Fleet Size'!J35)/SUM('Total Fleet Size'!B35:C35,'Total Fleet Size'!J35)</f>
        <v>4.1960474286368635E-2</v>
      </c>
      <c r="C43" s="26">
        <f>SUM(G20*'Total Fleet Size'!G35,H20*'Total Fleet Size'!H35)/SUM('Total Fleet Size'!G35:H35)</f>
        <v>4.9648816085269873E-2</v>
      </c>
      <c r="D43" s="26">
        <f t="shared" si="0"/>
        <v>7.2273000386040759E-2</v>
      </c>
      <c r="E43" s="26">
        <f t="shared" si="1"/>
        <v>4.0881636251630736E-2</v>
      </c>
      <c r="F43" s="26">
        <f>SUM(E20*'Total Fleet Size'!E35,F20*'Total Fleet Size'!F35)/SUM('Total Fleet Size'!E35:F35)</f>
        <v>3.8884799946266355E-2</v>
      </c>
    </row>
    <row r="44" spans="1:20" x14ac:dyDescent="0.25">
      <c r="A44" s="1">
        <v>2029</v>
      </c>
      <c r="B44" s="26">
        <f>SUM(B21*'Total Fleet Size'!B36,C21*'Total Fleet Size'!C36,J21*'Total Fleet Size'!J36)/SUM('Total Fleet Size'!B36:C36,'Total Fleet Size'!J36)</f>
        <v>4.218897753943901E-2</v>
      </c>
      <c r="C44" s="26">
        <f>SUM(G21*'Total Fleet Size'!G36,H21*'Total Fleet Size'!H36)/SUM('Total Fleet Size'!G36:H36)</f>
        <v>5.0244074829548478E-2</v>
      </c>
      <c r="D44" s="26">
        <f t="shared" si="0"/>
        <v>7.1456295734475386E-2</v>
      </c>
      <c r="E44" s="26">
        <f t="shared" si="1"/>
        <v>4.2465237687527205E-2</v>
      </c>
      <c r="F44" s="26">
        <f>SUM(E21*'Total Fleet Size'!E36,F21*'Total Fleet Size'!F36)/SUM('Total Fleet Size'!E36:F36)</f>
        <v>3.8435889322997886E-2</v>
      </c>
    </row>
    <row r="45" spans="1:20" x14ac:dyDescent="0.25">
      <c r="A45" s="1">
        <v>2030</v>
      </c>
      <c r="B45" s="26">
        <f>SUM(B22*'Total Fleet Size'!B37,C22*'Total Fleet Size'!C37,J22*'Total Fleet Size'!J37)/SUM('Total Fleet Size'!B37:C37,'Total Fleet Size'!J37)</f>
        <v>4.2050265820535115E-2</v>
      </c>
      <c r="C45" s="26">
        <f>SUM(G22*'Total Fleet Size'!G37,H22*'Total Fleet Size'!H37)/SUM('Total Fleet Size'!G37:H37)</f>
        <v>5.0931686888823942E-2</v>
      </c>
      <c r="D45" s="26">
        <f t="shared" si="0"/>
        <v>7.0753760052682108E-2</v>
      </c>
      <c r="E45" s="26">
        <f t="shared" si="1"/>
        <v>4.4582484514781362E-2</v>
      </c>
      <c r="F45" s="26">
        <f>SUM(E22*'Total Fleet Size'!E37,F22*'Total Fleet Size'!F37)/SUM('Total Fleet Size'!E37:F37)</f>
        <v>3.8079874619744561E-2</v>
      </c>
    </row>
    <row r="47" spans="1:20" x14ac:dyDescent="0.25">
      <c r="A47" s="63" t="s">
        <v>159</v>
      </c>
      <c r="B47" s="64"/>
      <c r="C47" s="64"/>
      <c r="D47" s="64"/>
      <c r="E47" s="64"/>
    </row>
    <row r="48" spans="1:20" x14ac:dyDescent="0.25">
      <c r="B48">
        <v>2012</v>
      </c>
      <c r="C48">
        <v>2013</v>
      </c>
      <c r="D48">
        <v>2014</v>
      </c>
      <c r="E48">
        <v>2015</v>
      </c>
      <c r="F48">
        <v>2016</v>
      </c>
      <c r="G48">
        <v>2017</v>
      </c>
      <c r="H48">
        <v>2018</v>
      </c>
      <c r="I48">
        <v>2019</v>
      </c>
      <c r="J48">
        <v>2020</v>
      </c>
      <c r="K48">
        <v>2021</v>
      </c>
      <c r="L48">
        <v>2022</v>
      </c>
      <c r="M48">
        <v>2023</v>
      </c>
      <c r="N48">
        <v>2024</v>
      </c>
      <c r="O48">
        <v>2025</v>
      </c>
      <c r="P48">
        <v>2026</v>
      </c>
      <c r="Q48">
        <v>2027</v>
      </c>
      <c r="R48">
        <v>2028</v>
      </c>
      <c r="S48">
        <v>2029</v>
      </c>
      <c r="T48">
        <v>2030</v>
      </c>
    </row>
    <row r="49" spans="1:20" x14ac:dyDescent="0.25">
      <c r="A49" t="s">
        <v>3</v>
      </c>
      <c r="B49" s="26">
        <v>4.645800608450934E-2</v>
      </c>
      <c r="C49" s="26">
        <v>4.7893838037085072E-2</v>
      </c>
      <c r="D49" s="26">
        <v>4.6599109066470752E-2</v>
      </c>
      <c r="E49" s="26">
        <v>4.5699804514497101E-2</v>
      </c>
      <c r="F49" s="26">
        <v>4.4917454870544507E-2</v>
      </c>
      <c r="G49" s="26">
        <v>4.4258764615595768E-2</v>
      </c>
      <c r="H49" s="26">
        <v>4.3730220341205391E-2</v>
      </c>
      <c r="I49" s="26">
        <v>4.3139073116251009E-2</v>
      </c>
      <c r="J49" s="26">
        <v>4.294384209410379E-2</v>
      </c>
      <c r="K49" s="26">
        <v>4.2916689111645451E-2</v>
      </c>
      <c r="L49" s="26">
        <v>4.2427901506769991E-2</v>
      </c>
      <c r="M49" s="26">
        <v>4.2302598042890729E-2</v>
      </c>
      <c r="N49" s="26">
        <v>4.1865277041300206E-2</v>
      </c>
      <c r="O49" s="26">
        <v>4.1575931500770803E-2</v>
      </c>
      <c r="P49" s="26">
        <v>4.1843413110607477E-2</v>
      </c>
      <c r="Q49" s="26">
        <v>4.1712595435772375E-2</v>
      </c>
      <c r="R49" s="26">
        <v>4.1960474286368635E-2</v>
      </c>
      <c r="S49" s="26">
        <v>4.218897753943901E-2</v>
      </c>
      <c r="T49" s="26">
        <v>4.2050265820535115E-2</v>
      </c>
    </row>
    <row r="50" spans="1:20" x14ac:dyDescent="0.25">
      <c r="A50" t="s">
        <v>4</v>
      </c>
      <c r="B50" s="26">
        <v>2.7344188981982952E-2</v>
      </c>
      <c r="C50" s="26">
        <v>3.2367347453075637E-2</v>
      </c>
      <c r="D50" s="26">
        <v>3.3342088855125698E-2</v>
      </c>
      <c r="E50" s="26">
        <v>3.4519688423030971E-2</v>
      </c>
      <c r="F50" s="26">
        <v>3.5833433725879764E-2</v>
      </c>
      <c r="G50" s="26">
        <v>3.7018535860398341E-2</v>
      </c>
      <c r="H50" s="26">
        <v>3.8041172229459977E-2</v>
      </c>
      <c r="I50" s="26">
        <v>3.9197566361530725E-2</v>
      </c>
      <c r="J50" s="26">
        <v>4.0546957071579674E-2</v>
      </c>
      <c r="K50" s="26">
        <v>4.229377187530356E-2</v>
      </c>
      <c r="L50" s="26">
        <v>4.4244265005662926E-2</v>
      </c>
      <c r="M50" s="26">
        <v>4.5519391969541773E-2</v>
      </c>
      <c r="N50" s="26">
        <v>4.6323104064598879E-2</v>
      </c>
      <c r="O50" s="26">
        <v>4.7324961557045596E-2</v>
      </c>
      <c r="P50" s="26">
        <v>4.8422304268620625E-2</v>
      </c>
      <c r="Q50" s="26">
        <v>4.9103539690346823E-2</v>
      </c>
      <c r="R50" s="26">
        <v>4.9648816085269873E-2</v>
      </c>
      <c r="S50" s="26">
        <v>5.0244074829548478E-2</v>
      </c>
      <c r="T50" s="26">
        <v>5.0931686888823942E-2</v>
      </c>
    </row>
    <row r="51" spans="1:20" x14ac:dyDescent="0.25">
      <c r="A51" t="s">
        <v>135</v>
      </c>
      <c r="B51" s="26">
        <v>0.13670959479730005</v>
      </c>
      <c r="C51" s="26">
        <v>0.13045738204429699</v>
      </c>
      <c r="D51" s="26">
        <v>0.11916270250243594</v>
      </c>
      <c r="E51" s="26">
        <v>0.11064408354964884</v>
      </c>
      <c r="F51" s="26">
        <v>0.10367059047518523</v>
      </c>
      <c r="G51" s="26">
        <v>9.7890627458604301E-2</v>
      </c>
      <c r="H51" s="26">
        <v>9.3053762443726568E-2</v>
      </c>
      <c r="I51" s="26">
        <v>8.8975067635655922E-2</v>
      </c>
      <c r="J51" s="26">
        <v>8.5525972400053829E-2</v>
      </c>
      <c r="K51" s="26">
        <v>8.2884427532339155E-2</v>
      </c>
      <c r="L51" s="26">
        <v>8.0621423091238598E-2</v>
      </c>
      <c r="M51" s="26">
        <v>7.8678870810061072E-2</v>
      </c>
      <c r="N51" s="26">
        <v>7.700796378684055E-2</v>
      </c>
      <c r="O51" s="26">
        <v>7.5578410692252254E-2</v>
      </c>
      <c r="P51" s="26">
        <v>7.4312500903748038E-2</v>
      </c>
      <c r="Q51" s="26">
        <v>7.3218742626322761E-2</v>
      </c>
      <c r="R51" s="26">
        <v>7.2273000386040759E-2</v>
      </c>
      <c r="S51" s="26">
        <v>7.1456295734475386E-2</v>
      </c>
      <c r="T51" s="26">
        <v>7.0753760052682108E-2</v>
      </c>
    </row>
    <row r="52" spans="1:20" x14ac:dyDescent="0.25">
      <c r="A52" t="s">
        <v>5</v>
      </c>
      <c r="B52" s="26">
        <v>3.892193026967751E-2</v>
      </c>
      <c r="C52" s="26">
        <v>2.7873686589438163E-2</v>
      </c>
      <c r="D52" s="26">
        <v>2.8225114188546639E-2</v>
      </c>
      <c r="E52" s="26">
        <v>2.8691612442807945E-2</v>
      </c>
      <c r="F52" s="26">
        <v>2.9132112703215432E-2</v>
      </c>
      <c r="G52" s="26">
        <v>2.9544913874338965E-2</v>
      </c>
      <c r="H52" s="26">
        <v>2.9946603804695045E-2</v>
      </c>
      <c r="I52" s="26">
        <v>3.0342396717977498E-2</v>
      </c>
      <c r="J52" s="26">
        <v>3.1235329595451423E-2</v>
      </c>
      <c r="K52" s="26">
        <v>3.2240253147972124E-2</v>
      </c>
      <c r="L52" s="26">
        <v>3.3330553110164841E-2</v>
      </c>
      <c r="M52" s="26">
        <v>3.4529243320066995E-2</v>
      </c>
      <c r="N52" s="26">
        <v>3.5826110074234974E-2</v>
      </c>
      <c r="O52" s="26">
        <v>3.735605307061246E-2</v>
      </c>
      <c r="P52" s="26">
        <v>3.866926597232774E-2</v>
      </c>
      <c r="Q52" s="26">
        <v>3.9659301737542986E-2</v>
      </c>
      <c r="R52" s="26">
        <v>4.0881636251630736E-2</v>
      </c>
      <c r="S52" s="26">
        <v>4.2465237687527205E-2</v>
      </c>
      <c r="T52" s="26">
        <v>4.4582484514781362E-2</v>
      </c>
    </row>
    <row r="53" spans="1:20" x14ac:dyDescent="0.25">
      <c r="A53" t="s">
        <v>6</v>
      </c>
      <c r="B53" s="26">
        <v>6.7029486720728365E-2</v>
      </c>
      <c r="C53" s="26">
        <v>6.0736020909354503E-2</v>
      </c>
      <c r="D53" s="26">
        <v>5.7286859796854862E-2</v>
      </c>
      <c r="E53" s="26">
        <v>5.4546973318092704E-2</v>
      </c>
      <c r="F53" s="26">
        <v>5.2153265647396981E-2</v>
      </c>
      <c r="G53" s="26">
        <v>5.0039784747388245E-2</v>
      </c>
      <c r="H53" s="26">
        <v>4.8177727932060918E-2</v>
      </c>
      <c r="I53" s="26">
        <v>4.65299606426611E-2</v>
      </c>
      <c r="J53" s="26">
        <v>4.5112401318281647E-2</v>
      </c>
      <c r="K53" s="26">
        <v>4.3986984309597771E-2</v>
      </c>
      <c r="L53" s="26">
        <v>4.2987425845013985E-2</v>
      </c>
      <c r="M53" s="26">
        <v>4.2095534708054515E-2</v>
      </c>
      <c r="N53" s="26">
        <v>4.1315073901241402E-2</v>
      </c>
      <c r="O53" s="26">
        <v>4.0632519134690147E-2</v>
      </c>
      <c r="P53" s="26">
        <v>3.9997562536924609E-2</v>
      </c>
      <c r="Q53" s="26">
        <v>3.9408548560277687E-2</v>
      </c>
      <c r="R53" s="26">
        <v>3.8884799946266355E-2</v>
      </c>
      <c r="S53" s="26">
        <v>3.8435889322997886E-2</v>
      </c>
      <c r="T53" s="26">
        <v>3.8079874619744561E-2</v>
      </c>
    </row>
  </sheetData>
  <pageMargins left="0.7" right="0.7" top="0.75" bottom="0.75" header="0.3" footer="0.3"/>
  <ignoredErrors>
    <ignoredError sqref="F27:F45 C27:C45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40.140625" customWidth="1"/>
    <col min="2" max="19" width="9.5703125" bestFit="1" customWidth="1"/>
  </cols>
  <sheetData>
    <row r="1" spans="1:19" x14ac:dyDescent="0.25">
      <c r="A1" s="1" t="s">
        <v>2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25">
      <c r="A2" s="9" t="s">
        <v>7</v>
      </c>
      <c r="B2" s="3">
        <f>'Psg-km Calcs'!B13</f>
        <v>192146198825.30811</v>
      </c>
      <c r="C2" s="3">
        <f>'Psg-km Calcs'!C13</f>
        <v>197171740985.69098</v>
      </c>
      <c r="D2" s="3">
        <f>'Psg-km Calcs'!D13</f>
        <v>202124073436.01773</v>
      </c>
      <c r="E2" s="3">
        <f>'Psg-km Calcs'!E13</f>
        <v>207017039295.42328</v>
      </c>
      <c r="F2" s="3">
        <f>'Psg-km Calcs'!F13</f>
        <v>211834374555.35464</v>
      </c>
      <c r="G2" s="3">
        <f>'Psg-km Calcs'!G13</f>
        <v>216610094215.40997</v>
      </c>
      <c r="H2" s="3">
        <f>'Psg-km Calcs'!H13</f>
        <v>221399686671.37451</v>
      </c>
      <c r="I2" s="3">
        <f>'Psg-km Calcs'!I13</f>
        <v>226186787767.63074</v>
      </c>
      <c r="J2" s="3">
        <f>'Psg-km Calcs'!J13</f>
        <v>231155046863.03281</v>
      </c>
      <c r="K2" s="3">
        <f>'Psg-km Calcs'!K13</f>
        <v>236278559463.29614</v>
      </c>
      <c r="L2" s="3">
        <f>'Psg-km Calcs'!L13</f>
        <v>241523394305.35089</v>
      </c>
      <c r="M2" s="3">
        <f>'Psg-km Calcs'!M13</f>
        <v>246905123924.15665</v>
      </c>
      <c r="N2" s="3">
        <f>'Psg-km Calcs'!N13</f>
        <v>252456795867.49246</v>
      </c>
      <c r="O2" s="3">
        <f>'Psg-km Calcs'!O13</f>
        <v>258180370229.30887</v>
      </c>
      <c r="P2" s="3">
        <f>'Psg-km Calcs'!P13</f>
        <v>264114725997.52975</v>
      </c>
      <c r="Q2" s="3">
        <f>'Psg-km Calcs'!Q13</f>
        <v>270285546688.78516</v>
      </c>
      <c r="R2" s="3">
        <f>'Psg-km Calcs'!R13</f>
        <v>276746867367.58673</v>
      </c>
      <c r="S2" s="3">
        <f>'Psg-km Calcs'!S13</f>
        <v>283477593025.31543</v>
      </c>
    </row>
    <row r="3" spans="1:19" x14ac:dyDescent="0.25">
      <c r="A3" s="9" t="s">
        <v>8</v>
      </c>
      <c r="B3" s="3">
        <f>'Psg-km Calcs'!B14</f>
        <v>301240660800</v>
      </c>
      <c r="C3" s="3">
        <f>'Psg-km Calcs'!C14</f>
        <v>307019411100</v>
      </c>
      <c r="D3" s="3">
        <f>'Psg-km Calcs'!D14</f>
        <v>310334475301.49359</v>
      </c>
      <c r="E3" s="3">
        <f>'Psg-km Calcs'!E14</f>
        <v>313585541785.43109</v>
      </c>
      <c r="F3" s="3">
        <f>'Psg-km Calcs'!F14</f>
        <v>316777977090.98761</v>
      </c>
      <c r="G3" s="3">
        <f>'Psg-km Calcs'!G14</f>
        <v>319905585090.07336</v>
      </c>
      <c r="H3" s="3">
        <f>'Psg-km Calcs'!H14</f>
        <v>322961721240.04193</v>
      </c>
      <c r="I3" s="3">
        <f>'Psg-km Calcs'!I14</f>
        <v>325942335764.99689</v>
      </c>
      <c r="J3" s="3">
        <f>'Psg-km Calcs'!J14</f>
        <v>328863127725.37897</v>
      </c>
      <c r="K3" s="3">
        <f>'Psg-km Calcs'!K14</f>
        <v>331738909885.21912</v>
      </c>
      <c r="L3" s="3">
        <f>'Psg-km Calcs'!L14</f>
        <v>334559598858.37689</v>
      </c>
      <c r="M3" s="3">
        <f>'Psg-km Calcs'!M14</f>
        <v>337323690965.56982</v>
      </c>
      <c r="N3" s="3">
        <f>'Psg-km Calcs'!N14</f>
        <v>340028306143.39062</v>
      </c>
      <c r="O3" s="3">
        <f>'Psg-km Calcs'!O14</f>
        <v>342670220870.15723</v>
      </c>
      <c r="P3" s="3">
        <f>'Psg-km Calcs'!P14</f>
        <v>345248234580.15601</v>
      </c>
      <c r="Q3" s="3">
        <f>'Psg-km Calcs'!Q14</f>
        <v>347762158213.80554</v>
      </c>
      <c r="R3" s="3">
        <f>'Psg-km Calcs'!R14</f>
        <v>350210996002.2196</v>
      </c>
      <c r="S3" s="3">
        <f>'Psg-km Calcs'!S14</f>
        <v>352587997983.80017</v>
      </c>
    </row>
    <row r="4" spans="1:19" x14ac:dyDescent="0.25">
      <c r="A4" s="9" t="s">
        <v>9</v>
      </c>
      <c r="B4" s="3">
        <f>'Psg-km Calcs'!B15</f>
        <v>19324638100</v>
      </c>
      <c r="C4" s="3">
        <f>'Psg-km Calcs'!C15</f>
        <v>20443105900</v>
      </c>
      <c r="D4" s="3">
        <f>'Psg-km Calcs'!D15</f>
        <v>20663841808.17474</v>
      </c>
      <c r="E4" s="3">
        <f>'Psg-km Calcs'!E15</f>
        <v>20880316382.798389</v>
      </c>
      <c r="F4" s="3">
        <f>'Psg-km Calcs'!F15</f>
        <v>21092886958.699642</v>
      </c>
      <c r="G4" s="3">
        <f>'Psg-km Calcs'!G15</f>
        <v>21301140962.281754</v>
      </c>
      <c r="H4" s="3">
        <f>'Psg-km Calcs'!H15</f>
        <v>21504635961.945721</v>
      </c>
      <c r="I4" s="3">
        <f>'Psg-km Calcs'!I15</f>
        <v>21703102300.482494</v>
      </c>
      <c r="J4" s="3">
        <f>'Psg-km Calcs'!J15</f>
        <v>21897585310.999733</v>
      </c>
      <c r="K4" s="3">
        <f>'Psg-km Calcs'!K15</f>
        <v>22089071311.928169</v>
      </c>
      <c r="L4" s="3">
        <f>'Psg-km Calcs'!L15</f>
        <v>22276888893.828377</v>
      </c>
      <c r="M4" s="3">
        <f>'Psg-km Calcs'!M15</f>
        <v>22460937933.145615</v>
      </c>
      <c r="N4" s="3">
        <f>'Psg-km Calcs'!N15</f>
        <v>22641026658.809052</v>
      </c>
      <c r="O4" s="3">
        <f>'Psg-km Calcs'!O15</f>
        <v>22816940430.33429</v>
      </c>
      <c r="P4" s="3">
        <f>'Psg-km Calcs'!P15</f>
        <v>22988599307.199215</v>
      </c>
      <c r="Q4" s="3">
        <f>'Psg-km Calcs'!Q15</f>
        <v>23155990700.737103</v>
      </c>
      <c r="R4" s="3">
        <f>'Psg-km Calcs'!R15</f>
        <v>23319048306.968273</v>
      </c>
      <c r="S4" s="3">
        <f>'Psg-km Calcs'!S15</f>
        <v>23477322674.897842</v>
      </c>
    </row>
    <row r="5" spans="1:19" x14ac:dyDescent="0.25">
      <c r="A5" s="9" t="s">
        <v>10</v>
      </c>
      <c r="B5" s="3">
        <f>'Psg-km Calcs'!B16</f>
        <v>1265111356</v>
      </c>
      <c r="C5" s="3">
        <f>'Psg-km Calcs'!C16</f>
        <v>1397463379</v>
      </c>
      <c r="D5" s="3">
        <f>'Psg-km Calcs'!D16</f>
        <v>1412552590.4737082</v>
      </c>
      <c r="E5" s="3">
        <f>'Psg-km Calcs'!E16</f>
        <v>1427350502.8849113</v>
      </c>
      <c r="F5" s="3">
        <f>'Psg-km Calcs'!F16</f>
        <v>1441881543.1646049</v>
      </c>
      <c r="G5" s="3">
        <f>'Psg-km Calcs'!G16</f>
        <v>1456117508.3334849</v>
      </c>
      <c r="H5" s="3">
        <f>'Psg-km Calcs'!H16</f>
        <v>1470028154.3591468</v>
      </c>
      <c r="I5" s="3">
        <f>'Psg-km Calcs'!I16</f>
        <v>1483595047.8354142</v>
      </c>
      <c r="J5" s="3">
        <f>'Psg-km Calcs'!J16</f>
        <v>1496889646.3355136</v>
      </c>
      <c r="K5" s="3">
        <f>'Psg-km Calcs'!K16</f>
        <v>1509979373.2682812</v>
      </c>
      <c r="L5" s="3">
        <f>'Psg-km Calcs'!L16</f>
        <v>1522818331.9823711</v>
      </c>
      <c r="M5" s="3">
        <f>'Psg-km Calcs'!M16</f>
        <v>1535399678.1654859</v>
      </c>
      <c r="N5" s="3">
        <f>'Psg-km Calcs'!N16</f>
        <v>1547710302.6036944</v>
      </c>
      <c r="O5" s="3">
        <f>'Psg-km Calcs'!O16</f>
        <v>1559735532.7605414</v>
      </c>
      <c r="P5" s="3">
        <f>'Psg-km Calcs'!P16</f>
        <v>1571469904.008846</v>
      </c>
      <c r="Q5" s="3">
        <f>'Psg-km Calcs'!Q16</f>
        <v>1582912555.8041866</v>
      </c>
      <c r="R5" s="3">
        <f>'Psg-km Calcs'!R16</f>
        <v>1594058955.6951869</v>
      </c>
      <c r="S5" s="3">
        <f>'Psg-km Calcs'!S16</f>
        <v>1604878379.8129253</v>
      </c>
    </row>
    <row r="6" spans="1:19" x14ac:dyDescent="0.25">
      <c r="A6" s="9" t="s">
        <v>128</v>
      </c>
      <c r="B6" s="3">
        <f>'Psg-km Calcs'!B17</f>
        <v>124274200</v>
      </c>
      <c r="C6" s="3">
        <f>'Psg-km Calcs'!C17</f>
        <v>186411300</v>
      </c>
      <c r="D6" s="3">
        <f>'Psg-km Calcs'!D17</f>
        <v>188424089.43624383</v>
      </c>
      <c r="E6" s="3">
        <f>'Psg-km Calcs'!E17</f>
        <v>190398021.72764486</v>
      </c>
      <c r="F6" s="3">
        <f>'Psg-km Calcs'!F17</f>
        <v>192336355.2465013</v>
      </c>
      <c r="G6" s="3">
        <f>'Psg-km Calcs'!G17</f>
        <v>194235327.92354178</v>
      </c>
      <c r="H6" s="3">
        <f>'Psg-km Calcs'!H17</f>
        <v>196090905.42807645</v>
      </c>
      <c r="I6" s="3">
        <f>'Psg-km Calcs'!I17</f>
        <v>197900628.87977955</v>
      </c>
      <c r="J6" s="3">
        <f>'Psg-km Calcs'!J17</f>
        <v>199674030.19148692</v>
      </c>
      <c r="K6" s="3">
        <f>'Psg-km Calcs'!K17</f>
        <v>201420103.14828116</v>
      </c>
      <c r="L6" s="3">
        <f>'Psg-km Calcs'!L17</f>
        <v>203132725.47563866</v>
      </c>
      <c r="M6" s="3">
        <f>'Psg-km Calcs'!M17</f>
        <v>204810984.19281715</v>
      </c>
      <c r="N6" s="3">
        <f>'Psg-km Calcs'!N17</f>
        <v>206453130.62743816</v>
      </c>
      <c r="O6" s="3">
        <f>'Psg-km Calcs'!O17</f>
        <v>208057207.57143727</v>
      </c>
      <c r="P6" s="3">
        <f>'Psg-km Calcs'!P17</f>
        <v>209622486.0838834</v>
      </c>
      <c r="Q6" s="3">
        <f>'Psg-km Calcs'!Q17</f>
        <v>211148851.37450245</v>
      </c>
      <c r="R6" s="3">
        <f>'Psg-km Calcs'!R17</f>
        <v>212635698.84773502</v>
      </c>
      <c r="S6" s="3">
        <f>'Psg-km Calcs'!S17</f>
        <v>214078930.16624174</v>
      </c>
    </row>
    <row r="7" spans="1:19" x14ac:dyDescent="0.25">
      <c r="A7" s="9" t="s">
        <v>29</v>
      </c>
      <c r="B7" s="3">
        <f>'Psg-km Calcs'!B18</f>
        <v>8343836850.8327389</v>
      </c>
      <c r="C7" s="3">
        <f>'Psg-km Calcs'!C18</f>
        <v>9185971735.3252602</v>
      </c>
      <c r="D7" s="3">
        <f>'Psg-km Calcs'!D18</f>
        <v>9992037757.4027309</v>
      </c>
      <c r="E7" s="3">
        <f>'Psg-km Calcs'!E18</f>
        <v>10762168586.367167</v>
      </c>
      <c r="F7" s="3">
        <f>'Psg-km Calcs'!F18</f>
        <v>11496480086.463696</v>
      </c>
      <c r="G7" s="3">
        <f>'Psg-km Calcs'!G18</f>
        <v>12196462430.723455</v>
      </c>
      <c r="H7" s="3">
        <f>'Psg-km Calcs'!H18</f>
        <v>12863537276.886814</v>
      </c>
      <c r="I7" s="3">
        <f>'Psg-km Calcs'!I18</f>
        <v>13499197654.511879</v>
      </c>
      <c r="J7" s="3">
        <f>'Psg-km Calcs'!J18</f>
        <v>14112213625.864</v>
      </c>
      <c r="K7" s="3">
        <f>'Psg-km Calcs'!K18</f>
        <v>14705362543.671219</v>
      </c>
      <c r="L7" s="3">
        <f>'Psg-km Calcs'!L18</f>
        <v>15280375204.853462</v>
      </c>
      <c r="M7" s="3">
        <f>'Psg-km Calcs'!M18</f>
        <v>15840743810.967121</v>
      </c>
      <c r="N7" s="3">
        <f>'Psg-km Calcs'!N18</f>
        <v>16388732126.080812</v>
      </c>
      <c r="O7" s="3">
        <f>'Psg-km Calcs'!O18</f>
        <v>16928161888.890627</v>
      </c>
      <c r="P7" s="3">
        <f>'Psg-km Calcs'!P18</f>
        <v>17462073007.335983</v>
      </c>
      <c r="Q7" s="3">
        <f>'Psg-km Calcs'!Q18</f>
        <v>17991462125.026108</v>
      </c>
      <c r="R7" s="3">
        <f>'Psg-km Calcs'!R18</f>
        <v>18519448276.52462</v>
      </c>
      <c r="S7" s="3">
        <f>'Psg-km Calcs'!S18</f>
        <v>19048584406.969387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>
      <selection activeCell="C4" sqref="C4"/>
    </sheetView>
  </sheetViews>
  <sheetFormatPr defaultRowHeight="15" x14ac:dyDescent="0.25"/>
  <cols>
    <col min="3" max="3" width="9.85546875" customWidth="1"/>
    <col min="4" max="4" width="10.5703125" customWidth="1"/>
    <col min="6" max="6" width="13.5703125" customWidth="1"/>
    <col min="7" max="7" width="15.7109375" customWidth="1"/>
    <col min="8" max="8" width="12.28515625" customWidth="1"/>
    <col min="9" max="9" width="10" customWidth="1"/>
    <col min="10" max="10" width="12" customWidth="1"/>
    <col min="11" max="11" width="10.140625" customWidth="1"/>
    <col min="12" max="12" width="10.42578125" customWidth="1"/>
    <col min="13" max="13" width="9.5703125" customWidth="1"/>
    <col min="14" max="14" width="11.7109375" customWidth="1"/>
    <col min="15" max="15" width="13.28515625" customWidth="1"/>
    <col min="16" max="16" width="10.28515625" customWidth="1"/>
    <col min="17" max="17" width="10.85546875" customWidth="1"/>
  </cols>
  <sheetData>
    <row r="1" spans="1:19" ht="15.75" thickBot="1" x14ac:dyDescent="0.3">
      <c r="A1" s="78" t="s">
        <v>76</v>
      </c>
      <c r="C1" s="37" t="s">
        <v>77</v>
      </c>
    </row>
    <row r="2" spans="1:19" ht="15.75" thickBot="1" x14ac:dyDescent="0.3">
      <c r="A2" s="79"/>
      <c r="C2" s="80" t="s">
        <v>60</v>
      </c>
      <c r="D2" s="81"/>
      <c r="E2" s="81"/>
      <c r="F2" s="81"/>
      <c r="G2" s="81"/>
      <c r="H2" s="81"/>
      <c r="I2" s="81"/>
      <c r="J2" s="81"/>
      <c r="K2" s="82" t="s">
        <v>71</v>
      </c>
      <c r="L2" s="82"/>
      <c r="M2" s="82"/>
      <c r="N2" s="82"/>
      <c r="O2" s="82"/>
      <c r="P2" s="82"/>
      <c r="Q2" s="83"/>
      <c r="R2" s="84" t="s">
        <v>78</v>
      </c>
      <c r="S2" s="83"/>
    </row>
    <row r="3" spans="1:19" ht="30.75" thickBot="1" x14ac:dyDescent="0.3">
      <c r="A3" s="79"/>
      <c r="C3" s="47" t="s">
        <v>3</v>
      </c>
      <c r="D3" s="47" t="s">
        <v>3</v>
      </c>
      <c r="E3" s="47" t="s">
        <v>5</v>
      </c>
      <c r="F3" s="47" t="s">
        <v>6</v>
      </c>
      <c r="G3" s="47" t="s">
        <v>6</v>
      </c>
      <c r="H3" s="47" t="s">
        <v>4</v>
      </c>
      <c r="I3" s="47" t="s">
        <v>4</v>
      </c>
      <c r="J3" s="47" t="s">
        <v>90</v>
      </c>
      <c r="K3" s="47" t="s">
        <v>3</v>
      </c>
      <c r="L3" s="47" t="s">
        <v>3</v>
      </c>
      <c r="M3" s="47" t="s">
        <v>5</v>
      </c>
      <c r="N3" s="47" t="s">
        <v>6</v>
      </c>
      <c r="O3" s="47" t="s">
        <v>6</v>
      </c>
      <c r="P3" s="47" t="s">
        <v>4</v>
      </c>
      <c r="Q3" s="47" t="s">
        <v>4</v>
      </c>
      <c r="R3" s="47" t="s">
        <v>90</v>
      </c>
      <c r="S3" s="48"/>
    </row>
    <row r="4" spans="1:19" ht="30" x14ac:dyDescent="0.25">
      <c r="A4" s="79"/>
      <c r="B4" s="38" t="s">
        <v>79</v>
      </c>
      <c r="C4" s="39" t="s">
        <v>61</v>
      </c>
      <c r="D4" s="39" t="s">
        <v>62</v>
      </c>
      <c r="E4" s="39" t="s">
        <v>80</v>
      </c>
      <c r="F4" s="39" t="s">
        <v>81</v>
      </c>
      <c r="G4" s="39" t="s">
        <v>82</v>
      </c>
      <c r="H4" s="39" t="s">
        <v>83</v>
      </c>
      <c r="I4" s="39" t="s">
        <v>84</v>
      </c>
      <c r="J4" s="39" t="s">
        <v>85</v>
      </c>
      <c r="K4" s="40" t="s">
        <v>61</v>
      </c>
      <c r="L4" s="39" t="s">
        <v>62</v>
      </c>
      <c r="M4" s="39" t="s">
        <v>80</v>
      </c>
      <c r="N4" s="39" t="s">
        <v>81</v>
      </c>
      <c r="O4" s="39" t="s">
        <v>82</v>
      </c>
      <c r="P4" s="39" t="s">
        <v>83</v>
      </c>
      <c r="Q4" s="39" t="s">
        <v>84</v>
      </c>
      <c r="R4" s="39" t="s">
        <v>86</v>
      </c>
      <c r="S4" s="39" t="s">
        <v>87</v>
      </c>
    </row>
    <row r="5" spans="1:19" x14ac:dyDescent="0.25">
      <c r="A5" s="79"/>
      <c r="B5" s="41">
        <v>2012</v>
      </c>
      <c r="C5" s="42">
        <v>11.322156649062126</v>
      </c>
      <c r="D5" s="42">
        <v>8.3803580334786343</v>
      </c>
      <c r="E5" s="42">
        <v>4.0086341440999478</v>
      </c>
      <c r="F5" s="42">
        <v>3.0750872773388176</v>
      </c>
      <c r="G5" s="42">
        <v>2.3819425000886669</v>
      </c>
      <c r="H5" s="42">
        <v>1.7424716772640811</v>
      </c>
      <c r="I5" s="42">
        <v>1.7424716772640811</v>
      </c>
      <c r="J5" s="43">
        <v>16.914999999999999</v>
      </c>
      <c r="K5" s="44">
        <v>13.246923279402687</v>
      </c>
      <c r="L5" s="42">
        <v>8.6317687744829943</v>
      </c>
      <c r="M5" s="45">
        <v>4.1265648276199274</v>
      </c>
      <c r="N5" s="45">
        <v>3.236933976146124</v>
      </c>
      <c r="O5" s="45">
        <v>2.6</v>
      </c>
      <c r="P5" s="45">
        <v>1.8739405199318964</v>
      </c>
      <c r="Q5" s="45">
        <v>1.8739405199318964</v>
      </c>
      <c r="R5" s="42">
        <v>23.64</v>
      </c>
      <c r="S5" s="43"/>
    </row>
    <row r="6" spans="1:19" x14ac:dyDescent="0.25">
      <c r="A6" s="79"/>
      <c r="B6" s="41">
        <v>2013</v>
      </c>
      <c r="C6" s="42">
        <v>11.856366502075424</v>
      </c>
      <c r="D6" s="42">
        <v>8.5752868618893974</v>
      </c>
      <c r="E6" s="43">
        <v>4.0206600465322468</v>
      </c>
      <c r="F6" s="43">
        <v>3.0843125391708339</v>
      </c>
      <c r="G6" s="43">
        <v>2.3890883275889325</v>
      </c>
      <c r="H6" s="43">
        <v>1.7476990922958733</v>
      </c>
      <c r="I6" s="43">
        <v>1.7476990922958733</v>
      </c>
      <c r="J6" s="42">
        <v>17</v>
      </c>
      <c r="K6" s="44">
        <v>13.871948807428245</v>
      </c>
      <c r="L6" s="42">
        <v>8.8325454677460797</v>
      </c>
      <c r="M6" s="43">
        <v>4.1389445221027863</v>
      </c>
      <c r="N6" s="43">
        <v>3.246644778074562</v>
      </c>
      <c r="O6" s="43">
        <v>2.6077999999999997</v>
      </c>
      <c r="P6" s="43">
        <v>1.8795623414916918</v>
      </c>
      <c r="Q6" s="43">
        <v>1.8795623414916918</v>
      </c>
      <c r="R6" s="43">
        <v>24.1128</v>
      </c>
      <c r="S6" s="42"/>
    </row>
    <row r="7" spans="1:19" x14ac:dyDescent="0.25">
      <c r="A7" s="79"/>
      <c r="B7" s="41">
        <v>2014</v>
      </c>
      <c r="C7" s="43">
        <v>11.974930167096179</v>
      </c>
      <c r="D7" s="43">
        <v>8.6610397305082909</v>
      </c>
      <c r="E7" s="43">
        <v>4.0327220266718431</v>
      </c>
      <c r="F7" s="43">
        <v>3.093565476788346</v>
      </c>
      <c r="G7" s="43">
        <v>2.3962555925716988</v>
      </c>
      <c r="H7" s="43">
        <v>1.7529421895727606</v>
      </c>
      <c r="I7" s="43">
        <v>1.7529421895727606</v>
      </c>
      <c r="J7" s="43">
        <v>17.050999999999998</v>
      </c>
      <c r="K7" s="46">
        <v>14.010668295502528</v>
      </c>
      <c r="L7" s="43">
        <v>8.9208709224235392</v>
      </c>
      <c r="M7" s="43">
        <v>4.1513613556690938</v>
      </c>
      <c r="N7" s="43">
        <v>3.2563847124087855</v>
      </c>
      <c r="O7" s="43">
        <v>2.6156233999999996</v>
      </c>
      <c r="P7" s="43">
        <v>1.8852010285161667</v>
      </c>
      <c r="Q7" s="43">
        <v>1.8852010285161667</v>
      </c>
      <c r="R7" s="43">
        <v>24.595056</v>
      </c>
      <c r="S7" s="43"/>
    </row>
    <row r="8" spans="1:19" x14ac:dyDescent="0.25">
      <c r="A8" s="79"/>
      <c r="B8" s="41">
        <v>2015</v>
      </c>
      <c r="C8" s="43">
        <v>12.094679468767142</v>
      </c>
      <c r="D8" s="43">
        <v>8.7476501278133743</v>
      </c>
      <c r="E8" s="43">
        <v>4.0448201927518586</v>
      </c>
      <c r="F8" s="43">
        <v>3.1028461732187109</v>
      </c>
      <c r="G8" s="43">
        <v>2.4034443593494137</v>
      </c>
      <c r="H8" s="43">
        <v>1.7582010161414787</v>
      </c>
      <c r="I8" s="43">
        <v>1.7582010161414787</v>
      </c>
      <c r="J8" s="43">
        <v>17.102152999999998</v>
      </c>
      <c r="K8" s="46">
        <v>14.150774978457553</v>
      </c>
      <c r="L8" s="43">
        <v>9.0100796316477751</v>
      </c>
      <c r="M8" s="43">
        <v>4.1638154397361005</v>
      </c>
      <c r="N8" s="43">
        <v>3.2661538665460115</v>
      </c>
      <c r="O8" s="43">
        <v>2.6234702701999995</v>
      </c>
      <c r="P8" s="43">
        <v>1.890856631601715</v>
      </c>
      <c r="Q8" s="43">
        <v>1.890856631601715</v>
      </c>
      <c r="R8" s="43">
        <v>25.086957120000001</v>
      </c>
      <c r="S8" s="43"/>
    </row>
    <row r="9" spans="1:19" x14ac:dyDescent="0.25">
      <c r="A9" s="79"/>
      <c r="B9" s="41">
        <v>2016</v>
      </c>
      <c r="C9" s="43">
        <v>12.215626263454814</v>
      </c>
      <c r="D9" s="43">
        <v>8.8351266290915085</v>
      </c>
      <c r="E9" s="43">
        <v>4.0569546533301137</v>
      </c>
      <c r="F9" s="43">
        <v>3.1121547117383668</v>
      </c>
      <c r="G9" s="43">
        <v>2.4106546924274617</v>
      </c>
      <c r="H9" s="43">
        <v>1.763475619189903</v>
      </c>
      <c r="I9" s="43">
        <v>1.763475619189903</v>
      </c>
      <c r="J9" s="43">
        <v>17.153459458999997</v>
      </c>
      <c r="K9" s="46">
        <v>14.29228272824213</v>
      </c>
      <c r="L9" s="43">
        <v>9.1001804279642524</v>
      </c>
      <c r="M9" s="43">
        <v>4.1763068860553085</v>
      </c>
      <c r="N9" s="43">
        <v>3.2759523281456491</v>
      </c>
      <c r="O9" s="43">
        <v>2.6313406810105993</v>
      </c>
      <c r="P9" s="43">
        <v>1.89652920149652</v>
      </c>
      <c r="Q9" s="43">
        <v>1.89652920149652</v>
      </c>
      <c r="R9" s="43">
        <v>25.588696262400003</v>
      </c>
      <c r="S9" s="43"/>
    </row>
    <row r="10" spans="1:19" x14ac:dyDescent="0.25">
      <c r="A10" s="79"/>
      <c r="B10" s="41">
        <v>2017</v>
      </c>
      <c r="C10" s="43">
        <v>12.337782526089361</v>
      </c>
      <c r="D10" s="43">
        <v>8.9234778953824243</v>
      </c>
      <c r="E10" s="43">
        <v>4.0691255172901037</v>
      </c>
      <c r="F10" s="43">
        <v>3.1214911758735817</v>
      </c>
      <c r="G10" s="43">
        <v>2.4178866565047437</v>
      </c>
      <c r="H10" s="43">
        <v>1.7687660460474726</v>
      </c>
      <c r="I10" s="43">
        <v>1.7687660460474726</v>
      </c>
      <c r="J10" s="43">
        <v>17.204919837376995</v>
      </c>
      <c r="K10" s="46">
        <v>14.435205555524551</v>
      </c>
      <c r="L10" s="43">
        <v>9.1911822322438947</v>
      </c>
      <c r="M10" s="43">
        <v>4.1888358067134739</v>
      </c>
      <c r="N10" s="43">
        <v>3.2857801851300859</v>
      </c>
      <c r="O10" s="43">
        <v>2.6392347030536309</v>
      </c>
      <c r="P10" s="43">
        <v>1.9022187891010094</v>
      </c>
      <c r="Q10" s="43">
        <v>1.9022187891010094</v>
      </c>
      <c r="R10" s="43">
        <v>26.100470187648003</v>
      </c>
      <c r="S10" s="43"/>
    </row>
    <row r="11" spans="1:19" x14ac:dyDescent="0.25">
      <c r="A11" s="79"/>
      <c r="B11" s="41">
        <v>2018</v>
      </c>
      <c r="C11" s="43">
        <v>12.461160351350255</v>
      </c>
      <c r="D11" s="43">
        <v>9.0127126743362478</v>
      </c>
      <c r="E11" s="43">
        <v>4.0813328938419735</v>
      </c>
      <c r="F11" s="43">
        <v>3.1308556494012021</v>
      </c>
      <c r="G11" s="43">
        <v>2.4251403164742578</v>
      </c>
      <c r="H11" s="43">
        <v>1.7740723441856148</v>
      </c>
      <c r="I11" s="43">
        <v>1.7740723441856148</v>
      </c>
      <c r="J11" s="43">
        <v>17.256534596889125</v>
      </c>
      <c r="K11" s="46">
        <v>14.579557611079796</v>
      </c>
      <c r="L11" s="43">
        <v>9.2830940545663339</v>
      </c>
      <c r="M11" s="43">
        <v>4.2014023141336141</v>
      </c>
      <c r="N11" s="43">
        <v>3.2956375256854757</v>
      </c>
      <c r="O11" s="43">
        <v>2.6471524071627917</v>
      </c>
      <c r="P11" s="43">
        <v>1.9079254454683121</v>
      </c>
      <c r="Q11" s="43">
        <v>1.9079254454683121</v>
      </c>
      <c r="R11" s="43">
        <v>26.622479591400964</v>
      </c>
      <c r="S11" s="43"/>
    </row>
    <row r="12" spans="1:19" x14ac:dyDescent="0.25">
      <c r="A12" s="79"/>
      <c r="B12" s="41">
        <v>2019</v>
      </c>
      <c r="C12" s="43">
        <v>12.585771954863757</v>
      </c>
      <c r="D12" s="43">
        <v>9.102839801079611</v>
      </c>
      <c r="E12" s="43">
        <v>4.0935768925234992</v>
      </c>
      <c r="F12" s="43">
        <v>3.1402482163494052</v>
      </c>
      <c r="G12" s="43">
        <v>2.4324157374236801</v>
      </c>
      <c r="H12" s="43">
        <v>1.7793945612181714</v>
      </c>
      <c r="I12" s="43">
        <v>1.7793945612181714</v>
      </c>
      <c r="J12" s="43">
        <v>17.308304200679789</v>
      </c>
      <c r="K12" s="46">
        <v>14.725353187190594</v>
      </c>
      <c r="L12" s="43">
        <v>9.3759249951119976</v>
      </c>
      <c r="M12" s="43">
        <v>4.2140065210760147</v>
      </c>
      <c r="N12" s="43">
        <v>3.3055244382625317</v>
      </c>
      <c r="O12" s="43">
        <v>2.6550938643842796</v>
      </c>
      <c r="P12" s="43">
        <v>1.9136492218047167</v>
      </c>
      <c r="Q12" s="43">
        <v>1.9136492218047167</v>
      </c>
      <c r="R12" s="43">
        <v>27.154929183228983</v>
      </c>
      <c r="S12" s="43"/>
    </row>
    <row r="13" spans="1:19" x14ac:dyDescent="0.25">
      <c r="A13" s="79"/>
      <c r="B13" s="41">
        <v>2020</v>
      </c>
      <c r="C13" s="43">
        <v>12.711629674412395</v>
      </c>
      <c r="D13" s="43">
        <v>9.1938681990904065</v>
      </c>
      <c r="E13" s="43">
        <v>4.1058576232010688</v>
      </c>
      <c r="F13" s="43">
        <v>3.1496689609984529</v>
      </c>
      <c r="G13" s="43">
        <v>2.4397129846359511</v>
      </c>
      <c r="H13" s="43">
        <v>1.7847327449018258</v>
      </c>
      <c r="I13" s="43">
        <v>1.7847327449018258</v>
      </c>
      <c r="J13" s="43">
        <v>17.360229113281825</v>
      </c>
      <c r="K13" s="46">
        <v>14.8726067190625</v>
      </c>
      <c r="L13" s="43">
        <v>9.4696842450631173</v>
      </c>
      <c r="M13" s="43">
        <v>4.2266485406392427</v>
      </c>
      <c r="N13" s="43">
        <v>3.315441011577319</v>
      </c>
      <c r="O13" s="43">
        <v>2.663059145977432</v>
      </c>
      <c r="P13" s="43">
        <v>1.9193901694701307</v>
      </c>
      <c r="Q13" s="43">
        <v>1.9193901694701307</v>
      </c>
      <c r="R13" s="43">
        <v>27.698027766893563</v>
      </c>
      <c r="S13" s="43"/>
    </row>
    <row r="14" spans="1:19" x14ac:dyDescent="0.25">
      <c r="A14" s="79"/>
      <c r="B14" s="41">
        <v>2021</v>
      </c>
      <c r="C14" s="43">
        <v>12.838745971156518</v>
      </c>
      <c r="D14" s="43">
        <v>9.2858068810813101</v>
      </c>
      <c r="E14" s="43">
        <v>4.1181751960706716</v>
      </c>
      <c r="F14" s="43">
        <v>3.1591179678814481</v>
      </c>
      <c r="G14" s="43">
        <v>2.4470321235898589</v>
      </c>
      <c r="H14" s="43">
        <v>1.7900869431365309</v>
      </c>
      <c r="I14" s="43">
        <v>1.7900869431365309</v>
      </c>
      <c r="J14" s="43">
        <v>17.412309800621667</v>
      </c>
      <c r="K14" s="46">
        <v>15.021332786253124</v>
      </c>
      <c r="L14" s="43">
        <v>9.5643810875137483</v>
      </c>
      <c r="M14" s="43">
        <v>4.2393284862611598</v>
      </c>
      <c r="N14" s="43">
        <v>3.3253873346120506</v>
      </c>
      <c r="O14" s="43">
        <v>2.6710483234153641</v>
      </c>
      <c r="P14" s="43">
        <v>1.925148339978541</v>
      </c>
      <c r="Q14" s="43">
        <v>1.925148339978541</v>
      </c>
      <c r="R14" s="43">
        <v>28.251988322231437</v>
      </c>
      <c r="S14" s="43"/>
    </row>
    <row r="15" spans="1:19" x14ac:dyDescent="0.25">
      <c r="A15" s="79"/>
      <c r="B15" s="41">
        <v>2022</v>
      </c>
      <c r="C15" s="43">
        <v>12.967133430868083</v>
      </c>
      <c r="D15" s="43">
        <v>9.3786649498921228</v>
      </c>
      <c r="E15" s="43">
        <v>4.130529721658883</v>
      </c>
      <c r="F15" s="43">
        <v>3.1685953217850922</v>
      </c>
      <c r="G15" s="43">
        <v>2.4543732199606283</v>
      </c>
      <c r="H15" s="43">
        <v>1.7954572039659404</v>
      </c>
      <c r="I15" s="43">
        <v>1.7954572039659404</v>
      </c>
      <c r="J15" s="43">
        <v>17.464546730023532</v>
      </c>
      <c r="K15" s="46">
        <v>15.171546114115655</v>
      </c>
      <c r="L15" s="43">
        <v>9.660024898388885</v>
      </c>
      <c r="M15" s="43">
        <v>4.2520464717199431</v>
      </c>
      <c r="N15" s="43">
        <v>3.3353634966158863</v>
      </c>
      <c r="O15" s="43">
        <v>2.6790614683856098</v>
      </c>
      <c r="P15" s="43">
        <v>1.9309237849984764</v>
      </c>
      <c r="Q15" s="43">
        <v>1.9309237849984764</v>
      </c>
      <c r="R15" s="43">
        <v>28.817028088676068</v>
      </c>
      <c r="S15" s="43"/>
    </row>
    <row r="16" spans="1:19" x14ac:dyDescent="0.25">
      <c r="A16" s="79"/>
      <c r="B16" s="41">
        <v>2023</v>
      </c>
      <c r="C16" s="43">
        <v>13.096804765176763</v>
      </c>
      <c r="D16" s="43">
        <v>9.4724515993910448</v>
      </c>
      <c r="E16" s="43">
        <v>4.1429213108238594</v>
      </c>
      <c r="F16" s="43">
        <v>3.1781011077504471</v>
      </c>
      <c r="G16" s="43">
        <v>2.4617363396205101</v>
      </c>
      <c r="H16" s="43">
        <v>1.800843575577838</v>
      </c>
      <c r="I16" s="43">
        <v>1.800843575577838</v>
      </c>
      <c r="J16" s="43">
        <v>17.5169403702136</v>
      </c>
      <c r="K16" s="46">
        <v>15.323261575256812</v>
      </c>
      <c r="L16" s="43">
        <v>9.7566251473727732</v>
      </c>
      <c r="M16" s="43">
        <v>4.2648026111351021</v>
      </c>
      <c r="N16" s="43">
        <v>3.3453695871057336</v>
      </c>
      <c r="O16" s="43">
        <v>2.6870986527907661</v>
      </c>
      <c r="P16" s="43">
        <v>1.9367165563534716</v>
      </c>
      <c r="Q16" s="43">
        <v>1.9367165563534716</v>
      </c>
      <c r="R16" s="43">
        <v>29.393368650449588</v>
      </c>
      <c r="S16" s="43"/>
    </row>
    <row r="17" spans="1:19" x14ac:dyDescent="0.25">
      <c r="A17" s="79"/>
      <c r="B17" s="41">
        <v>2024</v>
      </c>
      <c r="C17" s="43">
        <v>13.227772812828531</v>
      </c>
      <c r="D17" s="43">
        <v>9.5671761153849548</v>
      </c>
      <c r="E17" s="43">
        <v>4.1553500747563303</v>
      </c>
      <c r="F17" s="43">
        <v>3.187635411073698</v>
      </c>
      <c r="G17" s="43">
        <v>2.4691215486393712</v>
      </c>
      <c r="H17" s="43">
        <v>1.8062461063045714</v>
      </c>
      <c r="I17" s="43">
        <v>1.8062461063045714</v>
      </c>
      <c r="J17" s="43">
        <v>17.569491191324239</v>
      </c>
      <c r="K17" s="46">
        <v>15.47649419100938</v>
      </c>
      <c r="L17" s="43">
        <v>9.8541913988465009</v>
      </c>
      <c r="M17" s="43">
        <v>4.2775970189685069</v>
      </c>
      <c r="N17" s="43">
        <v>3.3554056958670504</v>
      </c>
      <c r="O17" s="43">
        <v>2.6951599487491382</v>
      </c>
      <c r="P17" s="43">
        <v>1.9425267060225317</v>
      </c>
      <c r="Q17" s="43">
        <v>1.9425267060225317</v>
      </c>
      <c r="R17" s="43">
        <v>29.981236023458582</v>
      </c>
      <c r="S17" s="43"/>
    </row>
    <row r="18" spans="1:19" x14ac:dyDescent="0.25">
      <c r="A18" s="79"/>
      <c r="B18" s="41">
        <v>2025</v>
      </c>
      <c r="C18" s="43">
        <v>13.360050540956816</v>
      </c>
      <c r="D18" s="43">
        <v>9.6628478765388053</v>
      </c>
      <c r="E18" s="43">
        <v>4.1678161249805985</v>
      </c>
      <c r="F18" s="43">
        <v>3.1971983173069187</v>
      </c>
      <c r="G18" s="43">
        <v>2.4765289132852888</v>
      </c>
      <c r="H18" s="43">
        <v>1.8116648446234849</v>
      </c>
      <c r="I18" s="43">
        <v>1.8116648446234849</v>
      </c>
      <c r="J18" s="43">
        <v>17.622199664898211</v>
      </c>
      <c r="K18" s="46">
        <v>15.631259132919473</v>
      </c>
      <c r="L18" s="43">
        <v>9.9527333128349653</v>
      </c>
      <c r="M18" s="43">
        <v>4.2904298100254117</v>
      </c>
      <c r="N18" s="43">
        <v>3.3654719129546513</v>
      </c>
      <c r="O18" s="43">
        <v>2.7032454285953853</v>
      </c>
      <c r="P18" s="43">
        <v>1.9483542861405991</v>
      </c>
      <c r="Q18" s="43">
        <v>1.9483542861405991</v>
      </c>
      <c r="R18" s="43">
        <v>30.580860743927754</v>
      </c>
      <c r="S18" s="43"/>
    </row>
    <row r="19" spans="1:19" x14ac:dyDescent="0.25">
      <c r="A19" s="79"/>
      <c r="B19" s="41">
        <v>2026</v>
      </c>
      <c r="C19" s="43">
        <v>13.493651046366384</v>
      </c>
      <c r="D19" s="43">
        <v>9.7594763553041926</v>
      </c>
      <c r="E19" s="43">
        <v>4.1803195733555398</v>
      </c>
      <c r="F19" s="43">
        <v>3.2067899122588392</v>
      </c>
      <c r="G19" s="43">
        <v>2.4839585000251443</v>
      </c>
      <c r="H19" s="43">
        <v>1.8170998391573552</v>
      </c>
      <c r="I19" s="43">
        <v>1.8170998391573552</v>
      </c>
      <c r="J19" s="43">
        <v>17.675066263892905</v>
      </c>
      <c r="K19" s="46">
        <v>15.787571724248668</v>
      </c>
      <c r="L19" s="43">
        <v>10.052260645963315</v>
      </c>
      <c r="M19" s="43">
        <v>4.3033010994554877</v>
      </c>
      <c r="N19" s="43">
        <v>3.375568328693515</v>
      </c>
      <c r="O19" s="43">
        <v>2.7113551648811711</v>
      </c>
      <c r="P19" s="43">
        <v>1.9541993489990208</v>
      </c>
      <c r="Q19" s="43">
        <v>1.9541993489990208</v>
      </c>
      <c r="R19" s="43">
        <v>31.192477958806311</v>
      </c>
      <c r="S19" s="43"/>
    </row>
    <row r="20" spans="1:19" x14ac:dyDescent="0.25">
      <c r="A20" s="79"/>
      <c r="B20" s="41">
        <v>2027</v>
      </c>
      <c r="C20" s="43">
        <v>13.628587556830048</v>
      </c>
      <c r="D20" s="43">
        <v>9.8570711188572346</v>
      </c>
      <c r="E20" s="43">
        <v>4.1928605320756063</v>
      </c>
      <c r="F20" s="43">
        <v>3.2164102819956155</v>
      </c>
      <c r="G20" s="43">
        <v>2.4914103755252195</v>
      </c>
      <c r="H20" s="43">
        <v>1.822551138674827</v>
      </c>
      <c r="I20" s="43">
        <v>1.822551138674827</v>
      </c>
      <c r="J20" s="43">
        <v>17.728091462684581</v>
      </c>
      <c r="K20" s="46">
        <v>15.945447441491154</v>
      </c>
      <c r="L20" s="43">
        <v>10.152783252422948</v>
      </c>
      <c r="M20" s="43">
        <v>4.3162110027538541</v>
      </c>
      <c r="N20" s="43">
        <v>3.3856950336795952</v>
      </c>
      <c r="O20" s="43">
        <v>2.7194892303758142</v>
      </c>
      <c r="P20" s="43">
        <v>1.9600619470460177</v>
      </c>
      <c r="Q20" s="43">
        <v>1.9600619470460177</v>
      </c>
      <c r="R20" s="43">
        <v>31.816327517982437</v>
      </c>
      <c r="S20" s="43"/>
    </row>
    <row r="21" spans="1:19" x14ac:dyDescent="0.25">
      <c r="A21" s="79"/>
      <c r="B21" s="41">
        <v>2028</v>
      </c>
      <c r="C21" s="43">
        <v>13.76487343239835</v>
      </c>
      <c r="D21" s="43">
        <v>9.9556418300458063</v>
      </c>
      <c r="E21" s="43">
        <v>4.205439113671833</v>
      </c>
      <c r="F21" s="43">
        <v>3.2260595128416019</v>
      </c>
      <c r="G21" s="43">
        <v>2.4988846066517949</v>
      </c>
      <c r="H21" s="43">
        <v>1.8280187920908513</v>
      </c>
      <c r="I21" s="43">
        <v>1.8280187920908513</v>
      </c>
      <c r="J21" s="43">
        <v>17.781275737072633</v>
      </c>
      <c r="K21" s="46">
        <v>16.104901915906066</v>
      </c>
      <c r="L21" s="43">
        <v>10.254311084947178</v>
      </c>
      <c r="M21" s="43">
        <v>4.3291596357621147</v>
      </c>
      <c r="N21" s="43">
        <v>3.3958521187806339</v>
      </c>
      <c r="O21" s="43">
        <v>2.7276476980669413</v>
      </c>
      <c r="P21" s="43">
        <v>1.9659421328871556</v>
      </c>
      <c r="Q21" s="43">
        <v>1.9659421328871556</v>
      </c>
      <c r="R21" s="43">
        <v>32.452654068342085</v>
      </c>
      <c r="S21" s="43"/>
    </row>
    <row r="22" spans="1:19" x14ac:dyDescent="0.25">
      <c r="A22" s="79"/>
      <c r="B22" s="41">
        <v>2029</v>
      </c>
      <c r="C22" s="43">
        <v>13.902522166722333</v>
      </c>
      <c r="D22" s="43">
        <v>10.055198248346265</v>
      </c>
      <c r="E22" s="43">
        <v>4.2180554310128482</v>
      </c>
      <c r="F22" s="43">
        <v>3.2357376913801263</v>
      </c>
      <c r="G22" s="43">
        <v>2.5063812604717501</v>
      </c>
      <c r="H22" s="43">
        <v>1.8335028484671236</v>
      </c>
      <c r="I22" s="43">
        <v>1.8335028484671236</v>
      </c>
      <c r="J22" s="43">
        <v>17.834619564283848</v>
      </c>
      <c r="K22" s="46">
        <v>16.265950935065128</v>
      </c>
      <c r="L22" s="43">
        <v>10.35685419579665</v>
      </c>
      <c r="M22" s="43">
        <v>4.3421471146694008</v>
      </c>
      <c r="N22" s="43">
        <v>3.4060396751369755</v>
      </c>
      <c r="O22" s="43">
        <v>2.7358306411611419</v>
      </c>
      <c r="P22" s="43">
        <v>1.9718399592858169</v>
      </c>
      <c r="Q22" s="43">
        <v>1.9718399592858169</v>
      </c>
      <c r="R22" s="43">
        <v>33.101707149708929</v>
      </c>
      <c r="S22" s="43"/>
    </row>
    <row r="23" spans="1:19" x14ac:dyDescent="0.25">
      <c r="A23" s="79"/>
      <c r="B23" s="41">
        <v>2030</v>
      </c>
      <c r="C23" s="43">
        <v>14.041547388389557</v>
      </c>
      <c r="D23" s="43">
        <v>10.155750230829728</v>
      </c>
      <c r="E23" s="43">
        <v>4.2307095973058866</v>
      </c>
      <c r="F23" s="43">
        <v>3.2454449044542666</v>
      </c>
      <c r="G23" s="43">
        <v>2.5139004042531652</v>
      </c>
      <c r="H23" s="43">
        <v>1.8390033570125248</v>
      </c>
      <c r="I23" s="43">
        <v>1.8390033570125248</v>
      </c>
      <c r="J23" s="43">
        <v>17.888123422976697</v>
      </c>
      <c r="K23" s="46">
        <v>16.428610444415778</v>
      </c>
      <c r="L23" s="43">
        <v>10.460422737754616</v>
      </c>
      <c r="M23" s="43">
        <v>4.3551735560134084</v>
      </c>
      <c r="N23" s="43">
        <v>3.416257794162386</v>
      </c>
      <c r="O23" s="43">
        <v>2.7440381330846249</v>
      </c>
      <c r="P23" s="43">
        <v>1.9777554791636742</v>
      </c>
      <c r="Q23" s="43">
        <v>1.9777554791636742</v>
      </c>
      <c r="R23" s="43">
        <v>33.763741292703109</v>
      </c>
      <c r="S23" s="43"/>
    </row>
    <row r="24" spans="1:19" x14ac:dyDescent="0.25">
      <c r="A24" s="79"/>
      <c r="B24" s="41">
        <v>2031</v>
      </c>
      <c r="C24" s="43">
        <v>14.055588935777944</v>
      </c>
      <c r="D24" s="43">
        <v>10.165905981060556</v>
      </c>
      <c r="E24" s="43">
        <v>4.2349403069031917</v>
      </c>
      <c r="F24" s="43">
        <v>3.2486903493587205</v>
      </c>
      <c r="G24" s="43">
        <v>2.5164143046574181</v>
      </c>
      <c r="H24" s="43">
        <v>1.8408423603695372</v>
      </c>
      <c r="I24" s="43">
        <v>1.8408423603695372</v>
      </c>
      <c r="J24" s="43">
        <v>17.906011546399672</v>
      </c>
      <c r="K24" s="46">
        <v>16.445039054860192</v>
      </c>
      <c r="L24" s="43">
        <v>10.47088316049237</v>
      </c>
      <c r="M24" s="43">
        <v>4.3595287295694209</v>
      </c>
      <c r="N24" s="43">
        <v>3.4196740519565481</v>
      </c>
      <c r="O24" s="43">
        <v>2.746782171217709</v>
      </c>
      <c r="P24" s="43">
        <v>1.9797332346428376</v>
      </c>
      <c r="Q24" s="43">
        <v>1.9797332346428376</v>
      </c>
      <c r="R24" s="43">
        <v>34.43901611855717</v>
      </c>
      <c r="S24" s="43"/>
    </row>
    <row r="25" spans="1:19" x14ac:dyDescent="0.25">
      <c r="A25" s="79"/>
      <c r="B25" s="41">
        <v>2032</v>
      </c>
      <c r="C25" s="43">
        <v>14.06964452471372</v>
      </c>
      <c r="D25" s="43">
        <v>10.176071887041616</v>
      </c>
      <c r="E25" s="43">
        <v>4.2391752472100945</v>
      </c>
      <c r="F25" s="43">
        <v>3.2519390397080787</v>
      </c>
      <c r="G25" s="43">
        <v>2.5189307189620753</v>
      </c>
      <c r="H25" s="43">
        <v>1.8426832027299065</v>
      </c>
      <c r="I25" s="43">
        <v>1.8426832027299065</v>
      </c>
      <c r="J25" s="43">
        <v>17.923917557946069</v>
      </c>
      <c r="K25" s="46">
        <v>16.46148409391505</v>
      </c>
      <c r="L25" s="43">
        <v>10.481354043652862</v>
      </c>
      <c r="M25" s="43">
        <v>4.3638882582989895</v>
      </c>
      <c r="N25" s="43">
        <v>3.4230937260085041</v>
      </c>
      <c r="O25" s="43">
        <v>2.7495289533889262</v>
      </c>
      <c r="P25" s="43">
        <v>1.9817129678774801</v>
      </c>
      <c r="Q25" s="43">
        <v>1.9817129678774801</v>
      </c>
      <c r="R25" s="43">
        <v>35.127796440928314</v>
      </c>
      <c r="S25" s="43"/>
    </row>
    <row r="26" spans="1:19" x14ac:dyDescent="0.25">
      <c r="A26" s="79"/>
      <c r="B26" s="41">
        <v>2033</v>
      </c>
      <c r="C26" s="43">
        <v>14.083714169238432</v>
      </c>
      <c r="D26" s="43">
        <v>10.186247958928655</v>
      </c>
      <c r="E26" s="43">
        <v>4.2434144224573043</v>
      </c>
      <c r="F26" s="43">
        <v>3.2551909787477866</v>
      </c>
      <c r="G26" s="43">
        <v>2.521449649681037</v>
      </c>
      <c r="H26" s="43">
        <v>1.8445258859326361</v>
      </c>
      <c r="I26" s="43">
        <v>1.8445258859326361</v>
      </c>
      <c r="J26" s="43">
        <v>17.941841475504013</v>
      </c>
      <c r="K26" s="46">
        <v>16.477945578008963</v>
      </c>
      <c r="L26" s="43">
        <v>10.491835397696514</v>
      </c>
      <c r="M26" s="43">
        <v>4.3682521465572881</v>
      </c>
      <c r="N26" s="43">
        <v>3.4265168197345122</v>
      </c>
      <c r="O26" s="43">
        <v>2.752278482342315</v>
      </c>
      <c r="P26" s="43">
        <v>1.9836946808453573</v>
      </c>
      <c r="Q26" s="43">
        <v>1.9836946808453573</v>
      </c>
      <c r="R26" s="43">
        <v>35.830352369746883</v>
      </c>
      <c r="S26" s="43"/>
    </row>
    <row r="27" spans="1:19" x14ac:dyDescent="0.25">
      <c r="A27" s="79"/>
      <c r="B27" s="41">
        <v>2034</v>
      </c>
      <c r="C27" s="43">
        <v>14.097797883407669</v>
      </c>
      <c r="D27" s="43">
        <v>10.196434206887583</v>
      </c>
      <c r="E27" s="43">
        <v>4.2476578368797613</v>
      </c>
      <c r="F27" s="43">
        <v>3.2584461697265339</v>
      </c>
      <c r="G27" s="43">
        <v>2.5239710993307178</v>
      </c>
      <c r="H27" s="43">
        <v>1.8463704118185686</v>
      </c>
      <c r="I27" s="43">
        <v>1.8463704118185686</v>
      </c>
      <c r="J27" s="43">
        <v>17.959783316979514</v>
      </c>
      <c r="K27" s="46">
        <v>16.494423523586971</v>
      </c>
      <c r="L27" s="43">
        <v>10.50232723309421</v>
      </c>
      <c r="M27" s="43">
        <v>4.3726203987038446</v>
      </c>
      <c r="N27" s="43">
        <v>3.4299433365542464</v>
      </c>
      <c r="O27" s="43">
        <v>2.7550307608246571</v>
      </c>
      <c r="P27" s="43">
        <v>1.9856783755262024</v>
      </c>
      <c r="Q27" s="43">
        <v>1.9856783755262024</v>
      </c>
      <c r="R27" s="43">
        <v>36.546959417141821</v>
      </c>
      <c r="S27" s="43"/>
    </row>
    <row r="28" spans="1:19" x14ac:dyDescent="0.25">
      <c r="A28" s="79"/>
      <c r="B28" s="41">
        <v>2035</v>
      </c>
      <c r="C28" s="43">
        <v>14.111895681291076</v>
      </c>
      <c r="D28" s="43">
        <v>10.206630641094469</v>
      </c>
      <c r="E28" s="43">
        <v>4.2519054947166408</v>
      </c>
      <c r="F28" s="43">
        <v>3.2617046158962602</v>
      </c>
      <c r="G28" s="43">
        <v>2.5264950704300482</v>
      </c>
      <c r="H28" s="43">
        <v>1.848216782230387</v>
      </c>
      <c r="I28" s="43">
        <v>1.848216782230387</v>
      </c>
      <c r="J28" s="43">
        <v>17.977743100296493</v>
      </c>
      <c r="K28" s="46">
        <v>16.510917947110556</v>
      </c>
      <c r="L28" s="43">
        <v>10.512829560327303</v>
      </c>
      <c r="M28" s="43">
        <v>4.3769930191025477</v>
      </c>
      <c r="N28" s="43">
        <v>3.4333732798908003</v>
      </c>
      <c r="O28" s="43">
        <v>2.7577857915854813</v>
      </c>
      <c r="P28" s="43">
        <v>1.9876640539017283</v>
      </c>
      <c r="Q28" s="43">
        <v>1.9876640539017283</v>
      </c>
      <c r="R28" s="43">
        <v>37.277898605484658</v>
      </c>
      <c r="S28" s="43"/>
    </row>
    <row r="29" spans="1:19" x14ac:dyDescent="0.25">
      <c r="A29" s="79"/>
      <c r="B29" s="41">
        <v>2036</v>
      </c>
      <c r="C29" s="43">
        <v>14.126007576972365</v>
      </c>
      <c r="D29" s="43">
        <v>10.216837271735562</v>
      </c>
      <c r="E29" s="43">
        <v>4.2561574002113574</v>
      </c>
      <c r="F29" s="43">
        <v>3.2649663205121562</v>
      </c>
      <c r="G29" s="43">
        <v>2.5290215655004777</v>
      </c>
      <c r="H29" s="43">
        <v>1.8500649990126172</v>
      </c>
      <c r="I29" s="43">
        <v>1.8500649990126172</v>
      </c>
      <c r="J29" s="43">
        <v>17.995720843396789</v>
      </c>
      <c r="K29" s="46">
        <v>16.527428865057665</v>
      </c>
      <c r="L29" s="43">
        <v>10.523342389887629</v>
      </c>
      <c r="M29" s="43">
        <v>4.3813700121216499</v>
      </c>
      <c r="N29" s="43">
        <v>3.4368066531706907</v>
      </c>
      <c r="O29" s="43">
        <v>2.7605435773770663</v>
      </c>
      <c r="P29" s="43">
        <v>1.9896517179556299</v>
      </c>
      <c r="Q29" s="43">
        <v>1.9896517179556299</v>
      </c>
      <c r="R29" s="43">
        <v>38.023456577594352</v>
      </c>
      <c r="S29" s="43"/>
    </row>
    <row r="30" spans="1:19" x14ac:dyDescent="0.25">
      <c r="A30" s="79"/>
      <c r="B30" s="41">
        <v>2037</v>
      </c>
      <c r="C30" s="43">
        <v>14.140133584549336</v>
      </c>
      <c r="D30" s="43">
        <v>10.227054109007296</v>
      </c>
      <c r="E30" s="43">
        <v>4.2604135576115683</v>
      </c>
      <c r="F30" s="43">
        <v>3.2682312868326679</v>
      </c>
      <c r="G30" s="43">
        <v>2.5315505870659778</v>
      </c>
      <c r="H30" s="43">
        <v>1.8519150640116298</v>
      </c>
      <c r="I30" s="43">
        <v>1.8519150640116298</v>
      </c>
      <c r="J30" s="43">
        <v>18.013716564240184</v>
      </c>
      <c r="K30" s="46">
        <v>16.543956293922722</v>
      </c>
      <c r="L30" s="43">
        <v>10.533865732277516</v>
      </c>
      <c r="M30" s="43">
        <v>4.3857513821337708</v>
      </c>
      <c r="N30" s="43">
        <v>3.4402434598238609</v>
      </c>
      <c r="O30" s="43">
        <v>2.7633041209544431</v>
      </c>
      <c r="P30" s="43">
        <v>1.9916413696735853</v>
      </c>
      <c r="Q30" s="43">
        <v>1.9916413696735853</v>
      </c>
      <c r="R30" s="43">
        <v>38.783925709146239</v>
      </c>
      <c r="S30" s="43"/>
    </row>
    <row r="31" spans="1:19" x14ac:dyDescent="0.25">
      <c r="A31" s="79"/>
      <c r="B31" s="41">
        <v>2038</v>
      </c>
      <c r="C31" s="43">
        <v>14.154273718133883</v>
      </c>
      <c r="D31" s="43">
        <v>10.237281163116302</v>
      </c>
      <c r="E31" s="43">
        <v>4.264673971169179</v>
      </c>
      <c r="F31" s="43">
        <v>3.2714995181195001</v>
      </c>
      <c r="G31" s="43">
        <v>2.5340821376530434</v>
      </c>
      <c r="H31" s="43">
        <v>1.8537669790756413</v>
      </c>
      <c r="I31" s="43">
        <v>1.8537669790756413</v>
      </c>
      <c r="J31" s="43">
        <v>18.031730280804421</v>
      </c>
      <c r="K31" s="46">
        <v>16.560500250216641</v>
      </c>
      <c r="L31" s="43">
        <v>10.544399598009791</v>
      </c>
      <c r="M31" s="43">
        <v>4.3901371335159043</v>
      </c>
      <c r="N31" s="43">
        <v>3.4436837032836842</v>
      </c>
      <c r="O31" s="43">
        <v>2.7660674250753972</v>
      </c>
      <c r="P31" s="43">
        <v>1.9936330110432587</v>
      </c>
      <c r="Q31" s="43">
        <v>1.9936330110432587</v>
      </c>
      <c r="R31" s="43">
        <v>39.559604223329167</v>
      </c>
      <c r="S31" s="43"/>
    </row>
    <row r="32" spans="1:19" x14ac:dyDescent="0.25">
      <c r="A32" s="79"/>
      <c r="B32" s="41">
        <v>2039</v>
      </c>
      <c r="C32" s="43">
        <v>14.168427991852015</v>
      </c>
      <c r="D32" s="43">
        <v>10.247518444279418</v>
      </c>
      <c r="E32" s="43">
        <v>4.2689386451403477</v>
      </c>
      <c r="F32" s="43">
        <v>3.2747710176376192</v>
      </c>
      <c r="G32" s="43">
        <v>2.5366162197906963</v>
      </c>
      <c r="H32" s="43">
        <v>1.8556207460547167</v>
      </c>
      <c r="I32" s="43">
        <v>1.8556207460547167</v>
      </c>
      <c r="J32" s="43">
        <v>18.049762011085225</v>
      </c>
      <c r="K32" s="46">
        <v>16.577060750466856</v>
      </c>
      <c r="L32" s="43">
        <v>10.554943997607801</v>
      </c>
      <c r="M32" s="43">
        <v>4.3945272706494194</v>
      </c>
      <c r="N32" s="43">
        <v>3.4471273869869674</v>
      </c>
      <c r="O32" s="43">
        <v>2.7688334925004723</v>
      </c>
      <c r="P32" s="43">
        <v>1.9956266440543018</v>
      </c>
      <c r="Q32" s="43">
        <v>1.9956266440543018</v>
      </c>
      <c r="R32" s="43">
        <v>40.350796307795754</v>
      </c>
      <c r="S32" s="43"/>
    </row>
    <row r="33" spans="1:19" x14ac:dyDescent="0.25">
      <c r="A33" s="79"/>
      <c r="B33" s="41">
        <v>2040</v>
      </c>
      <c r="C33" s="43">
        <v>14.182596419843865</v>
      </c>
      <c r="D33" s="43">
        <v>10.257765962723695</v>
      </c>
      <c r="E33" s="43">
        <v>4.2732075837854877</v>
      </c>
      <c r="F33" s="43">
        <v>3.2780457886552563</v>
      </c>
      <c r="G33" s="43">
        <v>2.5391528360104867</v>
      </c>
      <c r="H33" s="43">
        <v>1.8574763668007712</v>
      </c>
      <c r="I33" s="43">
        <v>1.8574763668007712</v>
      </c>
      <c r="J33" s="43">
        <v>18.067811773096309</v>
      </c>
      <c r="K33" s="46">
        <v>16.59363781121732</v>
      </c>
      <c r="L33" s="43">
        <v>10.565498941605407</v>
      </c>
      <c r="M33" s="43">
        <v>4.3989217979200683</v>
      </c>
      <c r="N33" s="43">
        <v>3.4505745143739541</v>
      </c>
      <c r="O33" s="43">
        <v>2.7716023259929723</v>
      </c>
      <c r="P33" s="43">
        <v>1.997622270698356</v>
      </c>
      <c r="Q33" s="43">
        <v>1.997622270698356</v>
      </c>
      <c r="R33" s="43">
        <v>41.157812233951667</v>
      </c>
      <c r="S33" s="43"/>
    </row>
    <row r="34" spans="1:19" x14ac:dyDescent="0.25">
      <c r="A34" s="79"/>
      <c r="B34" s="41">
        <v>2041</v>
      </c>
      <c r="C34" s="43">
        <v>14.196779016263706</v>
      </c>
      <c r="D34" s="43">
        <v>10.268023728686417</v>
      </c>
      <c r="E34" s="43">
        <v>4.2774807913692729</v>
      </c>
      <c r="F34" s="43">
        <v>3.2813238344439113</v>
      </c>
      <c r="G34" s="43">
        <v>2.5416919888464968</v>
      </c>
      <c r="H34" s="43">
        <v>1.8593338431675719</v>
      </c>
      <c r="I34" s="43">
        <v>1.8593338431675719</v>
      </c>
      <c r="J34" s="43">
        <v>18.085879584869403</v>
      </c>
      <c r="K34" s="46">
        <v>16.610231449028536</v>
      </c>
      <c r="L34" s="43">
        <v>10.576064440547011</v>
      </c>
      <c r="M34" s="43">
        <v>4.4033207197179882</v>
      </c>
      <c r="N34" s="43">
        <v>3.4540250888883275</v>
      </c>
      <c r="O34" s="43">
        <v>2.774373928318965</v>
      </c>
      <c r="P34" s="43">
        <v>1.9996198929690541</v>
      </c>
      <c r="Q34" s="43">
        <v>1.9996198929690541</v>
      </c>
      <c r="R34" s="43">
        <v>41.9809684786307</v>
      </c>
      <c r="S34" s="43"/>
    </row>
    <row r="35" spans="1:19" x14ac:dyDescent="0.25">
      <c r="A35" s="79"/>
      <c r="B35" s="41">
        <v>2042</v>
      </c>
      <c r="C35" s="43">
        <v>14.210975795279968</v>
      </c>
      <c r="D35" s="43">
        <v>10.278291752415102</v>
      </c>
      <c r="E35" s="43">
        <v>4.2817582721606415</v>
      </c>
      <c r="F35" s="43">
        <v>3.2846051582783549</v>
      </c>
      <c r="G35" s="43">
        <v>2.544233680835343</v>
      </c>
      <c r="H35" s="43">
        <v>1.8611931770107393</v>
      </c>
      <c r="I35" s="43">
        <v>1.8611931770107393</v>
      </c>
      <c r="J35" s="43">
        <v>18.103965464454269</v>
      </c>
      <c r="K35" s="46">
        <v>16.626841680477561</v>
      </c>
      <c r="L35" s="43">
        <v>10.586640504987557</v>
      </c>
      <c r="M35" s="43">
        <v>4.4077240404377056</v>
      </c>
      <c r="N35" s="43">
        <v>3.4574791139772154</v>
      </c>
      <c r="O35" s="43">
        <v>2.7771483022472836</v>
      </c>
      <c r="P35" s="43">
        <v>2.0016195128620229</v>
      </c>
      <c r="Q35" s="43">
        <v>2.0016195128620229</v>
      </c>
      <c r="R35" s="43">
        <v>42.820587848203317</v>
      </c>
      <c r="S35" s="43"/>
    </row>
    <row r="36" spans="1:19" x14ac:dyDescent="0.25">
      <c r="A36" s="79"/>
      <c r="B36" s="41">
        <v>2043</v>
      </c>
      <c r="C36" s="43">
        <v>14.225186771075245</v>
      </c>
      <c r="D36" s="43">
        <v>10.288570044167516</v>
      </c>
      <c r="E36" s="43">
        <v>4.2860400304328019</v>
      </c>
      <c r="F36" s="43">
        <v>3.2878897634366329</v>
      </c>
      <c r="G36" s="43">
        <v>2.546777914516178</v>
      </c>
      <c r="H36" s="43">
        <v>1.8630543701877498</v>
      </c>
      <c r="I36" s="43">
        <v>1.8630543701877498</v>
      </c>
      <c r="J36" s="43">
        <v>18.122069429918721</v>
      </c>
      <c r="K36" s="46">
        <v>16.643468522158038</v>
      </c>
      <c r="L36" s="43">
        <v>10.597227145492543</v>
      </c>
      <c r="M36" s="43">
        <v>4.4121317644781426</v>
      </c>
      <c r="N36" s="43">
        <v>3.4609365930911924</v>
      </c>
      <c r="O36" s="43">
        <v>2.7799254505495306</v>
      </c>
      <c r="P36" s="43">
        <v>2.0036211323748847</v>
      </c>
      <c r="Q36" s="43">
        <v>2.0036211323748847</v>
      </c>
      <c r="R36" s="43">
        <v>43.676999605167381</v>
      </c>
      <c r="S36" s="43"/>
    </row>
    <row r="37" spans="1:19" x14ac:dyDescent="0.25">
      <c r="A37" s="79"/>
      <c r="B37" s="41">
        <v>2044</v>
      </c>
      <c r="C37" s="43">
        <v>14.239411957846318</v>
      </c>
      <c r="D37" s="43">
        <v>10.298858614211682</v>
      </c>
      <c r="E37" s="43">
        <v>4.2903260704632347</v>
      </c>
      <c r="F37" s="43">
        <v>3.2911776532000689</v>
      </c>
      <c r="G37" s="43">
        <v>2.549324692430694</v>
      </c>
      <c r="H37" s="43">
        <v>1.8649174245579374</v>
      </c>
      <c r="I37" s="43">
        <v>1.8649174245579374</v>
      </c>
      <c r="J37" s="43">
        <v>18.140191499348639</v>
      </c>
      <c r="K37" s="46">
        <v>16.660111990680193</v>
      </c>
      <c r="L37" s="43">
        <v>10.607824372638033</v>
      </c>
      <c r="M37" s="43">
        <v>4.4165438962426204</v>
      </c>
      <c r="N37" s="43">
        <v>3.4643975296842831</v>
      </c>
      <c r="O37" s="43">
        <v>2.7827053760000799</v>
      </c>
      <c r="P37" s="43">
        <v>2.0056247535072593</v>
      </c>
      <c r="Q37" s="43">
        <v>2.0056247535072593</v>
      </c>
      <c r="R37" s="43">
        <v>44.550539597270728</v>
      </c>
      <c r="S37" s="43"/>
    </row>
    <row r="38" spans="1:19" x14ac:dyDescent="0.25">
      <c r="A38" s="79"/>
      <c r="B38" s="41">
        <v>2045</v>
      </c>
      <c r="C38" s="43">
        <v>14.253651369804164</v>
      </c>
      <c r="D38" s="43">
        <v>10.309157472825893</v>
      </c>
      <c r="E38" s="43">
        <v>4.2946163965336979</v>
      </c>
      <c r="F38" s="43">
        <v>3.2944688308532686</v>
      </c>
      <c r="G38" s="43">
        <v>2.5518740171231244</v>
      </c>
      <c r="H38" s="43">
        <v>1.8667823419824952</v>
      </c>
      <c r="I38" s="43">
        <v>1.8667823419824952</v>
      </c>
      <c r="J38" s="43">
        <v>18.158331690847984</v>
      </c>
      <c r="K38" s="46">
        <v>16.676772102670871</v>
      </c>
      <c r="L38" s="43">
        <v>10.618432197010669</v>
      </c>
      <c r="M38" s="43">
        <v>4.4209604401388622</v>
      </c>
      <c r="N38" s="43">
        <v>3.467861927213967</v>
      </c>
      <c r="O38" s="43">
        <v>2.7854880813760796</v>
      </c>
      <c r="P38" s="43">
        <v>2.0076303782607665</v>
      </c>
      <c r="Q38" s="43">
        <v>2.0076303782607665</v>
      </c>
      <c r="R38" s="43">
        <v>45.44155038921614</v>
      </c>
      <c r="S38" s="43"/>
    </row>
    <row r="39" spans="1:19" x14ac:dyDescent="0.25">
      <c r="A39" s="79"/>
      <c r="B39" s="41">
        <v>2046</v>
      </c>
      <c r="C39" s="43">
        <v>14.267905021173966</v>
      </c>
      <c r="D39" s="43">
        <v>10.319466630298718</v>
      </c>
      <c r="E39" s="43">
        <v>4.2989110129302315</v>
      </c>
      <c r="F39" s="43">
        <v>3.2977632996841213</v>
      </c>
      <c r="G39" s="43">
        <v>2.5544258911402471</v>
      </c>
      <c r="H39" s="43">
        <v>1.8686491243244774</v>
      </c>
      <c r="I39" s="43">
        <v>1.8686491243244774</v>
      </c>
      <c r="J39" s="43">
        <v>18.176490022538829</v>
      </c>
      <c r="K39" s="46">
        <v>16.693448874773541</v>
      </c>
      <c r="L39" s="43">
        <v>10.629050629207679</v>
      </c>
      <c r="M39" s="43">
        <v>4.4253814005790009</v>
      </c>
      <c r="N39" s="43">
        <v>3.4713297891411807</v>
      </c>
      <c r="O39" s="43">
        <v>2.7882735694574552</v>
      </c>
      <c r="P39" s="43">
        <v>2.0096380086390271</v>
      </c>
      <c r="Q39" s="43">
        <v>2.0096380086390271</v>
      </c>
      <c r="R39" s="43">
        <v>46.350381397000461</v>
      </c>
      <c r="S39" s="43"/>
    </row>
    <row r="40" spans="1:19" x14ac:dyDescent="0.25">
      <c r="A40" s="79"/>
      <c r="B40" s="41">
        <v>2047</v>
      </c>
      <c r="C40" s="43">
        <v>14.282172926195139</v>
      </c>
      <c r="D40" s="43">
        <v>10.329786096929016</v>
      </c>
      <c r="E40" s="43">
        <v>4.3032099239431609</v>
      </c>
      <c r="F40" s="43">
        <v>3.3010610629838051</v>
      </c>
      <c r="G40" s="43">
        <v>2.5569803170313872</v>
      </c>
      <c r="H40" s="43">
        <v>1.8705177734488017</v>
      </c>
      <c r="I40" s="43">
        <v>1.8705177734488017</v>
      </c>
      <c r="J40" s="43">
        <v>18.194666512561366</v>
      </c>
      <c r="K40" s="46">
        <v>16.710142323648313</v>
      </c>
      <c r="L40" s="43">
        <v>10.639679679836886</v>
      </c>
      <c r="M40" s="43">
        <v>4.429806781979579</v>
      </c>
      <c r="N40" s="43">
        <v>3.4748011189303214</v>
      </c>
      <c r="O40" s="43">
        <v>2.7910618430269123</v>
      </c>
      <c r="P40" s="43">
        <v>2.011647646647666</v>
      </c>
      <c r="Q40" s="43">
        <v>2.011647646647666</v>
      </c>
      <c r="R40" s="43">
        <v>47.277389024940469</v>
      </c>
      <c r="S40" s="43"/>
    </row>
    <row r="41" spans="1:19" x14ac:dyDescent="0.25">
      <c r="A41" s="79"/>
      <c r="B41" s="41">
        <v>2048</v>
      </c>
      <c r="C41" s="43">
        <v>14.296455099121333</v>
      </c>
      <c r="D41" s="43">
        <v>10.340115883025945</v>
      </c>
      <c r="E41" s="43">
        <v>4.3075131338671033</v>
      </c>
      <c r="F41" s="43">
        <v>3.3043621240467886</v>
      </c>
      <c r="G41" s="43">
        <v>2.5595372973484181</v>
      </c>
      <c r="H41" s="43">
        <v>1.8723882912222503</v>
      </c>
      <c r="I41" s="43">
        <v>1.8723882912222503</v>
      </c>
      <c r="J41" s="43">
        <v>18.212861179073926</v>
      </c>
      <c r="K41" s="46">
        <v>16.726852465971959</v>
      </c>
      <c r="L41" s="43">
        <v>10.650319359516722</v>
      </c>
      <c r="M41" s="43">
        <v>4.434236588761558</v>
      </c>
      <c r="N41" s="43">
        <v>3.4782759200492515</v>
      </c>
      <c r="O41" s="43">
        <v>2.7938529048699388</v>
      </c>
      <c r="P41" s="43">
        <v>2.0136592942943135</v>
      </c>
      <c r="Q41" s="43">
        <v>2.0136592942943135</v>
      </c>
      <c r="R41" s="43">
        <v>48.222936805439282</v>
      </c>
      <c r="S41" s="43"/>
    </row>
    <row r="42" spans="1:19" x14ac:dyDescent="0.25">
      <c r="A42" s="79"/>
      <c r="B42" s="41">
        <v>2049</v>
      </c>
      <c r="C42" s="43">
        <v>14.310751554220452</v>
      </c>
      <c r="D42" s="43">
        <v>10.35045599890897</v>
      </c>
      <c r="E42" s="43">
        <v>4.3118206470009701</v>
      </c>
      <c r="F42" s="43">
        <v>3.3076664861708349</v>
      </c>
      <c r="G42" s="43">
        <v>2.5620968346457662</v>
      </c>
      <c r="H42" s="43">
        <v>1.8742606795134722</v>
      </c>
      <c r="I42" s="43">
        <v>1.8742606795134722</v>
      </c>
      <c r="J42" s="43">
        <v>18.231074040252999</v>
      </c>
      <c r="K42" s="43">
        <v>16.743579318437931</v>
      </c>
      <c r="L42" s="43">
        <v>10.660969678876237</v>
      </c>
      <c r="M42" s="43">
        <v>4.4386708253503189</v>
      </c>
      <c r="N42" s="43">
        <v>3.4817541959693004</v>
      </c>
      <c r="O42" s="43">
        <v>2.7966467577748082</v>
      </c>
      <c r="P42" s="43">
        <v>2.0156729535886075</v>
      </c>
      <c r="Q42" s="43">
        <v>2.0156729535886075</v>
      </c>
      <c r="R42" s="43">
        <v>49.187395541548071</v>
      </c>
      <c r="S42" s="43"/>
    </row>
    <row r="43" spans="1:19" x14ac:dyDescent="0.25">
      <c r="A43" s="79"/>
      <c r="B43" s="41">
        <v>2050</v>
      </c>
      <c r="C43" s="43">
        <v>14.32506230577467</v>
      </c>
      <c r="D43" s="43">
        <v>10.360806454907879</v>
      </c>
      <c r="E43" s="43">
        <v>4.3161324676479706</v>
      </c>
      <c r="F43" s="43">
        <v>3.3109741526570056</v>
      </c>
      <c r="G43" s="43">
        <v>2.5646589314804116</v>
      </c>
      <c r="H43" s="43">
        <v>1.8761349401929854</v>
      </c>
      <c r="I43" s="43">
        <v>1.8761349401929854</v>
      </c>
      <c r="J43" s="43">
        <v>18.24930511429325</v>
      </c>
      <c r="K43" s="43">
        <v>16.760322897756367</v>
      </c>
      <c r="L43" s="43">
        <v>10.671630648555112</v>
      </c>
      <c r="M43" s="43">
        <v>4.4431094961756683</v>
      </c>
      <c r="N43" s="43">
        <v>3.4852359501652694</v>
      </c>
      <c r="O43" s="43">
        <v>2.7994434045325827</v>
      </c>
      <c r="P43" s="43">
        <v>2.0176886265421961</v>
      </c>
      <c r="Q43" s="43">
        <v>2.0176886265421961</v>
      </c>
      <c r="R43" s="43">
        <v>50.171143452379034</v>
      </c>
      <c r="S43" s="43"/>
    </row>
  </sheetData>
  <mergeCells count="4">
    <mergeCell ref="A1:A43"/>
    <mergeCell ref="C2:J2"/>
    <mergeCell ref="K2:Q2"/>
    <mergeCell ref="R2:S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6" sqref="B16"/>
    </sheetView>
  </sheetViews>
  <sheetFormatPr defaultRowHeight="15" x14ac:dyDescent="0.25"/>
  <cols>
    <col min="1" max="1" width="12.28515625" customWidth="1"/>
    <col min="2" max="2" width="12.42578125" customWidth="1"/>
    <col min="3" max="3" width="10.5703125" customWidth="1"/>
  </cols>
  <sheetData>
    <row r="1" spans="1:3" x14ac:dyDescent="0.35">
      <c r="A1" s="1" t="s">
        <v>160</v>
      </c>
    </row>
    <row r="3" spans="1:3" x14ac:dyDescent="0.35">
      <c r="A3" s="1" t="s">
        <v>161</v>
      </c>
      <c r="B3" s="10" t="s">
        <v>162</v>
      </c>
      <c r="C3" s="10" t="s">
        <v>163</v>
      </c>
    </row>
    <row r="4" spans="1:3" x14ac:dyDescent="0.35">
      <c r="A4" t="s">
        <v>88</v>
      </c>
      <c r="B4" s="11">
        <v>1.2</v>
      </c>
      <c r="C4" s="58">
        <v>1.5</v>
      </c>
    </row>
    <row r="5" spans="1:3" x14ac:dyDescent="0.35">
      <c r="A5" t="s">
        <v>89</v>
      </c>
      <c r="B5" s="11">
        <v>35.666666666666664</v>
      </c>
      <c r="C5" s="11">
        <v>18.688701712465154</v>
      </c>
    </row>
    <row r="6" spans="1:3" x14ac:dyDescent="0.35">
      <c r="A6" t="s">
        <v>164</v>
      </c>
      <c r="B6">
        <v>0</v>
      </c>
      <c r="C6">
        <v>0</v>
      </c>
    </row>
    <row r="7" spans="1:3" x14ac:dyDescent="0.35">
      <c r="A7" t="s">
        <v>165</v>
      </c>
      <c r="B7">
        <v>900</v>
      </c>
      <c r="C7">
        <v>0</v>
      </c>
    </row>
    <row r="8" spans="1:3" x14ac:dyDescent="0.35">
      <c r="A8" t="s">
        <v>166</v>
      </c>
      <c r="B8">
        <v>0</v>
      </c>
      <c r="C8">
        <v>0</v>
      </c>
    </row>
    <row r="9" spans="1:3" x14ac:dyDescent="0.35">
      <c r="A9" t="s">
        <v>90</v>
      </c>
      <c r="B9" s="53">
        <v>1</v>
      </c>
      <c r="C9">
        <v>0</v>
      </c>
    </row>
    <row r="11" spans="1:3" x14ac:dyDescent="0.35">
      <c r="A11" s="6" t="s">
        <v>167</v>
      </c>
    </row>
    <row r="12" spans="1:3" x14ac:dyDescent="0.35">
      <c r="A12" t="s">
        <v>168</v>
      </c>
    </row>
    <row r="13" spans="1:3" x14ac:dyDescent="0.35">
      <c r="A13" t="s">
        <v>169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opLeftCell="A58" workbookViewId="0">
      <selection activeCell="B73" sqref="B73:B74"/>
    </sheetView>
  </sheetViews>
  <sheetFormatPr defaultRowHeight="15" x14ac:dyDescent="0.25"/>
  <cols>
    <col min="1" max="1" width="14.42578125" customWidth="1"/>
    <col min="2" max="2" width="10.28515625" customWidth="1"/>
    <col min="3" max="3" width="10.140625" customWidth="1"/>
    <col min="4" max="4" width="11.5703125" customWidth="1"/>
    <col min="5" max="20" width="9.42578125" bestFit="1" customWidth="1"/>
  </cols>
  <sheetData>
    <row r="1" spans="1:6" ht="14.45" x14ac:dyDescent="0.35">
      <c r="A1" s="63" t="s">
        <v>171</v>
      </c>
      <c r="B1" s="64"/>
      <c r="C1" s="64"/>
      <c r="D1" s="64"/>
      <c r="E1" s="64"/>
    </row>
    <row r="2" spans="1:6" ht="14.45" x14ac:dyDescent="0.35">
      <c r="A2" s="69" t="s">
        <v>170</v>
      </c>
    </row>
    <row r="3" spans="1:6" ht="29.1" x14ac:dyDescent="0.35">
      <c r="B3" s="12" t="s">
        <v>3</v>
      </c>
      <c r="C3" s="12" t="s">
        <v>4</v>
      </c>
      <c r="D3" s="12" t="s">
        <v>135</v>
      </c>
      <c r="E3" s="12" t="s">
        <v>5</v>
      </c>
      <c r="F3" s="12" t="s">
        <v>6</v>
      </c>
    </row>
    <row r="4" spans="1:6" ht="14.45" x14ac:dyDescent="0.35">
      <c r="A4">
        <v>2012</v>
      </c>
      <c r="B4" s="27">
        <f>SUM('Road Veh Efficiencies'!C5*'Total Fleet Size'!B19,'Road Veh Efficiencies'!D5*'Total Fleet Size'!C19)/SUM('Total Fleet Size'!B19:C19)</f>
        <v>10.0959425571852</v>
      </c>
      <c r="C4" s="27">
        <f>SUM('Road Veh Efficiencies'!P5*'Total Fleet Size'!G19,'Road Veh Efficiencies'!Q5*'Total Fleet Size'!H19)/SUM('Total Fleet Size'!G19:H19)</f>
        <v>1.8739405199318966</v>
      </c>
      <c r="D4" s="27">
        <f>'Road Veh Efficiencies'!J5</f>
        <v>16.914999999999999</v>
      </c>
      <c r="E4" s="27">
        <f>'Road Veh Efficiencies'!E5</f>
        <v>4.0086341440999478</v>
      </c>
      <c r="F4" s="27">
        <f>SUM('Road Veh Efficiencies'!N5*'Total Fleet Size'!E19,'Road Veh Efficiencies'!O5*'Total Fleet Size'!F19)/SUM('Total Fleet Size'!E19:F19)</f>
        <v>2.7299521734905188</v>
      </c>
    </row>
    <row r="5" spans="1:6" ht="14.45" x14ac:dyDescent="0.35">
      <c r="A5">
        <v>2013</v>
      </c>
      <c r="B5" s="27">
        <f>SUM('Road Veh Efficiencies'!C6*'Total Fleet Size'!B20,'Road Veh Efficiencies'!D6*'Total Fleet Size'!C20)/SUM('Total Fleet Size'!B20:C20)</f>
        <v>10.47942884245372</v>
      </c>
      <c r="C5" s="27">
        <f>SUM('Road Veh Efficiencies'!P6*'Total Fleet Size'!G20,'Road Veh Efficiencies'!Q6*'Total Fleet Size'!H20)/SUM('Total Fleet Size'!G20:H20)</f>
        <v>1.8795623414916922</v>
      </c>
      <c r="D5" s="27">
        <f>'Road Veh Efficiencies'!J6</f>
        <v>17</v>
      </c>
      <c r="E5" s="27">
        <f>'Road Veh Efficiencies'!E6</f>
        <v>4.0206600465322468</v>
      </c>
      <c r="F5" s="27">
        <f>SUM('Road Veh Efficiencies'!N6*'Total Fleet Size'!E20,'Road Veh Efficiencies'!O6*'Total Fleet Size'!F20)/SUM('Total Fleet Size'!E20:F20)</f>
        <v>2.7558845815844939</v>
      </c>
    </row>
    <row r="6" spans="1:6" ht="14.45" x14ac:dyDescent="0.35">
      <c r="A6">
        <v>2014</v>
      </c>
      <c r="B6" s="27">
        <f>SUM('Road Veh Efficiencies'!C7*'Total Fleet Size'!B21,'Road Veh Efficiencies'!D7*'Total Fleet Size'!C21)/SUM('Total Fleet Size'!B21:C21)</f>
        <v>10.575585802787142</v>
      </c>
      <c r="C6" s="27">
        <f>SUM('Road Veh Efficiencies'!P7*'Total Fleet Size'!G21,'Road Veh Efficiencies'!Q7*'Total Fleet Size'!H21)/SUM('Total Fleet Size'!G21:H21)</f>
        <v>1.8852010285161664</v>
      </c>
      <c r="D6" s="27">
        <f>'Road Veh Efficiencies'!J7</f>
        <v>17.050999999999998</v>
      </c>
      <c r="E6" s="27">
        <f>'Road Veh Efficiencies'!E7</f>
        <v>4.0327220266718431</v>
      </c>
      <c r="F6" s="27">
        <f>SUM('Road Veh Efficiencies'!N7*'Total Fleet Size'!E21,'Road Veh Efficiencies'!O7*'Total Fleet Size'!F21)/SUM('Total Fleet Size'!E21:F21)</f>
        <v>2.7792486670079182</v>
      </c>
    </row>
    <row r="7" spans="1:6" ht="14.45" x14ac:dyDescent="0.35">
      <c r="A7">
        <v>2015</v>
      </c>
      <c r="B7" s="27">
        <f>SUM('Road Veh Efficiencies'!C8*'Total Fleet Size'!B22,'Road Veh Efficiencies'!D8*'Total Fleet Size'!C22)/SUM('Total Fleet Size'!B22:C22)</f>
        <v>10.673180886637788</v>
      </c>
      <c r="C7" s="27">
        <f>SUM('Road Veh Efficiencies'!P8*'Total Fleet Size'!G22,'Road Veh Efficiencies'!Q8*'Total Fleet Size'!H22)/SUM('Total Fleet Size'!G22:H22)</f>
        <v>1.8908566316017148</v>
      </c>
      <c r="D7" s="27">
        <f>'Road Veh Efficiencies'!J8</f>
        <v>17.102152999999998</v>
      </c>
      <c r="E7" s="27">
        <f>'Road Veh Efficiencies'!E8</f>
        <v>4.0448201927518586</v>
      </c>
      <c r="F7" s="27">
        <f>SUM('Road Veh Efficiencies'!N8*'Total Fleet Size'!E22,'Road Veh Efficiencies'!O8*'Total Fleet Size'!F22)/SUM('Total Fleet Size'!E22:F22)</f>
        <v>2.8006067005246558</v>
      </c>
    </row>
    <row r="8" spans="1:6" ht="14.45" x14ac:dyDescent="0.35">
      <c r="A8">
        <v>2016</v>
      </c>
      <c r="B8" s="27">
        <f>SUM('Road Veh Efficiencies'!C9*'Total Fleet Size'!B23,'Road Veh Efficiencies'!D9*'Total Fleet Size'!C23)/SUM('Total Fleet Size'!B23:C23)</f>
        <v>10.772122072843201</v>
      </c>
      <c r="C8" s="27">
        <f>SUM('Road Veh Efficiencies'!P9*'Total Fleet Size'!G23,'Road Veh Efficiencies'!Q9*'Total Fleet Size'!H23)/SUM('Total Fleet Size'!G23:H23)</f>
        <v>1.8965292014965203</v>
      </c>
      <c r="D8" s="27">
        <f>'Road Veh Efficiencies'!J9</f>
        <v>17.153459458999997</v>
      </c>
      <c r="E8" s="27">
        <f>'Road Veh Efficiencies'!E9</f>
        <v>4.0569546533301137</v>
      </c>
      <c r="F8" s="27">
        <f>SUM('Road Veh Efficiencies'!N9*'Total Fleet Size'!E23,'Road Veh Efficiencies'!O9*'Total Fleet Size'!F23)/SUM('Total Fleet Size'!E23:F23)</f>
        <v>2.820333667451735</v>
      </c>
    </row>
    <row r="9" spans="1:6" ht="14.45" x14ac:dyDescent="0.35">
      <c r="A9">
        <v>2017</v>
      </c>
      <c r="B9" s="27">
        <f>SUM('Road Veh Efficiencies'!C10*'Total Fleet Size'!B24,'Road Veh Efficiencies'!D10*'Total Fleet Size'!C24)/SUM('Total Fleet Size'!B24:C24)</f>
        <v>10.87220645327565</v>
      </c>
      <c r="C9" s="27">
        <f>SUM('Road Veh Efficiencies'!P10*'Total Fleet Size'!G24,'Road Veh Efficiencies'!Q10*'Total Fleet Size'!H24)/SUM('Total Fleet Size'!G24:H24)</f>
        <v>1.9022187891010089</v>
      </c>
      <c r="D9" s="27">
        <f>'Road Veh Efficiencies'!J10</f>
        <v>17.204919837376995</v>
      </c>
      <c r="E9" s="27">
        <f>'Road Veh Efficiencies'!E10</f>
        <v>4.0691255172901037</v>
      </c>
      <c r="F9" s="27">
        <f>SUM('Road Veh Efficiencies'!N10*'Total Fleet Size'!E24,'Road Veh Efficiencies'!O10*'Total Fleet Size'!F24)/SUM('Total Fleet Size'!E24:F24)</f>
        <v>2.8386901579517407</v>
      </c>
    </row>
    <row r="10" spans="1:6" ht="14.45" x14ac:dyDescent="0.35">
      <c r="A10">
        <v>2018</v>
      </c>
      <c r="B10" s="27">
        <f>SUM('Road Veh Efficiencies'!C11*'Total Fleet Size'!B25,'Road Veh Efficiencies'!D11*'Total Fleet Size'!C25)/SUM('Total Fleet Size'!B25:C25)</f>
        <v>10.97325238448771</v>
      </c>
      <c r="C10" s="27">
        <f>SUM('Road Veh Efficiencies'!P11*'Total Fleet Size'!G25,'Road Veh Efficiencies'!Q11*'Total Fleet Size'!H25)/SUM('Total Fleet Size'!G25:H25)</f>
        <v>1.9079254454683123</v>
      </c>
      <c r="D10" s="27">
        <f>'Road Veh Efficiencies'!J11</f>
        <v>17.256534596889125</v>
      </c>
      <c r="E10" s="27">
        <f>'Road Veh Efficiencies'!E11</f>
        <v>4.0813328938419735</v>
      </c>
      <c r="F10" s="27">
        <f>SUM('Road Veh Efficiencies'!N11*'Total Fleet Size'!E25,'Road Veh Efficiencies'!O11*'Total Fleet Size'!F25)/SUM('Total Fleet Size'!E25:F25)</f>
        <v>2.8559471574575079</v>
      </c>
    </row>
    <row r="11" spans="1:6" ht="14.45" x14ac:dyDescent="0.35">
      <c r="A11">
        <v>2019</v>
      </c>
      <c r="B11" s="27">
        <f>SUM('Road Veh Efficiencies'!C12*'Total Fleet Size'!B26,'Road Veh Efficiencies'!D12*'Total Fleet Size'!C26)/SUM('Total Fleet Size'!B26:C26)</f>
        <v>11.075467273113787</v>
      </c>
      <c r="C11" s="27">
        <f>SUM('Road Veh Efficiencies'!P12*'Total Fleet Size'!G26,'Road Veh Efficiencies'!Q12*'Total Fleet Size'!H26)/SUM('Total Fleet Size'!G26:H26)</f>
        <v>1.9136492218047165</v>
      </c>
      <c r="D11" s="27">
        <f>'Road Veh Efficiencies'!J12</f>
        <v>17.308304200679789</v>
      </c>
      <c r="E11" s="27">
        <f>'Road Veh Efficiencies'!E12</f>
        <v>4.0935768925234992</v>
      </c>
      <c r="F11" s="27">
        <f>SUM('Road Veh Efficiencies'!N12*'Total Fleet Size'!E26,'Road Veh Efficiencies'!O12*'Total Fleet Size'!F26)/SUM('Total Fleet Size'!E26:F26)</f>
        <v>2.872255723367291</v>
      </c>
    </row>
    <row r="12" spans="1:6" ht="14.45" x14ac:dyDescent="0.35">
      <c r="A12">
        <v>2020</v>
      </c>
      <c r="B12" s="27">
        <f>SUM('Road Veh Efficiencies'!C13*'Total Fleet Size'!B27,'Road Veh Efficiencies'!D13*'Total Fleet Size'!C27)/SUM('Total Fleet Size'!B27:C27)</f>
        <v>11.178714914159098</v>
      </c>
      <c r="C12" s="27">
        <f>SUM('Road Veh Efficiencies'!P13*'Total Fleet Size'!G27,'Road Veh Efficiencies'!Q13*'Total Fleet Size'!H27)/SUM('Total Fleet Size'!G27:H27)</f>
        <v>1.9193901694701307</v>
      </c>
      <c r="D12" s="27">
        <f>'Road Veh Efficiencies'!J13</f>
        <v>17.360229113281825</v>
      </c>
      <c r="E12" s="27">
        <f>'Road Veh Efficiencies'!E13</f>
        <v>4.1058576232010688</v>
      </c>
      <c r="F12" s="27">
        <f>SUM('Road Veh Efficiencies'!N13*'Total Fleet Size'!E27,'Road Veh Efficiencies'!O13*'Total Fleet Size'!F27)/SUM('Total Fleet Size'!E27:F27)</f>
        <v>2.8880224548423472</v>
      </c>
    </row>
    <row r="13" spans="1:6" ht="14.45" x14ac:dyDescent="0.35">
      <c r="A13">
        <v>2021</v>
      </c>
      <c r="B13" s="27">
        <f>SUM('Road Veh Efficiencies'!C14*'Total Fleet Size'!B28,'Road Veh Efficiencies'!D14*'Total Fleet Size'!C28)/SUM('Total Fleet Size'!B28:C28)</f>
        <v>11.283118813698181</v>
      </c>
      <c r="C13" s="27">
        <f>SUM('Road Veh Efficiencies'!P14*'Total Fleet Size'!G28,'Road Veh Efficiencies'!Q14*'Total Fleet Size'!H28)/SUM('Total Fleet Size'!G28:H28)</f>
        <v>1.9251483399785407</v>
      </c>
      <c r="D13" s="27">
        <f>'Road Veh Efficiencies'!J14</f>
        <v>17.412309800621667</v>
      </c>
      <c r="E13" s="27">
        <f>'Road Veh Efficiencies'!E14</f>
        <v>4.1181751960706716</v>
      </c>
      <c r="F13" s="27">
        <f>SUM('Road Veh Efficiencies'!N14*'Total Fleet Size'!E28,'Road Veh Efficiencies'!O14*'Total Fleet Size'!F28)/SUM('Total Fleet Size'!E28:F28)</f>
        <v>2.9031101217764057</v>
      </c>
    </row>
    <row r="14" spans="1:6" ht="14.45" x14ac:dyDescent="0.35">
      <c r="A14">
        <v>2022</v>
      </c>
      <c r="B14" s="27">
        <f>SUM('Road Veh Efficiencies'!C15*'Total Fleet Size'!B29,'Road Veh Efficiencies'!D15*'Total Fleet Size'!C29)/SUM('Total Fleet Size'!B29:C29)</f>
        <v>11.388881554810201</v>
      </c>
      <c r="C14" s="27">
        <f>SUM('Road Veh Efficiencies'!P15*'Total Fleet Size'!G29,'Road Veh Efficiencies'!Q15*'Total Fleet Size'!H29)/SUM('Total Fleet Size'!G29:H29)</f>
        <v>1.9309237849984762</v>
      </c>
      <c r="D14" s="27">
        <f>'Road Veh Efficiencies'!J15</f>
        <v>17.464546730023532</v>
      </c>
      <c r="E14" s="27">
        <f>'Road Veh Efficiencies'!E15</f>
        <v>4.130529721658883</v>
      </c>
      <c r="F14" s="27">
        <f>SUM('Road Veh Efficiencies'!N15*'Total Fleet Size'!E29,'Road Veh Efficiencies'!O15*'Total Fleet Size'!F29)/SUM('Total Fleet Size'!E29:F29)</f>
        <v>2.9176327120118577</v>
      </c>
    </row>
    <row r="15" spans="1:6" ht="14.45" x14ac:dyDescent="0.35">
      <c r="A15">
        <v>2023</v>
      </c>
      <c r="B15" s="27">
        <f>SUM('Road Veh Efficiencies'!C16*'Total Fleet Size'!B30,'Road Veh Efficiencies'!D16*'Total Fleet Size'!C30)/SUM('Total Fleet Size'!B30:C30)</f>
        <v>11.496069541057233</v>
      </c>
      <c r="C15" s="27">
        <f>SUM('Road Veh Efficiencies'!P16*'Total Fleet Size'!G30,'Road Veh Efficiencies'!Q16*'Total Fleet Size'!H30)/SUM('Total Fleet Size'!G30:H30)</f>
        <v>1.9367165563534716</v>
      </c>
      <c r="D15" s="27">
        <f>'Road Veh Efficiencies'!J16</f>
        <v>17.5169403702136</v>
      </c>
      <c r="E15" s="27">
        <f>'Road Veh Efficiencies'!E16</f>
        <v>4.1429213108238594</v>
      </c>
      <c r="F15" s="27">
        <f>SUM('Road Veh Efficiencies'!N16*'Total Fleet Size'!E30,'Road Veh Efficiencies'!O16*'Total Fleet Size'!F30)/SUM('Total Fleet Size'!E30:F30)</f>
        <v>2.9316507975172335</v>
      </c>
    </row>
    <row r="16" spans="1:6" ht="14.45" x14ac:dyDescent="0.35">
      <c r="A16">
        <v>2024</v>
      </c>
      <c r="B16" s="27">
        <f>SUM('Road Veh Efficiencies'!C17*'Total Fleet Size'!B31,'Road Veh Efficiencies'!D17*'Total Fleet Size'!C31)/SUM('Total Fleet Size'!B31:C31)</f>
        <v>11.604318709668847</v>
      </c>
      <c r="C16" s="27">
        <f>SUM('Road Veh Efficiencies'!P17*'Total Fleet Size'!G31,'Road Veh Efficiencies'!Q17*'Total Fleet Size'!H31)/SUM('Total Fleet Size'!G31:H31)</f>
        <v>1.942526706022532</v>
      </c>
      <c r="D16" s="27">
        <f>'Road Veh Efficiencies'!J17</f>
        <v>17.569491191324239</v>
      </c>
      <c r="E16" s="27">
        <f>'Road Veh Efficiencies'!E17</f>
        <v>4.1553500747563303</v>
      </c>
      <c r="F16" s="27">
        <f>SUM('Road Veh Efficiencies'!N17*'Total Fleet Size'!E31,'Road Veh Efficiencies'!O17*'Total Fleet Size'!F31)/SUM('Total Fleet Size'!E31:F31)</f>
        <v>2.9453068682987782</v>
      </c>
    </row>
    <row r="17" spans="1:8" ht="14.45" x14ac:dyDescent="0.35">
      <c r="A17">
        <v>2025</v>
      </c>
      <c r="B17" s="27">
        <f>SUM('Road Veh Efficiencies'!C18*'Total Fleet Size'!B32,'Road Veh Efficiencies'!D18*'Total Fleet Size'!C32)/SUM('Total Fleet Size'!B32:C32)</f>
        <v>11.713796778460525</v>
      </c>
      <c r="C17" s="27">
        <f>SUM('Road Veh Efficiencies'!P18*'Total Fleet Size'!G32,'Road Veh Efficiencies'!Q18*'Total Fleet Size'!H32)/SUM('Total Fleet Size'!G32:H32)</f>
        <v>1.9483542861405989</v>
      </c>
      <c r="D17" s="27">
        <f>'Road Veh Efficiencies'!J18</f>
        <v>17.622199664898211</v>
      </c>
      <c r="E17" s="27">
        <f>'Road Veh Efficiencies'!E18</f>
        <v>4.1678161249805985</v>
      </c>
      <c r="F17" s="27">
        <f>SUM('Road Veh Efficiencies'!N18*'Total Fleet Size'!E32,'Road Veh Efficiencies'!O18*'Total Fleet Size'!F32)/SUM('Total Fleet Size'!E32:F32)</f>
        <v>2.9586408790800065</v>
      </c>
    </row>
    <row r="18" spans="1:8" ht="14.45" x14ac:dyDescent="0.35">
      <c r="A18">
        <v>2026</v>
      </c>
      <c r="B18" s="27">
        <f>SUM('Road Veh Efficiencies'!C19*'Total Fleet Size'!B33,'Road Veh Efficiencies'!D19*'Total Fleet Size'!C33)/SUM('Total Fleet Size'!B33:C33)</f>
        <v>11.824525986393873</v>
      </c>
      <c r="C18" s="27">
        <f>SUM('Road Veh Efficiencies'!P19*'Total Fleet Size'!G33,'Road Veh Efficiencies'!Q19*'Total Fleet Size'!H33)/SUM('Total Fleet Size'!G33:H33)</f>
        <v>1.9541993489990206</v>
      </c>
      <c r="D18" s="27">
        <f>'Road Veh Efficiencies'!J19</f>
        <v>17.675066263892905</v>
      </c>
      <c r="E18" s="27">
        <f>'Road Veh Efficiencies'!E19</f>
        <v>4.1803195733555398</v>
      </c>
      <c r="F18" s="27">
        <f>SUM('Road Veh Efficiencies'!N19*'Total Fleet Size'!E33,'Road Veh Efficiencies'!O19*'Total Fleet Size'!F33)/SUM('Total Fleet Size'!E33:F33)</f>
        <v>2.9714170543382754</v>
      </c>
    </row>
    <row r="19" spans="1:8" ht="14.45" x14ac:dyDescent="0.35">
      <c r="A19">
        <v>2027</v>
      </c>
      <c r="B19" s="27">
        <f>SUM('Road Veh Efficiencies'!C20*'Total Fleet Size'!B34,'Road Veh Efficiencies'!D20*'Total Fleet Size'!C34)/SUM('Total Fleet Size'!B34:C34)</f>
        <v>11.93632782315024</v>
      </c>
      <c r="C19" s="27">
        <f>SUM('Road Veh Efficiencies'!P20*'Total Fleet Size'!G34,'Road Veh Efficiencies'!Q20*'Total Fleet Size'!H34)/SUM('Total Fleet Size'!G34:H34)</f>
        <v>1.9600619470460177</v>
      </c>
      <c r="D19" s="27">
        <f>'Road Veh Efficiencies'!J20</f>
        <v>17.728091462684581</v>
      </c>
      <c r="E19" s="27">
        <f>'Road Veh Efficiencies'!E20</f>
        <v>4.1928605320756063</v>
      </c>
      <c r="F19" s="27">
        <f>SUM('Road Veh Efficiencies'!N20*'Total Fleet Size'!E34,'Road Veh Efficiencies'!O20*'Total Fleet Size'!F34)/SUM('Total Fleet Size'!E34:F34)</f>
        <v>2.9837150846258504</v>
      </c>
    </row>
    <row r="20" spans="1:8" ht="14.45" x14ac:dyDescent="0.35">
      <c r="A20">
        <v>2028</v>
      </c>
      <c r="B20" s="27">
        <f>SUM('Road Veh Efficiencies'!C21*'Total Fleet Size'!B35,'Road Veh Efficiencies'!D21*'Total Fleet Size'!C35)/SUM('Total Fleet Size'!B35:C35)</f>
        <v>12.049199358479227</v>
      </c>
      <c r="C20" s="27">
        <f>SUM('Road Veh Efficiencies'!P21*'Total Fleet Size'!G35,'Road Veh Efficiencies'!Q21*'Total Fleet Size'!H35)/SUM('Total Fleet Size'!G35:H35)</f>
        <v>1.9659421328871556</v>
      </c>
      <c r="D20" s="27">
        <f>'Road Veh Efficiencies'!J21</f>
        <v>17.781275737072633</v>
      </c>
      <c r="E20" s="27">
        <f>'Road Veh Efficiencies'!E21</f>
        <v>4.205439113671833</v>
      </c>
      <c r="F20" s="27">
        <f>SUM('Road Veh Efficiencies'!N21*'Total Fleet Size'!E35,'Road Veh Efficiencies'!O21*'Total Fleet Size'!F35)/SUM('Total Fleet Size'!E35:F35)</f>
        <v>2.9957400767322633</v>
      </c>
    </row>
    <row r="21" spans="1:8" ht="14.45" x14ac:dyDescent="0.35">
      <c r="A21">
        <v>2029</v>
      </c>
      <c r="B21" s="27">
        <f>SUM('Road Veh Efficiencies'!C22*'Total Fleet Size'!B36,'Road Veh Efficiencies'!D22*'Total Fleet Size'!C36)/SUM('Total Fleet Size'!B36:C36)</f>
        <v>12.162831799297365</v>
      </c>
      <c r="C21" s="27">
        <f>SUM('Road Veh Efficiencies'!P22*'Total Fleet Size'!G36,'Road Veh Efficiencies'!Q22*'Total Fleet Size'!H36)/SUM('Total Fleet Size'!G36:H36)</f>
        <v>1.9718399592858167</v>
      </c>
      <c r="D21" s="27">
        <f>'Road Veh Efficiencies'!J22</f>
        <v>17.834619564283848</v>
      </c>
      <c r="E21" s="27">
        <f>'Road Veh Efficiencies'!E22</f>
        <v>4.2180554310128482</v>
      </c>
      <c r="F21" s="27">
        <f>SUM('Road Veh Efficiencies'!N22*'Total Fleet Size'!E36,'Road Veh Efficiencies'!O22*'Total Fleet Size'!F36)/SUM('Total Fleet Size'!E36:F36)</f>
        <v>3.0076307001778555</v>
      </c>
    </row>
    <row r="22" spans="1:8" ht="14.45" x14ac:dyDescent="0.35">
      <c r="A22">
        <v>2030</v>
      </c>
      <c r="B22" s="27">
        <f>SUM('Road Veh Efficiencies'!C23*'Total Fleet Size'!B37,'Road Veh Efficiencies'!D23*'Total Fleet Size'!C37)/SUM('Total Fleet Size'!B37:C37)</f>
        <v>12.277689307835658</v>
      </c>
      <c r="C22" s="27">
        <f>SUM('Road Veh Efficiencies'!P23*'Total Fleet Size'!G37,'Road Veh Efficiencies'!Q23*'Total Fleet Size'!H37)/SUM('Total Fleet Size'!G37:H37)</f>
        <v>1.9777554791636744</v>
      </c>
      <c r="D22" s="27">
        <f>'Road Veh Efficiencies'!J23</f>
        <v>17.888123422976697</v>
      </c>
      <c r="E22" s="27">
        <f>'Road Veh Efficiencies'!E23</f>
        <v>4.2307095973058866</v>
      </c>
      <c r="F22" s="27">
        <f>SUM('Road Veh Efficiencies'!N23*'Total Fleet Size'!E37,'Road Veh Efficiencies'!O23*'Total Fleet Size'!F37)/SUM('Total Fleet Size'!E37:F37)</f>
        <v>3.0194605229221962</v>
      </c>
    </row>
    <row r="24" spans="1:8" ht="14.45" x14ac:dyDescent="0.35">
      <c r="A24" s="63" t="s">
        <v>172</v>
      </c>
      <c r="B24" s="64"/>
      <c r="C24" s="64"/>
      <c r="D24" s="64"/>
      <c r="E24" s="64"/>
      <c r="F24" s="64"/>
      <c r="G24" s="64"/>
      <c r="H24" s="64"/>
    </row>
    <row r="25" spans="1:8" ht="29.1" x14ac:dyDescent="0.35">
      <c r="B25" s="12" t="s">
        <v>3</v>
      </c>
      <c r="C25" s="12" t="s">
        <v>4</v>
      </c>
      <c r="D25" s="12" t="s">
        <v>135</v>
      </c>
      <c r="E25" s="12" t="s">
        <v>5</v>
      </c>
      <c r="F25" s="12" t="s">
        <v>6</v>
      </c>
    </row>
    <row r="26" spans="1:8" ht="14.45" x14ac:dyDescent="0.35">
      <c r="A26">
        <v>2012</v>
      </c>
      <c r="B26" s="27">
        <f>B4*'Veh Loading'!$B$4</f>
        <v>12.11513106862224</v>
      </c>
      <c r="C26" s="27">
        <f>C4*'Veh Loading'!$B$5</f>
        <v>66.837211877570979</v>
      </c>
      <c r="D26" s="27">
        <f>D4*'Veh Loading'!$B$9</f>
        <v>16.914999999999999</v>
      </c>
      <c r="E26" s="27">
        <f>E4*'Veh Loading'!$C$4</f>
        <v>6.0129512161499221</v>
      </c>
      <c r="F26" s="27">
        <f>F4*'Veh Loading'!$C$5</f>
        <v>51.019261859660226</v>
      </c>
    </row>
    <row r="27" spans="1:8" ht="14.45" x14ac:dyDescent="0.35">
      <c r="A27">
        <v>2013</v>
      </c>
      <c r="B27" s="27">
        <f>B5*'Veh Loading'!$B$4</f>
        <v>12.575314610944464</v>
      </c>
      <c r="C27" s="27">
        <f>C5*'Veh Loading'!$B$5</f>
        <v>67.037723513203687</v>
      </c>
      <c r="D27" s="27">
        <f>D5*'Veh Loading'!$B$9</f>
        <v>17</v>
      </c>
      <c r="E27" s="27">
        <f>E5*'Veh Loading'!$C$4</f>
        <v>6.0309900697983707</v>
      </c>
      <c r="F27" s="27">
        <f>F5*'Veh Loading'!$C$5</f>
        <v>51.503904899214447</v>
      </c>
    </row>
    <row r="28" spans="1:8" ht="14.45" x14ac:dyDescent="0.35">
      <c r="A28">
        <v>2014</v>
      </c>
      <c r="B28" s="27">
        <f>B6*'Veh Loading'!$B$4</f>
        <v>12.69070296334457</v>
      </c>
      <c r="C28" s="27">
        <f>C6*'Veh Loading'!$B$5</f>
        <v>67.238836683743259</v>
      </c>
      <c r="D28" s="27">
        <f>D6*'Veh Loading'!$B$9</f>
        <v>17.050999999999998</v>
      </c>
      <c r="E28" s="27">
        <f>E6*'Veh Loading'!$C$4</f>
        <v>6.0490830400077646</v>
      </c>
      <c r="F28" s="27">
        <f>F6*'Veh Loading'!$C$5</f>
        <v>51.940549322477374</v>
      </c>
    </row>
    <row r="29" spans="1:8" ht="14.45" x14ac:dyDescent="0.35">
      <c r="A29">
        <v>2015</v>
      </c>
      <c r="B29" s="27">
        <f>B7*'Veh Loading'!$B$4</f>
        <v>12.807817063965345</v>
      </c>
      <c r="C29" s="27">
        <f>C7*'Veh Loading'!$B$5</f>
        <v>67.440553193794486</v>
      </c>
      <c r="D29" s="27">
        <f>D7*'Veh Loading'!$B$9</f>
        <v>17.102152999999998</v>
      </c>
      <c r="E29" s="27">
        <f>E7*'Veh Loading'!$C$4</f>
        <v>6.0672302891277878</v>
      </c>
      <c r="F29" s="27">
        <f>F7*'Veh Loading'!$C$5</f>
        <v>52.339703240036521</v>
      </c>
    </row>
    <row r="30" spans="1:8" ht="14.45" x14ac:dyDescent="0.35">
      <c r="A30">
        <v>2016</v>
      </c>
      <c r="B30" s="27">
        <f>B8*'Veh Loading'!$B$4</f>
        <v>12.926546487411841</v>
      </c>
      <c r="C30" s="27">
        <f>C8*'Veh Loading'!$B$5</f>
        <v>67.642874853375886</v>
      </c>
      <c r="D30" s="27">
        <f>D8*'Veh Loading'!$B$9</f>
        <v>17.153459458999997</v>
      </c>
      <c r="E30" s="27">
        <f>E8*'Veh Loading'!$C$4</f>
        <v>6.085431979995171</v>
      </c>
      <c r="F30" s="27">
        <f>F8*'Veh Loading'!$C$5</f>
        <v>52.708374640628364</v>
      </c>
    </row>
    <row r="31" spans="1:8" ht="14.45" x14ac:dyDescent="0.35">
      <c r="A31">
        <v>2017</v>
      </c>
      <c r="B31" s="27">
        <f>B9*'Veh Loading'!$B$4</f>
        <v>13.04664774393078</v>
      </c>
      <c r="C31" s="27">
        <f>C9*'Veh Loading'!$B$5</f>
        <v>67.845803477935988</v>
      </c>
      <c r="D31" s="27">
        <f>D9*'Veh Loading'!$B$9</f>
        <v>17.204919837376995</v>
      </c>
      <c r="E31" s="27">
        <f>E9*'Veh Loading'!$C$4</f>
        <v>6.1036882759351556</v>
      </c>
      <c r="F31" s="27">
        <f>F9*'Veh Loading'!$C$5</f>
        <v>53.051433616070675</v>
      </c>
    </row>
    <row r="32" spans="1:8" ht="14.45" x14ac:dyDescent="0.35">
      <c r="A32">
        <v>2018</v>
      </c>
      <c r="B32" s="27">
        <f>B10*'Veh Loading'!$B$4</f>
        <v>13.167902861385251</v>
      </c>
      <c r="C32" s="27">
        <f>C10*'Veh Loading'!$B$5</f>
        <v>68.049340888369798</v>
      </c>
      <c r="D32" s="27">
        <f>D10*'Veh Loading'!$B$9</f>
        <v>17.256534596889125</v>
      </c>
      <c r="E32" s="27">
        <f>E10*'Veh Loading'!$C$4</f>
        <v>6.1219993407629598</v>
      </c>
      <c r="F32" s="27">
        <f>F10*'Veh Loading'!$C$5</f>
        <v>53.373944532286117</v>
      </c>
    </row>
    <row r="33" spans="1:6" ht="14.45" x14ac:dyDescent="0.35">
      <c r="A33">
        <v>2019</v>
      </c>
      <c r="B33" s="27">
        <f>B11*'Veh Loading'!$B$4</f>
        <v>13.290560727736544</v>
      </c>
      <c r="C33" s="27">
        <f>C11*'Veh Loading'!$B$5</f>
        <v>68.253488911034879</v>
      </c>
      <c r="D33" s="27">
        <f>D11*'Veh Loading'!$B$9</f>
        <v>17.308304200679789</v>
      </c>
      <c r="E33" s="27">
        <f>E11*'Veh Loading'!$C$4</f>
        <v>6.1403653387852488</v>
      </c>
      <c r="F33" s="27">
        <f>F11*'Veh Loading'!$C$5</f>
        <v>53.678730455932126</v>
      </c>
    </row>
    <row r="34" spans="1:6" ht="14.45" x14ac:dyDescent="0.35">
      <c r="A34">
        <v>2020</v>
      </c>
      <c r="B34" s="27">
        <f>B12*'Veh Loading'!$B$4</f>
        <v>13.414457896990918</v>
      </c>
      <c r="C34" s="27">
        <f>C12*'Veh Loading'!$B$5</f>
        <v>68.458249377767999</v>
      </c>
      <c r="D34" s="27">
        <f>D12*'Veh Loading'!$B$9</f>
        <v>17.360229113281825</v>
      </c>
      <c r="E34" s="27">
        <f>E12*'Veh Loading'!$C$4</f>
        <v>6.1587864348016037</v>
      </c>
      <c r="F34" s="27">
        <f>F12*'Veh Loading'!$C$5</f>
        <v>53.973390197449994</v>
      </c>
    </row>
    <row r="35" spans="1:6" ht="14.45" x14ac:dyDescent="0.35">
      <c r="A35">
        <v>2021</v>
      </c>
      <c r="B35" s="27">
        <f>B13*'Veh Loading'!$B$4</f>
        <v>13.539742576437817</v>
      </c>
      <c r="C35" s="27">
        <f>C13*'Veh Loading'!$B$5</f>
        <v>68.663624125901279</v>
      </c>
      <c r="D35" s="27">
        <f>D13*'Veh Loading'!$B$9</f>
        <v>17.412309800621667</v>
      </c>
      <c r="E35" s="27">
        <f>E13*'Veh Loading'!$C$4</f>
        <v>6.1772627941060074</v>
      </c>
      <c r="F35" s="27">
        <f>F13*'Veh Loading'!$C$5</f>
        <v>54.255359104317634</v>
      </c>
    </row>
    <row r="36" spans="1:6" ht="14.45" x14ac:dyDescent="0.35">
      <c r="A36">
        <v>2022</v>
      </c>
      <c r="B36" s="27">
        <f>B14*'Veh Loading'!$B$4</f>
        <v>13.66665786577224</v>
      </c>
      <c r="C36" s="27">
        <f>C14*'Veh Loading'!$B$5</f>
        <v>68.869614998278976</v>
      </c>
      <c r="D36" s="27">
        <f>D14*'Veh Loading'!$B$9</f>
        <v>17.464546730023532</v>
      </c>
      <c r="E36" s="27">
        <f>E14*'Veh Loading'!$C$4</f>
        <v>6.1957945824883245</v>
      </c>
      <c r="F36" s="27">
        <f>F14*'Veh Loading'!$C$5</f>
        <v>54.526767461320354</v>
      </c>
    </row>
    <row r="37" spans="1:6" ht="14.45" x14ac:dyDescent="0.35">
      <c r="A37">
        <v>2023</v>
      </c>
      <c r="B37" s="27">
        <f>B15*'Veh Loading'!$B$4</f>
        <v>13.795283449268679</v>
      </c>
      <c r="C37" s="27">
        <f>C15*'Veh Loading'!$B$5</f>
        <v>69.076223843273823</v>
      </c>
      <c r="D37" s="27">
        <f>D15*'Veh Loading'!$B$9</f>
        <v>17.5169403702136</v>
      </c>
      <c r="E37" s="27">
        <f>E15*'Veh Loading'!$C$4</f>
        <v>6.2143819662357895</v>
      </c>
      <c r="F37" s="27">
        <f>F15*'Veh Loading'!$C$5</f>
        <v>54.788747279910154</v>
      </c>
    </row>
    <row r="38" spans="1:6" ht="14.45" x14ac:dyDescent="0.35">
      <c r="A38">
        <v>2024</v>
      </c>
      <c r="B38" s="27">
        <f>B16*'Veh Loading'!$B$4</f>
        <v>13.925182451602616</v>
      </c>
      <c r="C38" s="27">
        <f>C16*'Veh Loading'!$B$5</f>
        <v>69.283452514803642</v>
      </c>
      <c r="D38" s="27">
        <f>D16*'Veh Loading'!$B$9</f>
        <v>17.569491191324239</v>
      </c>
      <c r="E38" s="27">
        <f>E16*'Veh Loading'!$C$4</f>
        <v>6.2330251121344951</v>
      </c>
      <c r="F38" s="27">
        <f>F16*'Veh Loading'!$C$5</f>
        <v>55.043961513310755</v>
      </c>
    </row>
    <row r="39" spans="1:6" ht="14.45" x14ac:dyDescent="0.35">
      <c r="A39">
        <v>2025</v>
      </c>
      <c r="B39" s="27">
        <f>B17*'Veh Loading'!$B$4</f>
        <v>14.056556134152629</v>
      </c>
      <c r="C39" s="27">
        <f>C17*'Veh Loading'!$B$5</f>
        <v>69.491302872348029</v>
      </c>
      <c r="D39" s="27">
        <f>D17*'Veh Loading'!$B$9</f>
        <v>17.622199664898211</v>
      </c>
      <c r="E39" s="27">
        <f>E17*'Veh Loading'!$C$4</f>
        <v>6.2517241874708978</v>
      </c>
      <c r="F39" s="27">
        <f>F17*'Veh Loading'!$C$5</f>
        <v>55.293156863431925</v>
      </c>
    </row>
    <row r="40" spans="1:6" ht="14.45" x14ac:dyDescent="0.35">
      <c r="A40">
        <v>2026</v>
      </c>
      <c r="B40" s="27">
        <f>B18*'Veh Loading'!$B$4</f>
        <v>14.189431183672648</v>
      </c>
      <c r="C40" s="27">
        <f>C18*'Veh Loading'!$B$5</f>
        <v>69.699776780965067</v>
      </c>
      <c r="D40" s="27">
        <f>D18*'Veh Loading'!$B$9</f>
        <v>17.675066263892905</v>
      </c>
      <c r="E40" s="27">
        <f>E18*'Veh Loading'!$C$4</f>
        <v>6.2704793600333097</v>
      </c>
      <c r="F40" s="27">
        <f>F18*'Veh Loading'!$C$5</f>
        <v>55.531926991859891</v>
      </c>
    </row>
    <row r="41" spans="1:6" ht="14.45" x14ac:dyDescent="0.35">
      <c r="A41">
        <v>2027</v>
      </c>
      <c r="B41" s="27">
        <f>B19*'Veh Loading'!$B$4</f>
        <v>14.323593387780287</v>
      </c>
      <c r="C41" s="27">
        <f>C19*'Veh Loading'!$B$5</f>
        <v>69.908876111307961</v>
      </c>
      <c r="D41" s="27">
        <f>D19*'Veh Loading'!$B$9</f>
        <v>17.728091462684581</v>
      </c>
      <c r="E41" s="27">
        <f>E19*'Veh Loading'!$C$4</f>
        <v>6.2892907981134094</v>
      </c>
      <c r="F41" s="27">
        <f>F19*'Veh Loading'!$C$5</f>
        <v>55.761761211555239</v>
      </c>
    </row>
    <row r="42" spans="1:6" ht="14.45" x14ac:dyDescent="0.35">
      <c r="A42">
        <v>2028</v>
      </c>
      <c r="B42" s="27">
        <f>B20*'Veh Loading'!$B$4</f>
        <v>14.459039230175071</v>
      </c>
      <c r="C42" s="27">
        <f>C20*'Veh Loading'!$B$5</f>
        <v>70.118602739641872</v>
      </c>
      <c r="D42" s="27">
        <f>D20*'Veh Loading'!$B$9</f>
        <v>17.781275737072633</v>
      </c>
      <c r="E42" s="27">
        <f>E20*'Veh Loading'!$C$4</f>
        <v>6.3081586705077495</v>
      </c>
      <c r="F42" s="27">
        <f>F20*'Veh Loading'!$C$5</f>
        <v>55.986492702126739</v>
      </c>
    </row>
    <row r="43" spans="1:6" ht="14.45" x14ac:dyDescent="0.35">
      <c r="A43">
        <v>2029</v>
      </c>
      <c r="B43" s="27">
        <f>B21*'Veh Loading'!$B$4</f>
        <v>14.595398159156836</v>
      </c>
      <c r="C43" s="27">
        <f>C21*'Veh Loading'!$B$5</f>
        <v>70.328958547860793</v>
      </c>
      <c r="D43" s="27">
        <f>D21*'Veh Loading'!$B$9</f>
        <v>17.834619564283848</v>
      </c>
      <c r="E43" s="27">
        <f>E21*'Veh Loading'!$C$4</f>
        <v>6.3270831465192723</v>
      </c>
      <c r="F43" s="27">
        <f>F21*'Veh Loading'!$C$5</f>
        <v>56.208713016876658</v>
      </c>
    </row>
    <row r="44" spans="1:6" ht="14.45" x14ac:dyDescent="0.35">
      <c r="A44">
        <v>2030</v>
      </c>
      <c r="B44" s="27">
        <f>B22*'Veh Loading'!$B$4</f>
        <v>14.733227169402788</v>
      </c>
      <c r="C44" s="27">
        <f>C22*'Veh Loading'!$B$5</f>
        <v>70.539945423504378</v>
      </c>
      <c r="D44" s="27">
        <f>D22*'Veh Loading'!$B$9</f>
        <v>17.888123422976697</v>
      </c>
      <c r="E44" s="27">
        <f>E22*'Veh Loading'!$C$4</f>
        <v>6.3460643959588303</v>
      </c>
      <c r="F44" s="27">
        <f>F22*'Veh Loading'!$C$5</f>
        <v>56.429797045456979</v>
      </c>
    </row>
    <row r="46" spans="1:6" ht="14.45" x14ac:dyDescent="0.35">
      <c r="A46" s="63" t="s">
        <v>177</v>
      </c>
      <c r="B46" s="64"/>
      <c r="C46" s="64"/>
    </row>
    <row r="47" spans="1:6" ht="29.1" x14ac:dyDescent="0.35">
      <c r="B47" s="12" t="s">
        <v>3</v>
      </c>
      <c r="C47" s="12" t="s">
        <v>4</v>
      </c>
      <c r="D47" s="12" t="s">
        <v>135</v>
      </c>
      <c r="E47" s="12" t="s">
        <v>5</v>
      </c>
      <c r="F47" s="12" t="s">
        <v>6</v>
      </c>
    </row>
    <row r="48" spans="1:6" ht="14.45" x14ac:dyDescent="0.35">
      <c r="A48">
        <v>2012</v>
      </c>
      <c r="B48" s="25">
        <f>B26*'Conversion Factors'!$B$1*'Conversion Factors'!$B$6/'Conversion Factors'!$B$3</f>
        <v>2.3450039814182778E-4</v>
      </c>
      <c r="C48" s="25">
        <f>C26*'Conversion Factors'!$B$1*'Conversion Factors'!$B$6/'Conversion Factors'!$B$4</f>
        <v>1.1329148589446815E-3</v>
      </c>
      <c r="D48" s="25">
        <f>D26*'Conversion Factors'!$B$1*'Conversion Factors'!$B$6/'Conversion Factors'!$B$3</f>
        <v>3.2740662994908105E-4</v>
      </c>
      <c r="E48" s="25">
        <f>E26*'Conversion Factors'!$B$1*'Conversion Factors'!$B$6/'Conversion Factors'!$B$3</f>
        <v>1.1638664461885158E-4</v>
      </c>
      <c r="F48" s="25">
        <f>F26*'Conversion Factors'!$B$1*'Conversion Factors'!$B$6/'Conversion Factors'!$B$4</f>
        <v>8.6479489837300099E-4</v>
      </c>
    </row>
    <row r="49" spans="1:6" ht="14.45" x14ac:dyDescent="0.35">
      <c r="A49">
        <v>2013</v>
      </c>
      <c r="B49" s="25">
        <f>B27*'Conversion Factors'!$B$1*'Conversion Factors'!$B$6/'Conversion Factors'!$B$3</f>
        <v>2.4340770779301014E-4</v>
      </c>
      <c r="C49" s="25">
        <f>C27*'Conversion Factors'!$B$1*'Conversion Factors'!$B$6/'Conversion Factors'!$B$4</f>
        <v>1.1363136035215154E-3</v>
      </c>
      <c r="D49" s="25">
        <f>D27*'Conversion Factors'!$B$1*'Conversion Factors'!$B$6/'Conversion Factors'!$B$3</f>
        <v>3.2905188939606137E-4</v>
      </c>
      <c r="E49" s="25">
        <f>E27*'Conversion Factors'!$B$1*'Conversion Factors'!$B$6/'Conversion Factors'!$B$3</f>
        <v>1.1673580455270812E-4</v>
      </c>
      <c r="F49" s="25">
        <f>F27*'Conversion Factors'!$B$1*'Conversion Factors'!$B$6/'Conversion Factors'!$B$4</f>
        <v>8.7300977277262183E-4</v>
      </c>
    </row>
    <row r="50" spans="1:6" ht="14.45" x14ac:dyDescent="0.35">
      <c r="A50">
        <v>2014</v>
      </c>
      <c r="B50" s="25">
        <f>B28*'Conversion Factors'!$B$1*'Conversion Factors'!$B$6/'Conversion Factors'!$B$3</f>
        <v>2.4564116399133679E-4</v>
      </c>
      <c r="C50" s="25">
        <f>C28*'Conversion Factors'!$B$1*'Conversion Factors'!$B$6/'Conversion Factors'!$B$4</f>
        <v>1.1397225443320793E-3</v>
      </c>
      <c r="D50" s="25">
        <f>D28*'Conversion Factors'!$B$1*'Conversion Factors'!$B$6/'Conversion Factors'!$B$3</f>
        <v>3.3003904506424955E-4</v>
      </c>
      <c r="E50" s="25">
        <f>E28*'Conversion Factors'!$B$1*'Conversion Factors'!$B$6/'Conversion Factors'!$B$3</f>
        <v>1.1708601196636622E-4</v>
      </c>
      <c r="F50" s="25">
        <f>F28*'Conversion Factors'!$B$1*'Conversion Factors'!$B$6/'Conversion Factors'!$B$4</f>
        <v>8.8041105330622694E-4</v>
      </c>
    </row>
    <row r="51" spans="1:6" ht="14.45" x14ac:dyDescent="0.35">
      <c r="A51">
        <v>2015</v>
      </c>
      <c r="B51" s="25">
        <f>B29*'Conversion Factors'!$B$1*'Conversion Factors'!$B$6/'Conversion Factors'!$B$3</f>
        <v>2.4790802376099483E-4</v>
      </c>
      <c r="C51" s="25">
        <f>C29*'Conversion Factors'!$B$1*'Conversion Factors'!$B$6/'Conversion Factors'!$B$4</f>
        <v>1.1431417119650755E-3</v>
      </c>
      <c r="D51" s="25">
        <f>D29*'Conversion Factors'!$B$1*'Conversion Factors'!$B$6/'Conversion Factors'!$B$3</f>
        <v>3.3102916219944229E-4</v>
      </c>
      <c r="E51" s="25">
        <f>E29*'Conversion Factors'!$B$1*'Conversion Factors'!$B$6/'Conversion Factors'!$B$3</f>
        <v>1.1743727000226532E-4</v>
      </c>
      <c r="F51" s="25">
        <f>F29*'Conversion Factors'!$B$1*'Conversion Factors'!$B$6/'Conversion Factors'!$B$4</f>
        <v>8.8717685624003367E-4</v>
      </c>
    </row>
    <row r="52" spans="1:6" ht="14.45" x14ac:dyDescent="0.35">
      <c r="A52">
        <v>2016</v>
      </c>
      <c r="B52" s="25">
        <f>B30*'Conversion Factors'!$B$1*'Conversion Factors'!$B$6/'Conversion Factors'!$B$3</f>
        <v>2.5020614970875803E-4</v>
      </c>
      <c r="C52" s="25">
        <f>C30*'Conversion Factors'!$B$1*'Conversion Factors'!$B$6/'Conversion Factors'!$B$4</f>
        <v>1.1465711371009709E-3</v>
      </c>
      <c r="D52" s="25">
        <f>D30*'Conversion Factors'!$B$1*'Conversion Factors'!$B$6/'Conversion Factors'!$B$3</f>
        <v>3.3202224968604057E-4</v>
      </c>
      <c r="E52" s="25">
        <f>E30*'Conversion Factors'!$B$1*'Conversion Factors'!$B$6/'Conversion Factors'!$B$3</f>
        <v>1.177895818122721E-4</v>
      </c>
      <c r="F52" s="25">
        <f>F30*'Conversion Factors'!$B$1*'Conversion Factors'!$B$6/'Conversion Factors'!$B$4</f>
        <v>8.9342596951189665E-4</v>
      </c>
    </row>
    <row r="53" spans="1:6" ht="14.45" x14ac:dyDescent="0.35">
      <c r="A53">
        <v>2017</v>
      </c>
      <c r="B53" s="25">
        <f>B31*'Conversion Factors'!$B$1*'Conversion Factors'!$B$6/'Conversion Factors'!$B$3</f>
        <v>2.5253082884854616E-4</v>
      </c>
      <c r="C53" s="25">
        <f>C31*'Conversion Factors'!$B$1*'Conversion Factors'!$B$6/'Conversion Factors'!$B$4</f>
        <v>1.1500108505122734E-3</v>
      </c>
      <c r="D53" s="25">
        <f>D31*'Conversion Factors'!$B$1*'Conversion Factors'!$B$6/'Conversion Factors'!$B$3</f>
        <v>3.3301831643509864E-4</v>
      </c>
      <c r="E53" s="25">
        <f>E31*'Conversion Factors'!$B$1*'Conversion Factors'!$B$6/'Conversion Factors'!$B$3</f>
        <v>1.181429505577089E-4</v>
      </c>
      <c r="F53" s="25">
        <f>F31*'Conversion Factors'!$B$1*'Conversion Factors'!$B$6/'Conversion Factors'!$B$4</f>
        <v>8.9924094293545686E-4</v>
      </c>
    </row>
    <row r="54" spans="1:6" ht="14.45" x14ac:dyDescent="0.35">
      <c r="A54">
        <v>2018</v>
      </c>
      <c r="B54" s="25">
        <f>B32*'Conversion Factors'!$B$1*'Conversion Factors'!$B$6/'Conversion Factors'!$B$3</f>
        <v>2.5487784211309527E-4</v>
      </c>
      <c r="C54" s="25">
        <f>C32*'Conversion Factors'!$B$1*'Conversion Factors'!$B$6/'Conversion Factors'!$B$4</f>
        <v>1.1534608830638103E-3</v>
      </c>
      <c r="D54" s="25">
        <f>D32*'Conversion Factors'!$B$1*'Conversion Factors'!$B$6/'Conversion Factors'!$B$3</f>
        <v>3.340173713844039E-4</v>
      </c>
      <c r="E54" s="25">
        <f>E32*'Conversion Factors'!$B$1*'Conversion Factors'!$B$6/'Conversion Factors'!$B$3</f>
        <v>1.1849737940938201E-4</v>
      </c>
      <c r="F54" s="25">
        <f>F32*'Conversion Factors'!$B$1*'Conversion Factors'!$B$6/'Conversion Factors'!$B$4</f>
        <v>9.0470761934053517E-4</v>
      </c>
    </row>
    <row r="55" spans="1:6" ht="14.45" x14ac:dyDescent="0.35">
      <c r="A55">
        <v>2019</v>
      </c>
      <c r="B55" s="25">
        <f>B33*'Conversion Factors'!$B$1*'Conversion Factors'!$B$6/'Conversion Factors'!$B$3</f>
        <v>2.5725200697616484E-4</v>
      </c>
      <c r="C55" s="25">
        <f>C33*'Conversion Factors'!$B$1*'Conversion Factors'!$B$6/'Conversion Factors'!$B$4</f>
        <v>1.1569212657130013E-3</v>
      </c>
      <c r="D55" s="25">
        <f>D33*'Conversion Factors'!$B$1*'Conversion Factors'!$B$6/'Conversion Factors'!$B$3</f>
        <v>3.3501942349855706E-4</v>
      </c>
      <c r="E55" s="25">
        <f>E33*'Conversion Factors'!$B$1*'Conversion Factors'!$B$6/'Conversion Factors'!$B$3</f>
        <v>1.1885287154761017E-4</v>
      </c>
      <c r="F55" s="25">
        <f>F33*'Conversion Factors'!$B$1*'Conversion Factors'!$B$6/'Conversion Factors'!$B$4</f>
        <v>9.0987385072565405E-4</v>
      </c>
    </row>
    <row r="56" spans="1:6" ht="14.45" x14ac:dyDescent="0.35">
      <c r="A56">
        <v>2020</v>
      </c>
      <c r="B56" s="25">
        <f>B34*'Conversion Factors'!$B$1*'Conversion Factors'!$B$6/'Conversion Factors'!$B$3</f>
        <v>2.5965015977816335E-4</v>
      </c>
      <c r="C56" s="25">
        <f>C34*'Conversion Factors'!$B$1*'Conversion Factors'!$B$6/'Conversion Factors'!$B$4</f>
        <v>1.1603920295101405E-3</v>
      </c>
      <c r="D56" s="25">
        <f>D34*'Conversion Factors'!$B$1*'Conversion Factors'!$B$6/'Conversion Factors'!$B$3</f>
        <v>3.3602448176905269E-4</v>
      </c>
      <c r="E56" s="25">
        <f>E34*'Conversion Factors'!$B$1*'Conversion Factors'!$B$6/'Conversion Factors'!$B$3</f>
        <v>1.1920943016225296E-4</v>
      </c>
      <c r="F56" s="25">
        <f>F34*'Conversion Factors'!$B$1*'Conversion Factors'!$B$6/'Conversion Factors'!$B$4</f>
        <v>9.1486843966975698E-4</v>
      </c>
    </row>
    <row r="57" spans="1:6" ht="14.45" x14ac:dyDescent="0.35">
      <c r="A57">
        <v>2021</v>
      </c>
      <c r="B57" s="25">
        <f>B35*'Conversion Factors'!$B$1*'Conversion Factors'!$B$6/'Conversion Factors'!$B$3</f>
        <v>2.6207516921842114E-4</v>
      </c>
      <c r="C57" s="25">
        <f>C35*'Conversion Factors'!$B$1*'Conversion Factors'!$B$6/'Conversion Factors'!$B$4</f>
        <v>1.1638732055986704E-3</v>
      </c>
      <c r="D57" s="25">
        <f>D35*'Conversion Factors'!$B$1*'Conversion Factors'!$B$6/'Conversion Factors'!$B$3</f>
        <v>3.3703255521435981E-4</v>
      </c>
      <c r="E57" s="25">
        <f>E35*'Conversion Factors'!$B$1*'Conversion Factors'!$B$6/'Conversion Factors'!$B$3</f>
        <v>1.1956705845273971E-4</v>
      </c>
      <c r="F57" s="25">
        <f>F35*'Conversion Factors'!$B$1*'Conversion Factors'!$B$6/'Conversion Factors'!$B$4</f>
        <v>9.1964791438716277E-4</v>
      </c>
    </row>
    <row r="58" spans="1:6" ht="14.45" x14ac:dyDescent="0.35">
      <c r="A58">
        <v>2022</v>
      </c>
      <c r="B58" s="25">
        <f>B36*'Conversion Factors'!$B$1*'Conversion Factors'!$B$6/'Conversion Factors'!$B$3</f>
        <v>2.6453174073305289E-4</v>
      </c>
      <c r="C58" s="25">
        <f>C36*'Conversion Factors'!$B$1*'Conversion Factors'!$B$6/'Conversion Factors'!$B$4</f>
        <v>1.1673648252154664E-3</v>
      </c>
      <c r="D58" s="25">
        <f>D36*'Conversion Factors'!$B$1*'Conversion Factors'!$B$6/'Conversion Factors'!$B$3</f>
        <v>3.3804365288000288E-4</v>
      </c>
      <c r="E58" s="25">
        <f>E36*'Conversion Factors'!$B$1*'Conversion Factors'!$B$6/'Conversion Factors'!$B$3</f>
        <v>1.1992575962809791E-4</v>
      </c>
      <c r="F58" s="25">
        <f>F36*'Conversion Factors'!$B$1*'Conversion Factors'!$B$6/'Conversion Factors'!$B$4</f>
        <v>9.2424838397367644E-4</v>
      </c>
    </row>
    <row r="59" spans="1:6" ht="14.45" x14ac:dyDescent="0.35">
      <c r="A59">
        <v>2023</v>
      </c>
      <c r="B59" s="25">
        <f>B37*'Conversion Factors'!$B$1*'Conversion Factors'!$B$6/'Conversion Factors'!$B$3</f>
        <v>2.6702141669035723E-4</v>
      </c>
      <c r="C59" s="25">
        <f>C37*'Conversion Factors'!$B$1*'Conversion Factors'!$B$6/'Conversion Factors'!$B$4</f>
        <v>1.170866919691113E-3</v>
      </c>
      <c r="D59" s="25">
        <f>D37*'Conversion Factors'!$B$1*'Conversion Factors'!$B$6/'Conversion Factors'!$B$3</f>
        <v>3.3905778383864279E-4</v>
      </c>
      <c r="E59" s="25">
        <f>E37*'Conversion Factors'!$B$1*'Conversion Factors'!$B$6/'Conversion Factors'!$B$3</f>
        <v>1.202855369069822E-4</v>
      </c>
      <c r="F59" s="25">
        <f>F37*'Conversion Factors'!$B$1*'Conversion Factors'!$B$6/'Conversion Factors'!$B$4</f>
        <v>9.2868903643188617E-4</v>
      </c>
    </row>
    <row r="60" spans="1:6" ht="14.45" x14ac:dyDescent="0.35">
      <c r="A60">
        <v>2024</v>
      </c>
      <c r="B60" s="25">
        <f>B38*'Conversion Factors'!$B$1*'Conversion Factors'!$B$6/'Conversion Factors'!$B$3</f>
        <v>2.6953574093439522E-4</v>
      </c>
      <c r="C60" s="25">
        <f>C38*'Conversion Factors'!$B$1*'Conversion Factors'!$B$6/'Conversion Factors'!$B$4</f>
        <v>1.1743795204501863E-3</v>
      </c>
      <c r="D60" s="25">
        <f>D38*'Conversion Factors'!$B$1*'Conversion Factors'!$B$6/'Conversion Factors'!$B$3</f>
        <v>3.4007495719015873E-4</v>
      </c>
      <c r="E60" s="25">
        <f>E38*'Conversion Factors'!$B$1*'Conversion Factors'!$B$6/'Conversion Factors'!$B$3</f>
        <v>1.2064639351770311E-4</v>
      </c>
      <c r="F60" s="25">
        <f>F38*'Conversion Factors'!$B$1*'Conversion Factors'!$B$6/'Conversion Factors'!$B$4</f>
        <v>9.3301500977983703E-4</v>
      </c>
    </row>
    <row r="61" spans="1:6" ht="14.45" x14ac:dyDescent="0.35">
      <c r="A61">
        <v>2025</v>
      </c>
      <c r="B61" s="25">
        <f>B39*'Conversion Factors'!$B$1*'Conversion Factors'!$B$6/'Conversion Factors'!$B$3</f>
        <v>2.720786090791011E-4</v>
      </c>
      <c r="C61" s="25">
        <f>C39*'Conversion Factors'!$B$1*'Conversion Factors'!$B$6/'Conversion Factors'!$B$4</f>
        <v>1.1779026590115363E-3</v>
      </c>
      <c r="D61" s="25">
        <f>D39*'Conversion Factors'!$B$1*'Conversion Factors'!$B$6/'Conversion Factors'!$B$3</f>
        <v>3.4109518206172916E-4</v>
      </c>
      <c r="E61" s="25">
        <f>E39*'Conversion Factors'!$B$1*'Conversion Factors'!$B$6/'Conversion Factors'!$B$3</f>
        <v>1.2100833269825621E-4</v>
      </c>
      <c r="F61" s="25">
        <f>F39*'Conversion Factors'!$B$1*'Conversion Factors'!$B$6/'Conversion Factors'!$B$4</f>
        <v>9.3723896088434048E-4</v>
      </c>
    </row>
    <row r="62" spans="1:6" ht="14.45" x14ac:dyDescent="0.35">
      <c r="A62">
        <v>2026</v>
      </c>
      <c r="B62" s="25">
        <f>B40*'Conversion Factors'!$B$1*'Conversion Factors'!$B$6/'Conversion Factors'!$B$3</f>
        <v>2.7465053767311033E-4</v>
      </c>
      <c r="C62" s="25">
        <f>C40*'Conversion Factors'!$B$1*'Conversion Factors'!$B$6/'Conversion Factors'!$B$4</f>
        <v>1.1814363669885709E-3</v>
      </c>
      <c r="D62" s="25">
        <f>D40*'Conversion Factors'!$B$1*'Conversion Factors'!$B$6/'Conversion Factors'!$B$3</f>
        <v>3.4211846760791434E-4</v>
      </c>
      <c r="E62" s="25">
        <f>E40*'Conversion Factors'!$B$1*'Conversion Factors'!$B$6/'Conversion Factors'!$B$3</f>
        <v>1.2137135769635096E-4</v>
      </c>
      <c r="F62" s="25">
        <f>F40*'Conversion Factors'!$B$1*'Conversion Factors'!$B$6/'Conversion Factors'!$B$4</f>
        <v>9.4128620071929443E-4</v>
      </c>
    </row>
    <row r="63" spans="1:6" ht="14.45" x14ac:dyDescent="0.35">
      <c r="A63">
        <v>2027</v>
      </c>
      <c r="B63" s="25">
        <f>B41*'Conversion Factors'!$B$1*'Conversion Factors'!$B$6/'Conversion Factors'!$B$3</f>
        <v>2.7724738042294325E-4</v>
      </c>
      <c r="C63" s="25">
        <f>C41*'Conversion Factors'!$B$1*'Conversion Factors'!$B$6/'Conversion Factors'!$B$4</f>
        <v>1.1849806760895365E-3</v>
      </c>
      <c r="D63" s="25">
        <f>D41*'Conversion Factors'!$B$1*'Conversion Factors'!$B$6/'Conversion Factors'!$B$3</f>
        <v>3.4314482301073804E-4</v>
      </c>
      <c r="E63" s="25">
        <f>E41*'Conversion Factors'!$B$1*'Conversion Factors'!$B$6/'Conversion Factors'!$B$3</f>
        <v>1.2173547176944003E-4</v>
      </c>
      <c r="F63" s="25">
        <f>F41*'Conversion Factors'!$B$1*'Conversion Factors'!$B$6/'Conversion Factors'!$B$4</f>
        <v>9.4518197367678667E-4</v>
      </c>
    </row>
    <row r="64" spans="1:6" ht="14.45" x14ac:dyDescent="0.35">
      <c r="A64">
        <v>2028</v>
      </c>
      <c r="B64" s="25">
        <f>B42*'Conversion Factors'!$B$1*'Conversion Factors'!$B$6/'Conversion Factors'!$B$3</f>
        <v>2.7986906926711057E-4</v>
      </c>
      <c r="C64" s="25">
        <f>C42*'Conversion Factors'!$B$1*'Conversion Factors'!$B$6/'Conversion Factors'!$B$4</f>
        <v>1.1885356181178051E-3</v>
      </c>
      <c r="D64" s="25">
        <f>D42*'Conversion Factors'!$B$1*'Conversion Factors'!$B$6/'Conversion Factors'!$B$3</f>
        <v>3.4417425747977024E-4</v>
      </c>
      <c r="E64" s="25">
        <f>E42*'Conversion Factors'!$B$1*'Conversion Factors'!$B$6/'Conversion Factors'!$B$3</f>
        <v>1.2210067818474834E-4</v>
      </c>
      <c r="F64" s="25">
        <f>F42*'Conversion Factors'!$B$1*'Conversion Factors'!$B$6/'Conversion Factors'!$B$4</f>
        <v>9.4899125353435491E-4</v>
      </c>
    </row>
    <row r="65" spans="1:20" ht="14.45" x14ac:dyDescent="0.35">
      <c r="A65">
        <v>2029</v>
      </c>
      <c r="B65" s="25">
        <f>B43*'Conversion Factors'!$B$1*'Conversion Factors'!$B$6/'Conversion Factors'!$B$3</f>
        <v>2.8250843180931487E-4</v>
      </c>
      <c r="C65" s="25">
        <f>C43*'Conversion Factors'!$B$1*'Conversion Factors'!$B$6/'Conversion Factors'!$B$4</f>
        <v>1.1921012249721584E-3</v>
      </c>
      <c r="D65" s="25">
        <f>D43*'Conversion Factors'!$B$1*'Conversion Factors'!$B$6/'Conversion Factors'!$B$3</f>
        <v>3.4520678025220944E-4</v>
      </c>
      <c r="E65" s="25">
        <f>E43*'Conversion Factors'!$B$1*'Conversion Factors'!$B$6/'Conversion Factors'!$B$3</f>
        <v>1.2246698021930257E-4</v>
      </c>
      <c r="F65" s="25">
        <f>F43*'Conversion Factors'!$B$1*'Conversion Factors'!$B$6/'Conversion Factors'!$B$4</f>
        <v>9.527579680556113E-4</v>
      </c>
    </row>
    <row r="66" spans="1:20" ht="14.45" x14ac:dyDescent="0.35">
      <c r="A66">
        <v>2030</v>
      </c>
      <c r="B66" s="25">
        <f>B44*'Conversion Factors'!$B$1*'Conversion Factors'!$B$6/'Conversion Factors'!$B$3</f>
        <v>2.8517624923490425E-4</v>
      </c>
      <c r="C66" s="25">
        <f>C44*'Conversion Factors'!$B$1*'Conversion Factors'!$B$6/'Conversion Factors'!$B$4</f>
        <v>1.1956775286470749E-3</v>
      </c>
      <c r="D66" s="25">
        <f>D44*'Conversion Factors'!$B$1*'Conversion Factors'!$B$6/'Conversion Factors'!$B$3</f>
        <v>3.4624240059296605E-4</v>
      </c>
      <c r="E66" s="25">
        <f>E44*'Conversion Factors'!$B$1*'Conversion Factors'!$B$6/'Conversion Factors'!$B$3</f>
        <v>1.2283438115996047E-4</v>
      </c>
      <c r="F66" s="25">
        <f>F44*'Conversion Factors'!$B$1*'Conversion Factors'!$B$6/'Conversion Factors'!$B$4</f>
        <v>9.5650542211627441E-4</v>
      </c>
    </row>
    <row r="67" spans="1:20" ht="14.45" x14ac:dyDescent="0.35">
      <c r="B67" s="27"/>
      <c r="C67" s="27"/>
      <c r="D67" s="27"/>
      <c r="E67" s="27"/>
      <c r="F67" s="27"/>
    </row>
    <row r="68" spans="1:20" ht="14.45" x14ac:dyDescent="0.35">
      <c r="A68" s="63" t="s">
        <v>173</v>
      </c>
      <c r="B68" s="64"/>
      <c r="C68" s="64"/>
    </row>
    <row r="69" spans="1:20" ht="14.45" x14ac:dyDescent="0.35">
      <c r="B69" s="1">
        <v>2012</v>
      </c>
      <c r="C69" s="1">
        <v>2013</v>
      </c>
      <c r="D69" s="1">
        <v>2014</v>
      </c>
      <c r="E69" s="1">
        <v>2015</v>
      </c>
      <c r="F69" s="1">
        <v>2016</v>
      </c>
      <c r="G69" s="1">
        <v>2017</v>
      </c>
      <c r="H69" s="1">
        <v>2018</v>
      </c>
      <c r="I69" s="1">
        <v>2019</v>
      </c>
      <c r="J69" s="1">
        <v>2020</v>
      </c>
      <c r="K69" s="1">
        <v>2021</v>
      </c>
      <c r="L69" s="1">
        <v>2022</v>
      </c>
      <c r="M69" s="1">
        <v>2023</v>
      </c>
      <c r="N69" s="1">
        <v>2024</v>
      </c>
      <c r="O69" s="1">
        <v>2025</v>
      </c>
      <c r="P69" s="1">
        <v>2026</v>
      </c>
      <c r="Q69" s="1">
        <v>2027</v>
      </c>
      <c r="R69" s="1">
        <v>2028</v>
      </c>
      <c r="S69" s="1">
        <v>2029</v>
      </c>
      <c r="T69" s="1">
        <v>2030</v>
      </c>
    </row>
    <row r="70" spans="1:20" ht="14.45" x14ac:dyDescent="0.35">
      <c r="A70" s="1" t="s">
        <v>3</v>
      </c>
      <c r="B70" s="25">
        <v>2.3450039814182778E-4</v>
      </c>
      <c r="C70" s="25">
        <v>2.4340770779301014E-4</v>
      </c>
      <c r="D70" s="25">
        <v>2.4564116399133679E-4</v>
      </c>
      <c r="E70" s="25">
        <v>2.4790802376099483E-4</v>
      </c>
      <c r="F70" s="25">
        <v>2.5020614970875803E-4</v>
      </c>
      <c r="G70" s="25">
        <v>2.5253082884854616E-4</v>
      </c>
      <c r="H70" s="25">
        <v>2.5487784211309527E-4</v>
      </c>
      <c r="I70" s="25">
        <v>2.5725200697616484E-4</v>
      </c>
      <c r="J70" s="25">
        <v>2.5965015977816335E-4</v>
      </c>
      <c r="K70" s="25">
        <v>2.6207516921842114E-4</v>
      </c>
      <c r="L70" s="25">
        <v>2.6453174073305289E-4</v>
      </c>
      <c r="M70" s="25">
        <v>2.6702141669035723E-4</v>
      </c>
      <c r="N70" s="25">
        <v>2.6953574093439522E-4</v>
      </c>
      <c r="O70" s="25">
        <v>2.720786090791011E-4</v>
      </c>
      <c r="P70" s="25">
        <v>2.7465053767311033E-4</v>
      </c>
      <c r="Q70" s="25">
        <v>2.7724738042294325E-4</v>
      </c>
      <c r="R70" s="25">
        <v>2.7986906926711057E-4</v>
      </c>
      <c r="S70" s="25">
        <v>2.8250843180931487E-4</v>
      </c>
      <c r="T70" s="25">
        <v>2.8517624923490425E-4</v>
      </c>
    </row>
    <row r="71" spans="1:20" ht="14.45" x14ac:dyDescent="0.35">
      <c r="A71" s="1" t="s">
        <v>4</v>
      </c>
      <c r="B71" s="25">
        <v>1.1329148589446815E-3</v>
      </c>
      <c r="C71" s="25">
        <v>1.1363136035215154E-3</v>
      </c>
      <c r="D71" s="25">
        <v>1.1397225443320793E-3</v>
      </c>
      <c r="E71" s="25">
        <v>1.1431417119650755E-3</v>
      </c>
      <c r="F71" s="25">
        <v>1.1465711371009709E-3</v>
      </c>
      <c r="G71" s="25">
        <v>1.1500108505122734E-3</v>
      </c>
      <c r="H71" s="25">
        <v>1.1534608830638103E-3</v>
      </c>
      <c r="I71" s="25">
        <v>1.1569212657130013E-3</v>
      </c>
      <c r="J71" s="25">
        <v>1.1603920295101405E-3</v>
      </c>
      <c r="K71" s="25">
        <v>1.1638732055986704E-3</v>
      </c>
      <c r="L71" s="25">
        <v>1.1673648252154664E-3</v>
      </c>
      <c r="M71" s="25">
        <v>1.170866919691113E-3</v>
      </c>
      <c r="N71" s="25">
        <v>1.1743795204501863E-3</v>
      </c>
      <c r="O71" s="25">
        <v>1.1779026590115363E-3</v>
      </c>
      <c r="P71" s="25">
        <v>1.1814363669885709E-3</v>
      </c>
      <c r="Q71" s="25">
        <v>1.1849806760895365E-3</v>
      </c>
      <c r="R71" s="25">
        <v>1.1885356181178051E-3</v>
      </c>
      <c r="S71" s="25">
        <v>1.1921012249721584E-3</v>
      </c>
      <c r="T71" s="25">
        <v>1.1956775286470749E-3</v>
      </c>
    </row>
    <row r="72" spans="1:20" ht="14.45" x14ac:dyDescent="0.35">
      <c r="A72" s="1" t="s">
        <v>135</v>
      </c>
      <c r="B72" s="25">
        <v>3.2740662994908105E-4</v>
      </c>
      <c r="C72" s="25">
        <v>3.2905188939606137E-4</v>
      </c>
      <c r="D72" s="25">
        <v>3.3003904506424955E-4</v>
      </c>
      <c r="E72" s="25">
        <v>3.3102916219944229E-4</v>
      </c>
      <c r="F72" s="25">
        <v>3.3202224968604057E-4</v>
      </c>
      <c r="G72" s="25">
        <v>3.3301831643509864E-4</v>
      </c>
      <c r="H72" s="25">
        <v>3.340173713844039E-4</v>
      </c>
      <c r="I72" s="25">
        <v>3.3501942349855706E-4</v>
      </c>
      <c r="J72" s="25">
        <v>3.3602448176905269E-4</v>
      </c>
      <c r="K72" s="25">
        <v>3.3703255521435981E-4</v>
      </c>
      <c r="L72" s="25">
        <v>3.3804365288000288E-4</v>
      </c>
      <c r="M72" s="25">
        <v>3.3905778383864279E-4</v>
      </c>
      <c r="N72" s="25">
        <v>3.4007495719015873E-4</v>
      </c>
      <c r="O72" s="25">
        <v>3.4109518206172916E-4</v>
      </c>
      <c r="P72" s="25">
        <v>3.4211846760791434E-4</v>
      </c>
      <c r="Q72" s="25">
        <v>3.4314482301073804E-4</v>
      </c>
      <c r="R72" s="25">
        <v>3.4417425747977024E-4</v>
      </c>
      <c r="S72" s="25">
        <v>3.4520678025220944E-4</v>
      </c>
      <c r="T72" s="25">
        <v>3.4624240059296605E-4</v>
      </c>
    </row>
    <row r="73" spans="1:20" ht="14.45" x14ac:dyDescent="0.35">
      <c r="A73" s="1" t="s">
        <v>5</v>
      </c>
      <c r="B73" s="25">
        <v>1.1638664461885158E-4</v>
      </c>
      <c r="C73" s="25">
        <v>1.1673580455270812E-4</v>
      </c>
      <c r="D73" s="25">
        <v>1.1708601196636622E-4</v>
      </c>
      <c r="E73" s="25">
        <v>1.1743727000226532E-4</v>
      </c>
      <c r="F73" s="25">
        <v>1.177895818122721E-4</v>
      </c>
      <c r="G73" s="25">
        <v>1.181429505577089E-4</v>
      </c>
      <c r="H73" s="25">
        <v>1.1849737940938201E-4</v>
      </c>
      <c r="I73" s="25">
        <v>1.1885287154761017E-4</v>
      </c>
      <c r="J73" s="25">
        <v>1.1920943016225296E-4</v>
      </c>
      <c r="K73" s="25">
        <v>1.1956705845273971E-4</v>
      </c>
      <c r="L73" s="25">
        <v>1.1992575962809791E-4</v>
      </c>
      <c r="M73" s="25">
        <v>1.202855369069822E-4</v>
      </c>
      <c r="N73" s="25">
        <v>1.2064639351770311E-4</v>
      </c>
      <c r="O73" s="25">
        <v>1.2100833269825621E-4</v>
      </c>
      <c r="P73" s="25">
        <v>1.2137135769635096E-4</v>
      </c>
      <c r="Q73" s="25">
        <v>1.2173547176944003E-4</v>
      </c>
      <c r="R73" s="25">
        <v>1.2210067818474834E-4</v>
      </c>
      <c r="S73" s="25">
        <v>1.2246698021930257E-4</v>
      </c>
      <c r="T73" s="25">
        <v>1.2283438115996047E-4</v>
      </c>
    </row>
    <row r="74" spans="1:20" ht="14.45" x14ac:dyDescent="0.35">
      <c r="A74" s="1" t="s">
        <v>6</v>
      </c>
      <c r="B74" s="25">
        <v>8.6479489837300099E-4</v>
      </c>
      <c r="C74" s="25">
        <v>8.7300977277262183E-4</v>
      </c>
      <c r="D74" s="25">
        <v>8.8041105330622694E-4</v>
      </c>
      <c r="E74" s="25">
        <v>8.8717685624003367E-4</v>
      </c>
      <c r="F74" s="25">
        <v>8.9342596951189665E-4</v>
      </c>
      <c r="G74" s="25">
        <v>8.9924094293545686E-4</v>
      </c>
      <c r="H74" s="25">
        <v>9.0470761934053517E-4</v>
      </c>
      <c r="I74" s="25">
        <v>9.0987385072565405E-4</v>
      </c>
      <c r="J74" s="25">
        <v>9.1486843966975698E-4</v>
      </c>
      <c r="K74" s="25">
        <v>9.1964791438716277E-4</v>
      </c>
      <c r="L74" s="25">
        <v>9.2424838397367644E-4</v>
      </c>
      <c r="M74" s="25">
        <v>9.2868903643188617E-4</v>
      </c>
      <c r="N74" s="25">
        <v>9.3301500977983703E-4</v>
      </c>
      <c r="O74" s="25">
        <v>9.3723896088434048E-4</v>
      </c>
      <c r="P74" s="25">
        <v>9.4128620071929443E-4</v>
      </c>
      <c r="Q74" s="25">
        <v>9.4518197367678667E-4</v>
      </c>
      <c r="R74" s="25">
        <v>9.4899125353435491E-4</v>
      </c>
      <c r="S74" s="25">
        <v>9.527579680556113E-4</v>
      </c>
      <c r="T74" s="25">
        <v>9.5650542211627441E-4</v>
      </c>
    </row>
  </sheetData>
  <pageMargins left="0.7" right="0.7" top="0.75" bottom="0.75" header="0.3" footer="0.3"/>
  <ignoredErrors>
    <ignoredError sqref="B4:C4 F4 B5:F22" formulaRange="1"/>
    <ignoredError sqref="C48:C66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36.7109375" customWidth="1"/>
    <col min="2" max="2" width="14" customWidth="1"/>
  </cols>
  <sheetData>
    <row r="1" spans="1:2" x14ac:dyDescent="0.35">
      <c r="A1" t="s">
        <v>55</v>
      </c>
      <c r="B1" s="26">
        <v>0.62137100000000001</v>
      </c>
    </row>
    <row r="3" spans="1:2" x14ac:dyDescent="0.35">
      <c r="A3" t="s">
        <v>175</v>
      </c>
      <c r="B3" s="25">
        <v>5101048</v>
      </c>
    </row>
    <row r="4" spans="1:2" x14ac:dyDescent="0.35">
      <c r="A4" t="s">
        <v>176</v>
      </c>
      <c r="B4" s="25">
        <v>5825000</v>
      </c>
    </row>
    <row r="6" spans="1:2" x14ac:dyDescent="0.35">
      <c r="A6" t="s">
        <v>174</v>
      </c>
      <c r="B6">
        <v>158.9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0.140625" customWidth="1"/>
    <col min="2" max="19" width="9.5703125" bestFit="1" customWidth="1"/>
  </cols>
  <sheetData>
    <row r="1" spans="1:19" x14ac:dyDescent="0.25">
      <c r="A1" s="1" t="s">
        <v>2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25">
      <c r="A2" s="9" t="s">
        <v>7</v>
      </c>
      <c r="B2" s="3">
        <f>'VFP-BCDT-passengers'!B2*'New Veh Cargo Dist Calcs'!B49</f>
        <v>8926729274.1415062</v>
      </c>
      <c r="C2" s="3">
        <f>'VFP-BCDT-passengers'!C2*'New Veh Cargo Dist Calcs'!C49</f>
        <v>9443311428.2587719</v>
      </c>
      <c r="D2" s="3">
        <f>'VFP-BCDT-passengers'!D2*'New Veh Cargo Dist Calcs'!D49</f>
        <v>9418801743.0043335</v>
      </c>
      <c r="E2" s="3">
        <f>'VFP-BCDT-passengers'!E2*'New Veh Cargo Dist Calcs'!E49</f>
        <v>9460638226.970808</v>
      </c>
      <c r="F2" s="3">
        <f>'VFP-BCDT-passengers'!F2*'New Veh Cargo Dist Calcs'!F49</f>
        <v>9515060959.120163</v>
      </c>
      <c r="G2" s="3">
        <f>'VFP-BCDT-passengers'!G2*'New Veh Cargo Dist Calcs'!G49</f>
        <v>9586895173.2418518</v>
      </c>
      <c r="H2" s="3">
        <f>'VFP-BCDT-passengers'!H2*'New Veh Cargo Dist Calcs'!H49</f>
        <v>9681857081.6130409</v>
      </c>
      <c r="I2" s="3">
        <f>'VFP-BCDT-passengers'!I2*'New Veh Cargo Dist Calcs'!I49</f>
        <v>9757488375.4377708</v>
      </c>
      <c r="J2" s="3">
        <f>'VFP-BCDT-passengers'!J2*'New Veh Cargo Dist Calcs'!J49</f>
        <v>9926685831.7412434</v>
      </c>
      <c r="K2" s="3">
        <f>'VFP-BCDT-passengers'!K2*'New Veh Cargo Dist Calcs'!K49</f>
        <v>10140293480.233713</v>
      </c>
      <c r="L2" s="3">
        <f>'VFP-BCDT-passengers'!L2*'New Veh Cargo Dist Calcs'!L49</f>
        <v>10247330785.1682</v>
      </c>
      <c r="M2" s="3">
        <f>'VFP-BCDT-passengers'!M2*'New Veh Cargo Dist Calcs'!M49</f>
        <v>10444728212.093721</v>
      </c>
      <c r="N2" s="3">
        <f>'VFP-BCDT-passengers'!N2*'New Veh Cargo Dist Calcs'!N49</f>
        <v>10569173699.951546</v>
      </c>
      <c r="O2" s="3">
        <f>'VFP-BCDT-passengers'!O2*'New Veh Cargo Dist Calcs'!O49</f>
        <v>10734089387.497391</v>
      </c>
      <c r="P2" s="3">
        <f>'VFP-BCDT-passengers'!P2*'New Veh Cargo Dist Calcs'!P49</f>
        <v>11051461588.509539</v>
      </c>
      <c r="Q2" s="3">
        <f>'VFP-BCDT-passengers'!Q2*'New Veh Cargo Dist Calcs'!Q49</f>
        <v>11274311661.165861</v>
      </c>
      <c r="R2" s="3">
        <f>'VFP-BCDT-passengers'!R2*'New Veh Cargo Dist Calcs'!R49</f>
        <v>11612429812.010695</v>
      </c>
      <c r="S2" s="3">
        <f>'VFP-BCDT-passengers'!S2*'New Veh Cargo Dist Calcs'!S49</f>
        <v>11959629805.079266</v>
      </c>
    </row>
    <row r="3" spans="1:19" x14ac:dyDescent="0.25">
      <c r="A3" s="9" t="s">
        <v>8</v>
      </c>
      <c r="B3" s="3">
        <f>'VFP-BCDT-passengers'!B3*'New Veh Cargo Dist Calcs'!B50</f>
        <v>8237181557.9726238</v>
      </c>
      <c r="C3" s="3">
        <f>'VFP-BCDT-passengers'!C3*'New Veh Cargo Dist Calcs'!C50</f>
        <v>9937403953.9123669</v>
      </c>
      <c r="D3" s="3">
        <f>'VFP-BCDT-passengers'!D3*'New Veh Cargo Dist Calcs'!D50</f>
        <v>10347199650.311211</v>
      </c>
      <c r="E3" s="3">
        <f>'VFP-BCDT-passengers'!E3*'New Veh Cargo Dist Calcs'!E50</f>
        <v>10824875196.40044</v>
      </c>
      <c r="F3" s="3">
        <f>'VFP-BCDT-passengers'!F3*'New Veh Cargo Dist Calcs'!F50</f>
        <v>11351242647.908163</v>
      </c>
      <c r="G3" s="3">
        <f>'VFP-BCDT-passengers'!G3*'New Veh Cargo Dist Calcs'!G50</f>
        <v>11842436373.598593</v>
      </c>
      <c r="H3" s="3">
        <f>'VFP-BCDT-passengers'!H3*'New Veh Cargo Dist Calcs'!H50</f>
        <v>12285842461.215277</v>
      </c>
      <c r="I3" s="3">
        <f>'VFP-BCDT-passengers'!I3*'New Veh Cargo Dist Calcs'!I50</f>
        <v>12776146336.180796</v>
      </c>
      <c r="J3" s="3">
        <f>'VFP-BCDT-passengers'!J3*'New Veh Cargo Dist Calcs'!J50</f>
        <v>13334399122.306364</v>
      </c>
      <c r="K3" s="3">
        <f>'VFP-BCDT-passengers'!K3*'New Veh Cargo Dist Calcs'!K50</f>
        <v>14030489776.847342</v>
      </c>
      <c r="L3" s="3">
        <f>'VFP-BCDT-passengers'!L3*'New Veh Cargo Dist Calcs'!L50</f>
        <v>14802343552.078312</v>
      </c>
      <c r="M3" s="3">
        <f>'VFP-BCDT-passengers'!M3*'New Veh Cargo Dist Calcs'!M50</f>
        <v>15354769309.674349</v>
      </c>
      <c r="N3" s="3">
        <f>'VFP-BCDT-passengers'!N3*'New Veh Cargo Dist Calcs'!N50</f>
        <v>15751166610.38957</v>
      </c>
      <c r="O3" s="3">
        <f>'VFP-BCDT-passengers'!O3*'New Veh Cargo Dist Calcs'!O50</f>
        <v>16216855029.424515</v>
      </c>
      <c r="P3" s="3">
        <f>'VFP-BCDT-passengers'!P3*'New Veh Cargo Dist Calcs'!P50</f>
        <v>16717715063.044422</v>
      </c>
      <c r="Q3" s="3">
        <f>'VFP-BCDT-passengers'!Q3*'New Veh Cargo Dist Calcs'!Q50</f>
        <v>17076352938.652271</v>
      </c>
      <c r="R3" s="3">
        <f>'VFP-BCDT-passengers'!R3*'New Veh Cargo Dist Calcs'!R50</f>
        <v>17387561331.553383</v>
      </c>
      <c r="S3" s="3">
        <f>'VFP-BCDT-passengers'!S3*'New Veh Cargo Dist Calcs'!S50</f>
        <v>17715457754.698742</v>
      </c>
    </row>
    <row r="4" spans="1:19" x14ac:dyDescent="0.25">
      <c r="A4" s="9" t="s">
        <v>158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</row>
    <row r="5" spans="1:19" x14ac:dyDescent="0.25">
      <c r="A5" s="9" t="s">
        <v>25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</row>
    <row r="6" spans="1:19" x14ac:dyDescent="0.25">
      <c r="A6" s="9" t="s">
        <v>26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1:19" x14ac:dyDescent="0.25">
      <c r="A7" s="9" t="s">
        <v>29</v>
      </c>
      <c r="B7" s="3">
        <f>'VFP-BCDT-passengers'!B7*'New Veh Cargo Dist Calcs'!B51</f>
        <v>1140682554.9321239</v>
      </c>
      <c r="C7" s="3">
        <f>'VFP-BCDT-passengers'!C7*'New Veh Cargo Dist Calcs'!C51</f>
        <v>1198377824.1234412</v>
      </c>
      <c r="D7" s="3">
        <f>'VFP-BCDT-passengers'!D7*'New Veh Cargo Dist Calcs'!D51</f>
        <v>1190678222.6784887</v>
      </c>
      <c r="E7" s="3">
        <f>'VFP-BCDT-passengers'!E7*'New Veh Cargo Dist Calcs'!E51</f>
        <v>1190770280.245415</v>
      </c>
      <c r="F7" s="3">
        <f>'VFP-BCDT-passengers'!F7*'New Veh Cargo Dist Calcs'!F51</f>
        <v>1191846878.9498999</v>
      </c>
      <c r="G7" s="3">
        <f>'VFP-BCDT-passengers'!G7*'New Veh Cargo Dist Calcs'!G51</f>
        <v>1193919360.1188133</v>
      </c>
      <c r="H7" s="3">
        <f>'VFP-BCDT-passengers'!H7*'New Veh Cargo Dist Calcs'!H51</f>
        <v>1197000541.9494469</v>
      </c>
      <c r="I7" s="3">
        <f>'VFP-BCDT-passengers'!I7*'New Veh Cargo Dist Calcs'!I51</f>
        <v>1201092024.3372822</v>
      </c>
      <c r="J7" s="3">
        <f>'VFP-BCDT-passengers'!J7*'New Veh Cargo Dist Calcs'!J51</f>
        <v>1206960793.069308</v>
      </c>
      <c r="K7" s="3">
        <f>'VFP-BCDT-passengers'!K7*'New Veh Cargo Dist Calcs'!K51</f>
        <v>1218845556.0876918</v>
      </c>
      <c r="L7" s="3">
        <f>'VFP-BCDT-passengers'!L7*'New Veh Cargo Dist Calcs'!L51</f>
        <v>1231925594.3833625</v>
      </c>
      <c r="M7" s="3">
        <f>'VFP-BCDT-passengers'!M7*'New Veh Cargo Dist Calcs'!M51</f>
        <v>1246331835.8383565</v>
      </c>
      <c r="N7" s="3">
        <f>'VFP-BCDT-passengers'!N7*'New Veh Cargo Dist Calcs'!N51</f>
        <v>1262062890.0774615</v>
      </c>
      <c r="O7" s="3">
        <f>'VFP-BCDT-passengers'!O7*'New Veh Cargo Dist Calcs'!O51</f>
        <v>1279403571.5035086</v>
      </c>
      <c r="P7" s="3">
        <f>'VFP-BCDT-passengers'!P7*'New Veh Cargo Dist Calcs'!P51</f>
        <v>1297650316.1389694</v>
      </c>
      <c r="Q7" s="3">
        <f>'VFP-BCDT-passengers'!Q7*'New Veh Cargo Dist Calcs'!Q51</f>
        <v>1317312234.8035204</v>
      </c>
      <c r="R7" s="3">
        <f>'VFP-BCDT-passengers'!R7*'New Veh Cargo Dist Calcs'!R51</f>
        <v>1338456092.4385257</v>
      </c>
      <c r="S7" s="3">
        <f>'VFP-BCDT-passengers'!S7*'New Veh Cargo Dist Calcs'!S51</f>
        <v>1361141280.707521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S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0.140625" customWidth="1"/>
    <col min="2" max="19" width="9.5703125" bestFit="1" customWidth="1"/>
  </cols>
  <sheetData>
    <row r="1" spans="1:19" x14ac:dyDescent="0.25">
      <c r="A1" s="1" t="s">
        <v>2</v>
      </c>
      <c r="B1" s="1">
        <v>2013</v>
      </c>
      <c r="C1" s="1">
        <v>2014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  <c r="I1" s="1">
        <v>2020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</row>
    <row r="2" spans="1:19" x14ac:dyDescent="0.25">
      <c r="A2" s="9" t="s">
        <v>22</v>
      </c>
      <c r="B2" s="3">
        <f>'New Veh Fuel Econ Calcs'!C70</f>
        <v>2.4340770779301014E-4</v>
      </c>
      <c r="C2" s="3">
        <f>'New Veh Fuel Econ Calcs'!D70</f>
        <v>2.4564116399133679E-4</v>
      </c>
      <c r="D2" s="3">
        <f>'New Veh Fuel Econ Calcs'!E70</f>
        <v>2.4790802376099483E-4</v>
      </c>
      <c r="E2" s="3">
        <f>'New Veh Fuel Econ Calcs'!F70</f>
        <v>2.5020614970875803E-4</v>
      </c>
      <c r="F2" s="3">
        <f>'New Veh Fuel Econ Calcs'!G70</f>
        <v>2.5253082884854616E-4</v>
      </c>
      <c r="G2" s="3">
        <f>'New Veh Fuel Econ Calcs'!H70</f>
        <v>2.5487784211309527E-4</v>
      </c>
      <c r="H2" s="3">
        <f>'New Veh Fuel Econ Calcs'!I70</f>
        <v>2.5725200697616484E-4</v>
      </c>
      <c r="I2" s="3">
        <f>'New Veh Fuel Econ Calcs'!J70</f>
        <v>2.5965015977816335E-4</v>
      </c>
      <c r="J2" s="3">
        <f>'New Veh Fuel Econ Calcs'!K70</f>
        <v>2.6207516921842114E-4</v>
      </c>
      <c r="K2" s="3">
        <f>'New Veh Fuel Econ Calcs'!L70</f>
        <v>2.6453174073305289E-4</v>
      </c>
      <c r="L2" s="3">
        <f>'New Veh Fuel Econ Calcs'!M70</f>
        <v>2.6702141669035723E-4</v>
      </c>
      <c r="M2" s="3">
        <f>'New Veh Fuel Econ Calcs'!N70</f>
        <v>2.6953574093439522E-4</v>
      </c>
      <c r="N2" s="3">
        <f>'New Veh Fuel Econ Calcs'!O70</f>
        <v>2.720786090791011E-4</v>
      </c>
      <c r="O2" s="3">
        <f>'New Veh Fuel Econ Calcs'!P70</f>
        <v>2.7465053767311033E-4</v>
      </c>
      <c r="P2" s="3">
        <f>'New Veh Fuel Econ Calcs'!Q70</f>
        <v>2.7724738042294325E-4</v>
      </c>
      <c r="Q2" s="3">
        <f>'New Veh Fuel Econ Calcs'!R70</f>
        <v>2.7986906926711057E-4</v>
      </c>
      <c r="R2" s="3">
        <f>'New Veh Fuel Econ Calcs'!S70</f>
        <v>2.8250843180931487E-4</v>
      </c>
      <c r="S2" s="3">
        <f>'New Veh Fuel Econ Calcs'!T70</f>
        <v>2.8517624923490425E-4</v>
      </c>
    </row>
    <row r="3" spans="1:19" x14ac:dyDescent="0.25">
      <c r="A3" s="9" t="s">
        <v>21</v>
      </c>
      <c r="B3" s="3">
        <f>'New Veh Fuel Econ Calcs'!C71</f>
        <v>1.1363136035215154E-3</v>
      </c>
      <c r="C3" s="3">
        <f>'New Veh Fuel Econ Calcs'!D71</f>
        <v>1.1397225443320793E-3</v>
      </c>
      <c r="D3" s="3">
        <f>'New Veh Fuel Econ Calcs'!E71</f>
        <v>1.1431417119650755E-3</v>
      </c>
      <c r="E3" s="3">
        <f>'New Veh Fuel Econ Calcs'!F71</f>
        <v>1.1465711371009709E-3</v>
      </c>
      <c r="F3" s="3">
        <f>'New Veh Fuel Econ Calcs'!G71</f>
        <v>1.1500108505122734E-3</v>
      </c>
      <c r="G3" s="3">
        <f>'New Veh Fuel Econ Calcs'!H71</f>
        <v>1.1534608830638103E-3</v>
      </c>
      <c r="H3" s="3">
        <f>'New Veh Fuel Econ Calcs'!I71</f>
        <v>1.1569212657130013E-3</v>
      </c>
      <c r="I3" s="3">
        <f>'New Veh Fuel Econ Calcs'!J71</f>
        <v>1.1603920295101405E-3</v>
      </c>
      <c r="J3" s="3">
        <f>'New Veh Fuel Econ Calcs'!K71</f>
        <v>1.1638732055986704E-3</v>
      </c>
      <c r="K3" s="3">
        <f>'New Veh Fuel Econ Calcs'!L71</f>
        <v>1.1673648252154664E-3</v>
      </c>
      <c r="L3" s="3">
        <f>'New Veh Fuel Econ Calcs'!M71</f>
        <v>1.170866919691113E-3</v>
      </c>
      <c r="M3" s="3">
        <f>'New Veh Fuel Econ Calcs'!N71</f>
        <v>1.1743795204501863E-3</v>
      </c>
      <c r="N3" s="3">
        <f>'New Veh Fuel Econ Calcs'!O71</f>
        <v>1.1779026590115363E-3</v>
      </c>
      <c r="O3" s="3">
        <f>'New Veh Fuel Econ Calcs'!P71</f>
        <v>1.1814363669885709E-3</v>
      </c>
      <c r="P3" s="3">
        <f>'New Veh Fuel Econ Calcs'!Q71</f>
        <v>1.1849806760895365E-3</v>
      </c>
      <c r="Q3" s="3">
        <f>'New Veh Fuel Econ Calcs'!R71</f>
        <v>1.1885356181178051E-3</v>
      </c>
      <c r="R3" s="3">
        <f>'New Veh Fuel Econ Calcs'!S71</f>
        <v>1.1921012249721584E-3</v>
      </c>
      <c r="S3" s="3">
        <f>'New Veh Fuel Econ Calcs'!T71</f>
        <v>1.1956775286470749E-3</v>
      </c>
    </row>
    <row r="4" spans="1:19" ht="14.45" x14ac:dyDescent="0.35">
      <c r="A4" s="6" t="s">
        <v>19</v>
      </c>
      <c r="B4" s="7">
        <v>4.3541242253858462E-4</v>
      </c>
      <c r="C4" s="7">
        <v>4.2294346450379725E-4</v>
      </c>
      <c r="D4" s="7">
        <v>4.2687805189359234E-4</v>
      </c>
      <c r="E4" s="7">
        <v>4.2830973774121142E-4</v>
      </c>
      <c r="F4" s="7">
        <v>4.2998916452739771E-4</v>
      </c>
      <c r="G4" s="7">
        <v>4.3148502107922832E-4</v>
      </c>
      <c r="H4" s="7">
        <v>4.3336424363097558E-4</v>
      </c>
      <c r="I4" s="7">
        <v>4.3597241994089214E-4</v>
      </c>
      <c r="J4" s="7">
        <v>4.3812836307095549E-4</v>
      </c>
      <c r="K4" s="7">
        <v>4.3955782258362272E-4</v>
      </c>
      <c r="L4" s="7">
        <v>4.4087771241657192E-4</v>
      </c>
      <c r="M4" s="7">
        <v>4.422599379436311E-4</v>
      </c>
      <c r="N4" s="7">
        <v>4.4965360294762043E-4</v>
      </c>
      <c r="O4" s="7">
        <v>4.51936389150933E-4</v>
      </c>
      <c r="P4" s="7">
        <v>4.5441733711378218E-4</v>
      </c>
      <c r="Q4" s="7">
        <v>4.5700858143487069E-4</v>
      </c>
      <c r="R4" s="7">
        <v>4.5949975761015515E-4</v>
      </c>
      <c r="S4" s="7">
        <v>4.6306486545913476E-4</v>
      </c>
    </row>
    <row r="5" spans="1:19" ht="14.45" x14ac:dyDescent="0.35">
      <c r="A5" s="6" t="s">
        <v>20</v>
      </c>
      <c r="B5" s="3">
        <v>8.0331630056696009E-4</v>
      </c>
      <c r="C5" s="3">
        <v>7.8853024557455631E-4</v>
      </c>
      <c r="D5" s="3">
        <v>7.8911464182870915E-4</v>
      </c>
      <c r="E5" s="3">
        <v>7.8225091227706516E-4</v>
      </c>
      <c r="F5" s="3">
        <v>7.7533339036859336E-4</v>
      </c>
      <c r="G5" s="3">
        <v>7.6827671251115915E-4</v>
      </c>
      <c r="H5" s="3">
        <v>7.6071992444743677E-4</v>
      </c>
      <c r="I5" s="3">
        <v>7.557064590126613E-4</v>
      </c>
      <c r="J5" s="3">
        <v>7.4952838223141282E-4</v>
      </c>
      <c r="K5" s="3">
        <v>7.4372265509419291E-4</v>
      </c>
      <c r="L5" s="3">
        <v>7.3835858867480372E-4</v>
      </c>
      <c r="M5" s="3">
        <v>7.3293249858624374E-4</v>
      </c>
      <c r="N5" s="3">
        <v>7.3685108875068948E-4</v>
      </c>
      <c r="O5" s="3">
        <v>7.3232829542794304E-4</v>
      </c>
      <c r="P5" s="3">
        <v>7.2766510403443824E-4</v>
      </c>
      <c r="Q5" s="3">
        <v>7.235309800762953E-4</v>
      </c>
      <c r="R5" s="3">
        <v>7.1866966694451113E-4</v>
      </c>
      <c r="S5" s="3">
        <v>7.1502100756221966E-4</v>
      </c>
    </row>
    <row r="6" spans="1:19" x14ac:dyDescent="0.25">
      <c r="A6" s="9" t="s">
        <v>35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1:19" x14ac:dyDescent="0.25">
      <c r="A7" s="9" t="s">
        <v>30</v>
      </c>
      <c r="B7" s="3">
        <f>'New Veh Fuel Econ Calcs'!B72</f>
        <v>3.2740662994908105E-4</v>
      </c>
      <c r="C7" s="3">
        <f>'New Veh Fuel Econ Calcs'!C72</f>
        <v>3.2905188939606137E-4</v>
      </c>
      <c r="D7" s="3">
        <f>'New Veh Fuel Econ Calcs'!D72</f>
        <v>3.3003904506424955E-4</v>
      </c>
      <c r="E7" s="3">
        <f>'New Veh Fuel Econ Calcs'!E72</f>
        <v>3.3102916219944229E-4</v>
      </c>
      <c r="F7" s="3">
        <f>'New Veh Fuel Econ Calcs'!F72</f>
        <v>3.3202224968604057E-4</v>
      </c>
      <c r="G7" s="3">
        <f>'New Veh Fuel Econ Calcs'!G72</f>
        <v>3.3301831643509864E-4</v>
      </c>
      <c r="H7" s="3">
        <f>'New Veh Fuel Econ Calcs'!H72</f>
        <v>3.340173713844039E-4</v>
      </c>
      <c r="I7" s="3">
        <f>'New Veh Fuel Econ Calcs'!I72</f>
        <v>3.3501942349855706E-4</v>
      </c>
      <c r="J7" s="3">
        <f>'New Veh Fuel Econ Calcs'!J72</f>
        <v>3.3602448176905269E-4</v>
      </c>
      <c r="K7" s="3">
        <f>'New Veh Fuel Econ Calcs'!K72</f>
        <v>3.3703255521435981E-4</v>
      </c>
      <c r="L7" s="3">
        <f>'New Veh Fuel Econ Calcs'!L72</f>
        <v>3.3804365288000288E-4</v>
      </c>
      <c r="M7" s="3">
        <f>'New Veh Fuel Econ Calcs'!M72</f>
        <v>3.3905778383864279E-4</v>
      </c>
      <c r="N7" s="3">
        <f>'New Veh Fuel Econ Calcs'!N72</f>
        <v>3.4007495719015873E-4</v>
      </c>
      <c r="O7" s="3">
        <f>'New Veh Fuel Econ Calcs'!O72</f>
        <v>3.4109518206172916E-4</v>
      </c>
      <c r="P7" s="3">
        <f>'New Veh Fuel Econ Calcs'!P72</f>
        <v>3.4211846760791434E-4</v>
      </c>
      <c r="Q7" s="3">
        <f>'New Veh Fuel Econ Calcs'!Q72</f>
        <v>3.4314482301073804E-4</v>
      </c>
      <c r="R7" s="3">
        <f>'New Veh Fuel Econ Calcs'!R72</f>
        <v>3.4417425747977024E-4</v>
      </c>
      <c r="S7" s="3">
        <f>'New Veh Fuel Econ Calcs'!S72</f>
        <v>3.4520678025220944E-4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0.140625" customWidth="1"/>
    <col min="2" max="20" width="9.5703125" bestFit="1" customWidth="1"/>
  </cols>
  <sheetData>
    <row r="1" spans="1:20" x14ac:dyDescent="0.25">
      <c r="A1" s="1" t="s">
        <v>2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 x14ac:dyDescent="0.25">
      <c r="A2" s="9" t="s">
        <v>11</v>
      </c>
      <c r="B2" s="3">
        <f>'Freight ton-km Calcs'!B14*10^9</f>
        <v>24326989701.765484</v>
      </c>
      <c r="C2" s="3">
        <f>'Freight ton-km Calcs'!C14*10^9</f>
        <v>24524939510.901909</v>
      </c>
      <c r="D2" s="3">
        <f>'Freight ton-km Calcs'!D14*10^9</f>
        <v>24795086015.352833</v>
      </c>
      <c r="E2" s="3">
        <f>'Freight ton-km Calcs'!E14*10^9</f>
        <v>25422210481.023437</v>
      </c>
      <c r="F2" s="3">
        <f>'Freight ton-km Calcs'!F14*10^9</f>
        <v>25978942502.986118</v>
      </c>
      <c r="G2" s="3">
        <f>'Freight ton-km Calcs'!G14*10^9</f>
        <v>26658019290.372124</v>
      </c>
      <c r="H2" s="3">
        <f>'Freight ton-km Calcs'!H14*10^9</f>
        <v>27503225888.134254</v>
      </c>
      <c r="I2" s="3">
        <f>'Freight ton-km Calcs'!I14*10^9</f>
        <v>28282348042.620163</v>
      </c>
      <c r="J2" s="3">
        <f>'Freight ton-km Calcs'!J14*10^9</f>
        <v>29255037492.353241</v>
      </c>
      <c r="K2" s="3">
        <f>'Freight ton-km Calcs'!K14*10^9</f>
        <v>30209695712.034744</v>
      </c>
      <c r="L2" s="3">
        <f>'Freight ton-km Calcs'!L14*10^9</f>
        <v>31183669361.26368</v>
      </c>
      <c r="M2" s="3">
        <f>'Freight ton-km Calcs'!M14*10^9</f>
        <v>32692351567.690552</v>
      </c>
      <c r="N2" s="3">
        <f>'Freight ton-km Calcs'!N14*10^9</f>
        <v>34533977800.966919</v>
      </c>
      <c r="O2" s="3">
        <f>'Freight ton-km Calcs'!O14*10^9</f>
        <v>36472281588.085945</v>
      </c>
      <c r="P2" s="3">
        <f>'Freight ton-km Calcs'!P14*10^9</f>
        <v>38291858799.525963</v>
      </c>
      <c r="Q2" s="3">
        <f>'Freight ton-km Calcs'!Q14*10^9</f>
        <v>40315666479.949577</v>
      </c>
      <c r="R2" s="3">
        <f>'Freight ton-km Calcs'!R14*10^9</f>
        <v>42575737429.412994</v>
      </c>
      <c r="S2" s="3">
        <f>'Freight ton-km Calcs'!S14*10^9</f>
        <v>45237191762.734985</v>
      </c>
      <c r="T2" s="3">
        <f>'Freight ton-km Calcs'!T14*10^9</f>
        <v>48330722229.781395</v>
      </c>
    </row>
    <row r="3" spans="1:20" x14ac:dyDescent="0.25">
      <c r="A3" s="9" t="s">
        <v>12</v>
      </c>
      <c r="B3" s="3">
        <f>'Freight ton-km Calcs'!B15*10^9</f>
        <v>120763138798.23453</v>
      </c>
      <c r="C3" s="3">
        <f>'Freight ton-km Calcs'!C15*10^9</f>
        <v>121745793889.09811</v>
      </c>
      <c r="D3" s="3">
        <f>'Freight ton-km Calcs'!D15*10^9</f>
        <v>124147542684.64717</v>
      </c>
      <c r="E3" s="3">
        <f>'Freight ton-km Calcs'!E15*10^9</f>
        <v>128539784806.16655</v>
      </c>
      <c r="F3" s="3">
        <f>'Freight ton-km Calcs'!F15*10^9</f>
        <v>133171572025.3822</v>
      </c>
      <c r="G3" s="3">
        <f>'Freight ton-km Calcs'!G15*10^9</f>
        <v>137855867577.60223</v>
      </c>
      <c r="H3" s="3">
        <f>'Freight ton-km Calcs'!H15*10^9</f>
        <v>142554778967.29086</v>
      </c>
      <c r="I3" s="3">
        <f>'Freight ton-km Calcs'!I15*10^9</f>
        <v>147506611576.43283</v>
      </c>
      <c r="J3" s="3">
        <f>'Freight ton-km Calcs'!J15*10^9</f>
        <v>152458010065.86185</v>
      </c>
      <c r="K3" s="3">
        <f>'Freight ton-km Calcs'!K15*10^9</f>
        <v>158499304177.17157</v>
      </c>
      <c r="L3" s="3">
        <f>'Freight ton-km Calcs'!L15*10^9</f>
        <v>164790627023.67706</v>
      </c>
      <c r="M3" s="3">
        <f>'Freight ton-km Calcs'!M15*10^9</f>
        <v>170826955228.07047</v>
      </c>
      <c r="N3" s="3">
        <f>'Freight ton-km Calcs'!N15*10^9</f>
        <v>176820822306.43085</v>
      </c>
      <c r="O3" s="3">
        <f>'Freight ton-km Calcs'!O15*10^9</f>
        <v>183019678323.44669</v>
      </c>
      <c r="P3" s="3">
        <f>'Freight ton-km Calcs'!P15*10^9</f>
        <v>189650541568.60062</v>
      </c>
      <c r="Q3" s="3">
        <f>'Freight ton-km Calcs'!Q15*10^9</f>
        <v>196402516302.34995</v>
      </c>
      <c r="R3" s="3">
        <f>'Freight ton-km Calcs'!R15*10^9</f>
        <v>203256095390.005</v>
      </c>
      <c r="S3" s="3">
        <f>'Freight ton-km Calcs'!S15*10^9</f>
        <v>210059166620.23062</v>
      </c>
      <c r="T3" s="3">
        <f>'Freight ton-km Calcs'!T15*10^9</f>
        <v>216794545950.92834</v>
      </c>
    </row>
    <row r="4" spans="1:20" x14ac:dyDescent="0.25">
      <c r="A4" s="9" t="s">
        <v>13</v>
      </c>
      <c r="B4" s="3">
        <f>'Freight ton-km Calcs'!B9*10^9</f>
        <v>62137100</v>
      </c>
      <c r="C4" s="3">
        <f>'Freight ton-km Calcs'!C9*10^9</f>
        <v>62137100</v>
      </c>
      <c r="D4" s="3">
        <f>'Freight ton-km Calcs'!D9*10^9</f>
        <v>62137100</v>
      </c>
      <c r="E4" s="3">
        <f>'Freight ton-km Calcs'!E9*10^9</f>
        <v>64231120.270000026</v>
      </c>
      <c r="F4" s="3">
        <f>'Freight ton-km Calcs'!F9*10^9</f>
        <v>66395709.02309902</v>
      </c>
      <c r="G4" s="3">
        <f>'Freight ton-km Calcs'!G9*10^9</f>
        <v>68633244.417177454</v>
      </c>
      <c r="H4" s="3">
        <f>'Freight ton-km Calcs'!H9*10^9</f>
        <v>70946184.754036337</v>
      </c>
      <c r="I4" s="3">
        <f>'Freight ton-km Calcs'!I9*10^9</f>
        <v>73337071.180247381</v>
      </c>
      <c r="J4" s="3">
        <f>'Freight ton-km Calcs'!J9*10^9</f>
        <v>75808530.479021728</v>
      </c>
      <c r="K4" s="3">
        <f>'Freight ton-km Calcs'!K9*10^9</f>
        <v>78727158.902464047</v>
      </c>
      <c r="L4" s="3">
        <f>'Freight ton-km Calcs'!L9*10^9</f>
        <v>81758154.52020891</v>
      </c>
      <c r="M4" s="3">
        <f>'Freight ton-km Calcs'!M9*10^9</f>
        <v>84905843.46923697</v>
      </c>
      <c r="N4" s="3">
        <f>'Freight ton-km Calcs'!N9*10^9</f>
        <v>88174718.442802578</v>
      </c>
      <c r="O4" s="3">
        <f>'Freight ton-km Calcs'!O9*10^9</f>
        <v>91569445.102850512</v>
      </c>
      <c r="P4" s="3">
        <f>'Freight ton-km Calcs'!P9*10^9</f>
        <v>95094868.739310235</v>
      </c>
      <c r="Q4" s="3">
        <f>'Freight ton-km Calcs'!Q9*10^9</f>
        <v>98756021.185773686</v>
      </c>
      <c r="R4" s="3">
        <f>'Freight ton-km Calcs'!R9*10^9</f>
        <v>102558128.00142597</v>
      </c>
      <c r="S4" s="3">
        <f>'Freight ton-km Calcs'!S9*10^9</f>
        <v>106506615.92948088</v>
      </c>
      <c r="T4" s="3">
        <f>'Freight ton-km Calcs'!T9*10^9</f>
        <v>110607120.64276588</v>
      </c>
    </row>
    <row r="5" spans="1:20" x14ac:dyDescent="0.25">
      <c r="A5" s="9" t="s">
        <v>14</v>
      </c>
      <c r="B5" s="3">
        <f>'Freight ton-km Calcs'!B11*10^9</f>
        <v>26905364300</v>
      </c>
      <c r="C5" s="3">
        <f>'Freight ton-km Calcs'!C11*10^9</f>
        <v>26594678799.999996</v>
      </c>
      <c r="D5" s="3">
        <f>'Freight ton-km Calcs'!D11*10^9</f>
        <v>26905364300</v>
      </c>
      <c r="E5" s="3">
        <f>'Freight ton-km Calcs'!E11*10^9</f>
        <v>27812075076.910004</v>
      </c>
      <c r="F5" s="3">
        <f>'Freight ton-km Calcs'!F11*10^9</f>
        <v>28749342007.001873</v>
      </c>
      <c r="G5" s="3">
        <f>'Freight ton-km Calcs'!G11*10^9</f>
        <v>29718194832.637836</v>
      </c>
      <c r="H5" s="3">
        <f>'Freight ton-km Calcs'!H11*10^9</f>
        <v>30719697998.497738</v>
      </c>
      <c r="I5" s="3">
        <f>'Freight ton-km Calcs'!I11*10^9</f>
        <v>31754951821.047112</v>
      </c>
      <c r="J5" s="3">
        <f>'Freight ton-km Calcs'!J11*10^9</f>
        <v>32825093697.416401</v>
      </c>
      <c r="K5" s="3">
        <f>'Freight ton-km Calcs'!K11*10^9</f>
        <v>34088859804.766926</v>
      </c>
      <c r="L5" s="3">
        <f>'Freight ton-km Calcs'!L11*10^9</f>
        <v>35401280907.250458</v>
      </c>
      <c r="M5" s="3">
        <f>'Freight ton-km Calcs'!M11*10^9</f>
        <v>36764230222.179604</v>
      </c>
      <c r="N5" s="3">
        <f>'Freight ton-km Calcs'!N11*10^9</f>
        <v>38179653085.733521</v>
      </c>
      <c r="O5" s="3">
        <f>'Freight ton-km Calcs'!O11*10^9</f>
        <v>39649569729.534256</v>
      </c>
      <c r="P5" s="3">
        <f>'Freight ton-km Calcs'!P11*10^9</f>
        <v>41176078164.12133</v>
      </c>
      <c r="Q5" s="3">
        <f>'Freight ton-km Calcs'!Q11*10^9</f>
        <v>42761357173.440002</v>
      </c>
      <c r="R5" s="3">
        <f>'Freight ton-km Calcs'!R11*10^9</f>
        <v>44407669424.617432</v>
      </c>
      <c r="S5" s="3">
        <f>'Freight ton-km Calcs'!S11*10^9</f>
        <v>46117364697.46521</v>
      </c>
      <c r="T5" s="3">
        <f>'Freight ton-km Calcs'!T11*10^9</f>
        <v>47892883238.317619</v>
      </c>
    </row>
    <row r="6" spans="1:20" x14ac:dyDescent="0.25">
      <c r="A6" s="9" t="s">
        <v>15</v>
      </c>
      <c r="B6" s="3">
        <f>'Freight ton-km Calcs'!B10*10^9</f>
        <v>13918710400</v>
      </c>
      <c r="C6" s="3">
        <f>'Freight ton-km Calcs'!C10*10^9</f>
        <v>14291533000</v>
      </c>
      <c r="D6" s="3">
        <f>'Freight ton-km Calcs'!D10*10^9</f>
        <v>14664355600</v>
      </c>
      <c r="E6" s="3">
        <f>'Freight ton-km Calcs'!E10*10^9</f>
        <v>15158544383.720005</v>
      </c>
      <c r="F6" s="3">
        <f>'Freight ton-km Calcs'!F10*10^9</f>
        <v>15669387329.45137</v>
      </c>
      <c r="G6" s="3">
        <f>'Freight ton-km Calcs'!G10*10^9</f>
        <v>16197445682.453882</v>
      </c>
      <c r="H6" s="3">
        <f>'Freight ton-km Calcs'!H10*10^9</f>
        <v>16743299601.952579</v>
      </c>
      <c r="I6" s="3">
        <f>'Freight ton-km Calcs'!I10*10^9</f>
        <v>17307548798.538383</v>
      </c>
      <c r="J6" s="3">
        <f>'Freight ton-km Calcs'!J10*10^9</f>
        <v>17890813193.049126</v>
      </c>
      <c r="K6" s="3">
        <f>'Freight ton-km Calcs'!K10*10^9</f>
        <v>18579609500.981514</v>
      </c>
      <c r="L6" s="3">
        <f>'Freight ton-km Calcs'!L10*10^9</f>
        <v>19294924466.769306</v>
      </c>
      <c r="M6" s="3">
        <f>'Freight ton-km Calcs'!M10*10^9</f>
        <v>20037779058.739925</v>
      </c>
      <c r="N6" s="3">
        <f>'Freight ton-km Calcs'!N10*10^9</f>
        <v>20809233552.501415</v>
      </c>
      <c r="O6" s="3">
        <f>'Freight ton-km Calcs'!O10*10^9</f>
        <v>21610389044.27272</v>
      </c>
      <c r="P6" s="3">
        <f>'Freight ton-km Calcs'!P10*10^9</f>
        <v>22442389022.477215</v>
      </c>
      <c r="Q6" s="3">
        <f>'Freight ton-km Calcs'!Q10*10^9</f>
        <v>23306420999.84259</v>
      </c>
      <c r="R6" s="3">
        <f>'Freight ton-km Calcs'!R10*10^9</f>
        <v>24203718208.336529</v>
      </c>
      <c r="S6" s="3">
        <f>'Freight ton-km Calcs'!S10*10^9</f>
        <v>25135561359.357487</v>
      </c>
      <c r="T6" s="3">
        <f>'Freight ton-km Calcs'!T10*10^9</f>
        <v>26103280471.692745</v>
      </c>
    </row>
    <row r="7" spans="1:20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0.140625" customWidth="1"/>
    <col min="2" max="20" width="9.5703125" bestFit="1" customWidth="1"/>
  </cols>
  <sheetData>
    <row r="1" spans="1:20" x14ac:dyDescent="0.25">
      <c r="A1" s="1" t="s">
        <v>2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 x14ac:dyDescent="0.25">
      <c r="A2" s="9" t="s">
        <v>11</v>
      </c>
      <c r="B2" s="3">
        <f>'VFP-BCDT-freight'!B2*'New Veh Cargo Dist Calcs'!B52</f>
        <v>946853396.843279</v>
      </c>
      <c r="C2" s="3">
        <f>'VFP-BCDT-freight'!C2*'New Veh Cargo Dist Calcs'!C52</f>
        <v>683600477.55180871</v>
      </c>
      <c r="D2" s="3">
        <f>'VFP-BCDT-freight'!D2*'New Veh Cargo Dist Calcs'!D52</f>
        <v>699844134.09816957</v>
      </c>
      <c r="E2" s="3">
        <f>'VFP-BCDT-freight'!E2*'New Veh Cargo Dist Calcs'!E52</f>
        <v>729404210.56101465</v>
      </c>
      <c r="F2" s="3">
        <f>'VFP-BCDT-freight'!F2*'New Veh Cargo Dist Calcs'!F52</f>
        <v>756821480.90734518</v>
      </c>
      <c r="G2" s="3">
        <f>'VFP-BCDT-freight'!G2*'New Veh Cargo Dist Calcs'!G52</f>
        <v>787608883.99451113</v>
      </c>
      <c r="H2" s="3">
        <f>'VFP-BCDT-freight'!H2*'New Veh Cargo Dist Calcs'!H52</f>
        <v>823628209.02298856</v>
      </c>
      <c r="I2" s="3">
        <f>'VFP-BCDT-freight'!I2*'New Veh Cargo Dist Calcs'!I52</f>
        <v>858154224.42509532</v>
      </c>
      <c r="J2" s="3">
        <f>'VFP-BCDT-freight'!J2*'New Veh Cargo Dist Calcs'!J52</f>
        <v>913790738.40094221</v>
      </c>
      <c r="K2" s="3">
        <f>'VFP-BCDT-freight'!K2*'New Veh Cargo Dist Calcs'!K52</f>
        <v>973968237.27920818</v>
      </c>
      <c r="L2" s="3">
        <f>'VFP-BCDT-freight'!L2*'New Veh Cargo Dist Calcs'!L52</f>
        <v>1039368947.8154192</v>
      </c>
      <c r="M2" s="3">
        <f>'VFP-BCDT-freight'!M2*'New Veh Cargo Dist Calcs'!M52</f>
        <v>1128842161.9859607</v>
      </c>
      <c r="N2" s="3">
        <f>'VFP-BCDT-freight'!N2*'New Veh Cargo Dist Calcs'!N52</f>
        <v>1237218089.9986279</v>
      </c>
      <c r="O2" s="3">
        <f>'VFP-BCDT-freight'!O2*'New Veh Cargo Dist Calcs'!O52</f>
        <v>1362460486.6108603</v>
      </c>
      <c r="P2" s="3">
        <f>'VFP-BCDT-freight'!P2*'New Veh Cargo Dist Calcs'!P52</f>
        <v>1480718072.4936879</v>
      </c>
      <c r="Q2" s="3">
        <f>'VFP-BCDT-freight'!Q2*'New Veh Cargo Dist Calcs'!Q52</f>
        <v>1598891181.6784678</v>
      </c>
      <c r="R2" s="3">
        <f>'VFP-BCDT-freight'!R2*'New Veh Cargo Dist Calcs'!R52</f>
        <v>1740565810.7342019</v>
      </c>
      <c r="S2" s="3">
        <f>'VFP-BCDT-freight'!S2*'New Veh Cargo Dist Calcs'!S52</f>
        <v>1921008100.5207889</v>
      </c>
      <c r="T2" s="3">
        <f>'VFP-BCDT-freight'!T2*'New Veh Cargo Dist Calcs'!T52</f>
        <v>2154703675.3974285</v>
      </c>
    </row>
    <row r="3" spans="1:20" x14ac:dyDescent="0.25">
      <c r="A3" s="9" t="s">
        <v>12</v>
      </c>
      <c r="B3" s="3">
        <f>'VFP-BCDT-freight'!B3*'New Veh Cargo Dist Calcs'!B53</f>
        <v>8094691208.429738</v>
      </c>
      <c r="C3" s="3">
        <f>'VFP-BCDT-freight'!C3*'New Veh Cargo Dist Calcs'!C53</f>
        <v>7394355083.2742271</v>
      </c>
      <c r="D3" s="3">
        <f>'VFP-BCDT-freight'!D3*'New Veh Cargo Dist Calcs'!D53</f>
        <v>7112022871.899437</v>
      </c>
      <c r="E3" s="3">
        <f>'VFP-BCDT-freight'!E3*'New Veh Cargo Dist Calcs'!E53</f>
        <v>7011456212.1353445</v>
      </c>
      <c r="F3" s="3">
        <f>'VFP-BCDT-freight'!F3*'New Veh Cargo Dist Calcs'!F53</f>
        <v>6945332372.5212183</v>
      </c>
      <c r="G3" s="3">
        <f>'VFP-BCDT-freight'!G3*'New Veh Cargo Dist Calcs'!G53</f>
        <v>6898277939.747674</v>
      </c>
      <c r="H3" s="3">
        <f>'VFP-BCDT-freight'!H3*'New Veh Cargo Dist Calcs'!H53</f>
        <v>6867965356.5012197</v>
      </c>
      <c r="I3" s="3">
        <f>'VFP-BCDT-freight'!I3*'New Veh Cargo Dist Calcs'!I53</f>
        <v>6863476831.1837177</v>
      </c>
      <c r="J3" s="3">
        <f>'VFP-BCDT-freight'!J3*'New Veh Cargo Dist Calcs'!J53</f>
        <v>6877746934.2777824</v>
      </c>
      <c r="K3" s="3">
        <f>'VFP-BCDT-freight'!K3*'New Veh Cargo Dist Calcs'!K53</f>
        <v>6971906405.9234104</v>
      </c>
      <c r="L3" s="3">
        <f>'VFP-BCDT-freight'!L3*'New Veh Cargo Dist Calcs'!L53</f>
        <v>7083924859.1336756</v>
      </c>
      <c r="M3" s="3">
        <f>'VFP-BCDT-freight'!M3*'New Veh Cargo Dist Calcs'!M53</f>
        <v>7191052022.8745146</v>
      </c>
      <c r="N3" s="3">
        <f>'VFP-BCDT-freight'!N3*'New Veh Cargo Dist Calcs'!N53</f>
        <v>7305365340.8684645</v>
      </c>
      <c r="O3" s="3">
        <f>'VFP-BCDT-freight'!O3*'New Veh Cargo Dist Calcs'!O53</f>
        <v>7436550581.5022831</v>
      </c>
      <c r="P3" s="3">
        <f>'VFP-BCDT-freight'!P3*'New Veh Cargo Dist Calcs'!P53</f>
        <v>7585559396.5517235</v>
      </c>
      <c r="Q3" s="3">
        <f>'VFP-BCDT-freight'!Q3*'New Veh Cargo Dist Calcs'!Q53</f>
        <v>7739938101.0618877</v>
      </c>
      <c r="R3" s="3">
        <f>'VFP-BCDT-freight'!R3*'New Veh Cargo Dist Calcs'!R53</f>
        <v>7903572607.099576</v>
      </c>
      <c r="S3" s="3">
        <f>'VFP-BCDT-freight'!S3*'New Veh Cargo Dist Calcs'!S53</f>
        <v>8073810879.496356</v>
      </c>
      <c r="T3" s="3">
        <f>'VFP-BCDT-freight'!T3*'New Veh Cargo Dist Calcs'!T53</f>
        <v>8255509128.0558023</v>
      </c>
    </row>
    <row r="4" spans="1:20" x14ac:dyDescent="0.25">
      <c r="A4" s="9" t="s">
        <v>158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</row>
    <row r="5" spans="1:20" x14ac:dyDescent="0.25">
      <c r="A5" s="9" t="s">
        <v>25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</row>
    <row r="6" spans="1:20" x14ac:dyDescent="0.25">
      <c r="A6" s="9" t="s">
        <v>26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0" x14ac:dyDescent="0.25">
      <c r="A7" s="9" t="s">
        <v>27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T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0.140625" customWidth="1"/>
    <col min="2" max="20" width="9.5703125" bestFit="1" customWidth="1"/>
  </cols>
  <sheetData>
    <row r="1" spans="1:20" x14ac:dyDescent="0.25">
      <c r="A1" s="1" t="s">
        <v>2</v>
      </c>
      <c r="B1" s="1">
        <v>2012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</row>
    <row r="2" spans="1:20" x14ac:dyDescent="0.25">
      <c r="A2" s="9" t="s">
        <v>23</v>
      </c>
      <c r="B2" s="3">
        <f>'New Veh Fuel Econ Calcs'!B73</f>
        <v>1.1638664461885158E-4</v>
      </c>
      <c r="C2" s="3">
        <f>'New Veh Fuel Econ Calcs'!C73</f>
        <v>1.1673580455270812E-4</v>
      </c>
      <c r="D2" s="3">
        <f>'New Veh Fuel Econ Calcs'!D73</f>
        <v>1.1708601196636622E-4</v>
      </c>
      <c r="E2" s="3">
        <f>'New Veh Fuel Econ Calcs'!E73</f>
        <v>1.1743727000226532E-4</v>
      </c>
      <c r="F2" s="3">
        <f>'New Veh Fuel Econ Calcs'!F73</f>
        <v>1.177895818122721E-4</v>
      </c>
      <c r="G2" s="3">
        <f>'New Veh Fuel Econ Calcs'!G73</f>
        <v>1.181429505577089E-4</v>
      </c>
      <c r="H2" s="3">
        <f>'New Veh Fuel Econ Calcs'!H73</f>
        <v>1.1849737940938201E-4</v>
      </c>
      <c r="I2" s="3">
        <f>'New Veh Fuel Econ Calcs'!I73</f>
        <v>1.1885287154761017E-4</v>
      </c>
      <c r="J2" s="3">
        <f>'New Veh Fuel Econ Calcs'!J73</f>
        <v>1.1920943016225296E-4</v>
      </c>
      <c r="K2" s="3">
        <f>'New Veh Fuel Econ Calcs'!K73</f>
        <v>1.1956705845273971E-4</v>
      </c>
      <c r="L2" s="3">
        <f>'New Veh Fuel Econ Calcs'!L73</f>
        <v>1.1992575962809791E-4</v>
      </c>
      <c r="M2" s="3">
        <f>'New Veh Fuel Econ Calcs'!M73</f>
        <v>1.202855369069822E-4</v>
      </c>
      <c r="N2" s="3">
        <f>'New Veh Fuel Econ Calcs'!N73</f>
        <v>1.2064639351770311E-4</v>
      </c>
      <c r="O2" s="3">
        <f>'New Veh Fuel Econ Calcs'!O73</f>
        <v>1.2100833269825621E-4</v>
      </c>
      <c r="P2" s="3">
        <f>'New Veh Fuel Econ Calcs'!P73</f>
        <v>1.2137135769635096E-4</v>
      </c>
      <c r="Q2" s="3">
        <f>'New Veh Fuel Econ Calcs'!Q73</f>
        <v>1.2173547176944003E-4</v>
      </c>
      <c r="R2" s="3">
        <f>'New Veh Fuel Econ Calcs'!R73</f>
        <v>1.2210067818474834E-4</v>
      </c>
      <c r="S2" s="3">
        <f>'New Veh Fuel Econ Calcs'!S73</f>
        <v>1.2246698021930257E-4</v>
      </c>
      <c r="T2" s="3">
        <f>'New Veh Fuel Econ Calcs'!T73</f>
        <v>1.2283438115996047E-4</v>
      </c>
    </row>
    <row r="3" spans="1:20" x14ac:dyDescent="0.25">
      <c r="A3" s="9" t="s">
        <v>24</v>
      </c>
      <c r="B3" s="3">
        <f>'New Veh Fuel Econ Calcs'!B74</f>
        <v>8.6479489837300099E-4</v>
      </c>
      <c r="C3" s="3">
        <f>'New Veh Fuel Econ Calcs'!C74</f>
        <v>8.7300977277262183E-4</v>
      </c>
      <c r="D3" s="3">
        <f>'New Veh Fuel Econ Calcs'!D74</f>
        <v>8.8041105330622694E-4</v>
      </c>
      <c r="E3" s="3">
        <f>'New Veh Fuel Econ Calcs'!E74</f>
        <v>8.8717685624003367E-4</v>
      </c>
      <c r="F3" s="3">
        <f>'New Veh Fuel Econ Calcs'!F74</f>
        <v>8.9342596951189665E-4</v>
      </c>
      <c r="G3" s="3">
        <f>'New Veh Fuel Econ Calcs'!G74</f>
        <v>8.9924094293545686E-4</v>
      </c>
      <c r="H3" s="3">
        <f>'New Veh Fuel Econ Calcs'!H74</f>
        <v>9.0470761934053517E-4</v>
      </c>
      <c r="I3" s="3">
        <f>'New Veh Fuel Econ Calcs'!I74</f>
        <v>9.0987385072565405E-4</v>
      </c>
      <c r="J3" s="3">
        <f>'New Veh Fuel Econ Calcs'!J74</f>
        <v>9.1486843966975698E-4</v>
      </c>
      <c r="K3" s="3">
        <f>'New Veh Fuel Econ Calcs'!K74</f>
        <v>9.1964791438716277E-4</v>
      </c>
      <c r="L3" s="3">
        <f>'New Veh Fuel Econ Calcs'!L74</f>
        <v>9.2424838397367644E-4</v>
      </c>
      <c r="M3" s="3">
        <f>'New Veh Fuel Econ Calcs'!M74</f>
        <v>9.2868903643188617E-4</v>
      </c>
      <c r="N3" s="3">
        <f>'New Veh Fuel Econ Calcs'!N74</f>
        <v>9.3301500977983703E-4</v>
      </c>
      <c r="O3" s="3">
        <f>'New Veh Fuel Econ Calcs'!O74</f>
        <v>9.3723896088434048E-4</v>
      </c>
      <c r="P3" s="3">
        <f>'New Veh Fuel Econ Calcs'!P74</f>
        <v>9.4128620071929443E-4</v>
      </c>
      <c r="Q3" s="3">
        <f>'New Veh Fuel Econ Calcs'!Q74</f>
        <v>9.4518197367678667E-4</v>
      </c>
      <c r="R3" s="3">
        <f>'New Veh Fuel Econ Calcs'!R74</f>
        <v>9.4899125353435491E-4</v>
      </c>
      <c r="S3" s="3">
        <f>'New Veh Fuel Econ Calcs'!S74</f>
        <v>9.527579680556113E-4</v>
      </c>
      <c r="T3" s="3">
        <f>'New Veh Fuel Econ Calcs'!T74</f>
        <v>9.5650542211627441E-4</v>
      </c>
    </row>
    <row r="4" spans="1:20" ht="14.45" x14ac:dyDescent="0.35">
      <c r="A4" s="6" t="s">
        <v>16</v>
      </c>
      <c r="B4" s="3">
        <v>1.2530095178042339E-4</v>
      </c>
      <c r="C4" s="3">
        <v>1.2323356792872924E-4</v>
      </c>
      <c r="D4" s="3">
        <v>1.3526716721101126E-4</v>
      </c>
      <c r="E4" s="3">
        <v>1.4224461177176777E-4</v>
      </c>
      <c r="F4" s="3">
        <v>1.4148498618894679E-4</v>
      </c>
      <c r="G4" s="3">
        <v>1.4092928792343149E-4</v>
      </c>
      <c r="H4" s="3">
        <v>1.4251843142436258E-4</v>
      </c>
      <c r="I4" s="3">
        <v>1.432345544645002E-4</v>
      </c>
      <c r="J4" s="3">
        <v>1.4570940738856542E-4</v>
      </c>
      <c r="K4" s="3">
        <v>1.4810139805517282E-4</v>
      </c>
      <c r="L4" s="3">
        <v>1.5318968576983106E-4</v>
      </c>
      <c r="M4" s="3">
        <v>1.5894643877378635E-4</v>
      </c>
      <c r="N4" s="3">
        <v>1.6494660468447089E-4</v>
      </c>
      <c r="O4" s="3">
        <v>1.7221875556545211E-4</v>
      </c>
      <c r="P4" s="3">
        <v>1.7744668293447375E-4</v>
      </c>
      <c r="Q4" s="3">
        <v>1.8192175077393232E-4</v>
      </c>
      <c r="R4" s="3">
        <v>1.8774066369512979E-4</v>
      </c>
      <c r="S4" s="3">
        <v>1.923794971407891E-4</v>
      </c>
      <c r="T4" s="3">
        <v>1.9672647850223847E-4</v>
      </c>
    </row>
    <row r="5" spans="1:20" ht="14.45" x14ac:dyDescent="0.35">
      <c r="A5" s="6" t="s">
        <v>17</v>
      </c>
      <c r="B5" s="3">
        <v>4.1029016876808194E-3</v>
      </c>
      <c r="C5" s="3">
        <v>3.5195704211540254E-3</v>
      </c>
      <c r="D5" s="3">
        <v>3.5055444151127018E-3</v>
      </c>
      <c r="E5" s="3">
        <v>3.5596849750936842E-3</v>
      </c>
      <c r="F5" s="3">
        <v>3.5805699844995891E-3</v>
      </c>
      <c r="G5" s="3">
        <v>3.6010512125171272E-3</v>
      </c>
      <c r="H5" s="3">
        <v>3.6207025039583399E-3</v>
      </c>
      <c r="I5" s="3">
        <v>3.6377626519614025E-3</v>
      </c>
      <c r="J5" s="3">
        <v>3.6668822576101283E-3</v>
      </c>
      <c r="K5" s="3">
        <v>3.6903426024194196E-3</v>
      </c>
      <c r="L5" s="3">
        <v>3.7155583422467772E-3</v>
      </c>
      <c r="M5" s="3">
        <v>3.7429531311772152E-3</v>
      </c>
      <c r="N5" s="3">
        <v>3.7700372954141696E-3</v>
      </c>
      <c r="O5" s="3">
        <v>3.8458789171323389E-3</v>
      </c>
      <c r="P5" s="3">
        <v>3.8784322796118491E-3</v>
      </c>
      <c r="Q5" s="3">
        <v>3.9103530516231928E-3</v>
      </c>
      <c r="R5" s="3">
        <v>3.9452609248852421E-3</v>
      </c>
      <c r="S5" s="3">
        <v>3.9763313003969318E-3</v>
      </c>
      <c r="T5" s="3">
        <v>4.0142676199838726E-3</v>
      </c>
    </row>
    <row r="6" spans="1:20" ht="14.45" x14ac:dyDescent="0.35">
      <c r="A6" s="6" t="s">
        <v>18</v>
      </c>
      <c r="B6" s="3">
        <v>4.8259763439578458E-3</v>
      </c>
      <c r="C6" s="3">
        <v>4.4020859968380271E-3</v>
      </c>
      <c r="D6" s="3">
        <v>4.4992641766225354E-3</v>
      </c>
      <c r="E6" s="3">
        <v>4.6273140768140252E-3</v>
      </c>
      <c r="F6" s="3">
        <v>4.6626961869120995E-3</v>
      </c>
      <c r="G6" s="3">
        <v>4.6850582997754048E-3</v>
      </c>
      <c r="H6" s="3">
        <v>4.7005678079095571E-3</v>
      </c>
      <c r="I6" s="3">
        <v>4.7253129560002674E-3</v>
      </c>
      <c r="J6" s="3">
        <v>4.7657050893337794E-3</v>
      </c>
      <c r="K6" s="3">
        <v>4.7986845189888832E-3</v>
      </c>
      <c r="L6" s="3">
        <v>4.8337936678716628E-3</v>
      </c>
      <c r="M6" s="3">
        <v>4.8717575124043152E-3</v>
      </c>
      <c r="N6" s="3">
        <v>4.9094674973318196E-3</v>
      </c>
      <c r="O6" s="3">
        <v>5.0107077225219334E-3</v>
      </c>
      <c r="P6" s="3">
        <v>5.0555740552423048E-3</v>
      </c>
      <c r="Q6" s="3">
        <v>5.0995484341032739E-3</v>
      </c>
      <c r="R6" s="3">
        <v>5.1474138404564215E-3</v>
      </c>
      <c r="S6" s="3">
        <v>5.1905389433924412E-3</v>
      </c>
      <c r="T6" s="3">
        <v>5.2427155947129874E-3</v>
      </c>
    </row>
    <row r="7" spans="1:20" x14ac:dyDescent="0.25">
      <c r="A7" s="1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A9" sqref="A9"/>
    </sheetView>
  </sheetViews>
  <sheetFormatPr defaultColWidth="10.85546875" defaultRowHeight="15" x14ac:dyDescent="0.25"/>
  <cols>
    <col min="1" max="1" width="24" customWidth="1"/>
    <col min="2" max="2" width="17" bestFit="1" customWidth="1"/>
  </cols>
  <sheetData>
    <row r="1" spans="1:19" ht="18.600000000000001" x14ac:dyDescent="0.35">
      <c r="A1" s="73" t="s">
        <v>113</v>
      </c>
      <c r="B1" s="73"/>
      <c r="C1" s="73"/>
      <c r="D1" s="73"/>
      <c r="E1" s="73"/>
    </row>
    <row r="3" spans="1:19" ht="14.45" x14ac:dyDescent="0.35">
      <c r="B3" s="51">
        <v>2013</v>
      </c>
      <c r="C3" s="51">
        <v>2014</v>
      </c>
      <c r="D3" s="51">
        <v>2015</v>
      </c>
      <c r="E3" s="51">
        <v>2016</v>
      </c>
      <c r="F3" s="51">
        <v>2017</v>
      </c>
      <c r="G3" s="51">
        <v>2018</v>
      </c>
      <c r="H3" s="51">
        <v>2019</v>
      </c>
      <c r="I3" s="51">
        <v>2020</v>
      </c>
      <c r="J3" s="51">
        <v>2021</v>
      </c>
      <c r="K3" s="51">
        <v>2022</v>
      </c>
      <c r="L3" s="51">
        <v>2023</v>
      </c>
      <c r="M3" s="51">
        <v>2024</v>
      </c>
      <c r="N3" s="51">
        <v>2025</v>
      </c>
      <c r="O3" s="51">
        <v>2026</v>
      </c>
      <c r="P3" s="51">
        <v>2027</v>
      </c>
      <c r="Q3" s="51">
        <v>2028</v>
      </c>
      <c r="R3" s="51">
        <v>2029</v>
      </c>
      <c r="S3" s="51">
        <v>2030</v>
      </c>
    </row>
    <row r="4" spans="1:19" ht="14.45" x14ac:dyDescent="0.35">
      <c r="A4" s="1" t="s">
        <v>114</v>
      </c>
      <c r="B4" s="52">
        <v>151583.16779979688</v>
      </c>
      <c r="C4" s="52">
        <v>155712.19848683788</v>
      </c>
      <c r="D4" s="52">
        <v>159772.26986057952</v>
      </c>
      <c r="E4" s="52">
        <v>163766.16810370926</v>
      </c>
      <c r="F4" s="52">
        <v>167687.94705970446</v>
      </c>
      <c r="G4" s="52">
        <v>171576.33790790522</v>
      </c>
      <c r="H4" s="52">
        <v>175498.08481164358</v>
      </c>
      <c r="I4" s="52">
        <v>179415.28670644041</v>
      </c>
      <c r="J4" s="52">
        <v>183519.63209320541</v>
      </c>
      <c r="K4" s="52">
        <v>187771.56260213815</v>
      </c>
      <c r="L4" s="52">
        <v>192099.97476811608</v>
      </c>
      <c r="M4" s="52">
        <v>196510.12378511185</v>
      </c>
      <c r="N4" s="52">
        <v>201071.60091077391</v>
      </c>
      <c r="O4" s="52">
        <v>205791.72189208755</v>
      </c>
      <c r="P4" s="52">
        <v>210687.40990006772</v>
      </c>
      <c r="Q4" s="52">
        <v>215786.52665697486</v>
      </c>
      <c r="R4" s="52">
        <v>221131.24305119188</v>
      </c>
      <c r="S4" s="52">
        <v>226705.07575169657</v>
      </c>
    </row>
    <row r="5" spans="1:19" ht="14.45" x14ac:dyDescent="0.35">
      <c r="A5" s="1" t="s">
        <v>115</v>
      </c>
      <c r="B5" s="52">
        <v>106108.02209226988</v>
      </c>
      <c r="C5" s="52">
        <v>108718.84859251167</v>
      </c>
      <c r="D5" s="52">
        <v>111300.45136932681</v>
      </c>
      <c r="E5" s="52">
        <v>113868.60952970575</v>
      </c>
      <c r="F5" s="52">
        <v>116407.45723627257</v>
      </c>
      <c r="G5" s="52">
        <v>118923.88152006126</v>
      </c>
      <c r="H5" s="52">
        <v>121425.55483811811</v>
      </c>
      <c r="I5" s="52">
        <v>123928.4319517508</v>
      </c>
      <c r="J5" s="52">
        <v>126487.12026439412</v>
      </c>
      <c r="K5" s="52">
        <v>129106.43709972556</v>
      </c>
      <c r="L5" s="52">
        <v>131811.98001326103</v>
      </c>
      <c r="M5" s="52">
        <v>134619.37845557404</v>
      </c>
      <c r="N5" s="52">
        <v>137503.36191000527</v>
      </c>
      <c r="O5" s="52">
        <v>140459.24335158183</v>
      </c>
      <c r="P5" s="52">
        <v>143522.2410137043</v>
      </c>
      <c r="Q5" s="52">
        <v>146698.93786259176</v>
      </c>
      <c r="R5" s="52">
        <v>150019.63053799863</v>
      </c>
      <c r="S5" s="52">
        <v>153472.51142423571</v>
      </c>
    </row>
    <row r="7" spans="1:19" ht="14.45" x14ac:dyDescent="0.35">
      <c r="A7" t="s">
        <v>116</v>
      </c>
      <c r="B7" s="52">
        <f>B4+B5</f>
        <v>257691.18989206676</v>
      </c>
      <c r="C7" s="52">
        <f t="shared" ref="C7:S7" si="0">C4+C5</f>
        <v>264431.04707934952</v>
      </c>
      <c r="D7" s="52">
        <f t="shared" si="0"/>
        <v>271072.72122990631</v>
      </c>
      <c r="E7" s="52">
        <f t="shared" si="0"/>
        <v>277634.77763341501</v>
      </c>
      <c r="F7" s="52">
        <f t="shared" si="0"/>
        <v>284095.40429597703</v>
      </c>
      <c r="G7" s="52">
        <f t="shared" si="0"/>
        <v>290500.21942796651</v>
      </c>
      <c r="H7" s="52">
        <f t="shared" si="0"/>
        <v>296923.63964976172</v>
      </c>
      <c r="I7" s="52">
        <f t="shared" si="0"/>
        <v>303343.71865819121</v>
      </c>
      <c r="J7" s="52">
        <f t="shared" si="0"/>
        <v>310006.75235759956</v>
      </c>
      <c r="K7" s="52">
        <f t="shared" si="0"/>
        <v>316877.99970186374</v>
      </c>
      <c r="L7" s="52">
        <f t="shared" si="0"/>
        <v>323911.95478137711</v>
      </c>
      <c r="M7" s="52">
        <f t="shared" si="0"/>
        <v>331129.50224068586</v>
      </c>
      <c r="N7" s="52">
        <f t="shared" si="0"/>
        <v>338574.96282077918</v>
      </c>
      <c r="O7" s="52">
        <f t="shared" si="0"/>
        <v>346250.96524366934</v>
      </c>
      <c r="P7" s="52">
        <f t="shared" si="0"/>
        <v>354209.65091377206</v>
      </c>
      <c r="Q7" s="52">
        <f t="shared" si="0"/>
        <v>362485.46451956662</v>
      </c>
      <c r="R7" s="52">
        <f t="shared" si="0"/>
        <v>371150.87358919054</v>
      </c>
      <c r="S7" s="52">
        <f t="shared" si="0"/>
        <v>380177.58717593225</v>
      </c>
    </row>
    <row r="8" spans="1:19" ht="14.45" x14ac:dyDescent="0.35">
      <c r="A8" t="s">
        <v>117</v>
      </c>
      <c r="B8" s="52">
        <v>1.2</v>
      </c>
    </row>
    <row r="9" spans="1:19" ht="43.5" x14ac:dyDescent="0.35">
      <c r="A9" s="49" t="s">
        <v>118</v>
      </c>
      <c r="B9" s="52">
        <f>(B7*$B$8)/1000</f>
        <v>309.22942787048009</v>
      </c>
      <c r="C9" s="52">
        <f t="shared" ref="C9:S9" si="1">(C7*$B$8)/1000</f>
        <v>317.3172564952194</v>
      </c>
      <c r="D9" s="52">
        <f t="shared" si="1"/>
        <v>325.28726547588758</v>
      </c>
      <c r="E9" s="52">
        <f t="shared" si="1"/>
        <v>333.16173316009804</v>
      </c>
      <c r="F9" s="52">
        <f t="shared" si="1"/>
        <v>340.91448515517243</v>
      </c>
      <c r="G9" s="52">
        <f t="shared" si="1"/>
        <v>348.60026331355982</v>
      </c>
      <c r="H9" s="52">
        <f t="shared" si="1"/>
        <v>356.30836757971406</v>
      </c>
      <c r="I9" s="52">
        <f t="shared" si="1"/>
        <v>364.01246238982947</v>
      </c>
      <c r="J9" s="52">
        <f t="shared" si="1"/>
        <v>372.00810282911948</v>
      </c>
      <c r="K9" s="52">
        <f t="shared" si="1"/>
        <v>380.25359964223651</v>
      </c>
      <c r="L9" s="52">
        <f t="shared" si="1"/>
        <v>388.6943457376525</v>
      </c>
      <c r="M9" s="52">
        <f t="shared" si="1"/>
        <v>397.35540268882301</v>
      </c>
      <c r="N9" s="52">
        <f t="shared" si="1"/>
        <v>406.28995538493501</v>
      </c>
      <c r="O9" s="52">
        <f t="shared" si="1"/>
        <v>415.5011582924032</v>
      </c>
      <c r="P9" s="52">
        <f t="shared" si="1"/>
        <v>425.05158109652649</v>
      </c>
      <c r="Q9" s="52">
        <f t="shared" si="1"/>
        <v>434.98255742347993</v>
      </c>
      <c r="R9" s="52">
        <f t="shared" si="1"/>
        <v>445.38104830702866</v>
      </c>
      <c r="S9" s="52">
        <f t="shared" si="1"/>
        <v>456.21310461111869</v>
      </c>
    </row>
    <row r="12" spans="1:19" ht="29.1" x14ac:dyDescent="0.35">
      <c r="A12" s="49" t="s">
        <v>119</v>
      </c>
      <c r="B12" s="53">
        <v>13428.107927200883</v>
      </c>
      <c r="C12" s="53">
        <v>14783.393070042308</v>
      </c>
      <c r="D12" s="53">
        <v>16080.630987610832</v>
      </c>
      <c r="E12" s="53">
        <v>17320.036799862188</v>
      </c>
      <c r="F12" s="53">
        <v>18501.796972281769</v>
      </c>
      <c r="G12" s="53">
        <v>19628.309706638152</v>
      </c>
      <c r="H12" s="53">
        <v>20701.862939993684</v>
      </c>
      <c r="I12" s="53">
        <v>21724.859471252887</v>
      </c>
      <c r="J12" s="53">
        <v>22711.41335186869</v>
      </c>
      <c r="K12" s="53">
        <v>23665.994299172664</v>
      </c>
      <c r="L12" s="53">
        <v>24591.387761664872</v>
      </c>
      <c r="M12" s="53">
        <v>25493.213894705612</v>
      </c>
      <c r="N12" s="53">
        <v>26375.115874543248</v>
      </c>
      <c r="O12" s="53">
        <v>27243.244195320713</v>
      </c>
      <c r="P12" s="53">
        <v>28102.491116154411</v>
      </c>
      <c r="Q12" s="53">
        <v>28954.460579953215</v>
      </c>
      <c r="R12" s="53">
        <v>29804.172187830813</v>
      </c>
      <c r="S12" s="53">
        <v>30655.734507998259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About</vt:lpstr>
      <vt:lpstr>VFP-BCDT-passengers</vt:lpstr>
      <vt:lpstr>VFP-BNCDTfVwSD-passengers</vt:lpstr>
      <vt:lpstr>VFP-BNVFE-passengers</vt:lpstr>
      <vt:lpstr>VFP-BCDT-freight</vt:lpstr>
      <vt:lpstr>VFP-BNCDTfVwSD-freight</vt:lpstr>
      <vt:lpstr>VFP-BNVFE-freight</vt:lpstr>
      <vt:lpstr>Tot Cargo Dist &gt;</vt:lpstr>
      <vt:lpstr>Road Veh Psg-km</vt:lpstr>
      <vt:lpstr>Nonroad Veh Psg-km</vt:lpstr>
      <vt:lpstr>Psg-km Calcs</vt:lpstr>
      <vt:lpstr>Freight ton-km</vt:lpstr>
      <vt:lpstr>Freight ton-km LDV HDV Division</vt:lpstr>
      <vt:lpstr>Freight ton-km Calcs</vt:lpstr>
      <vt:lpstr>New Veh Cargo Dist &gt;</vt:lpstr>
      <vt:lpstr>Road Veh Sales</vt:lpstr>
      <vt:lpstr>Total Fleet Size</vt:lpstr>
      <vt:lpstr>New Veh Cargo Dist Calcs</vt:lpstr>
      <vt:lpstr>New Veh Fuel Econ &gt;</vt:lpstr>
      <vt:lpstr>Road Veh Efficiencies</vt:lpstr>
      <vt:lpstr>Veh Loading</vt:lpstr>
      <vt:lpstr>New Veh Fuel Econ Calcs</vt:lpstr>
      <vt:lpstr>Conversion Factors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2014-04-07T20:02:31Z</dcterms:created>
  <dcterms:modified xsi:type="dcterms:W3CDTF">2016-03-22T23:24:43Z</dcterms:modified>
</cp:coreProperties>
</file>