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PolicyLevers!$A$1:$N$232</definedName>
  </definedNames>
  <calcPr calcId="145621"/>
</workbook>
</file>

<file path=xl/calcChain.xml><?xml version="1.0" encoding="utf-8"?>
<calcChain xmlns="http://schemas.openxmlformats.org/spreadsheetml/2006/main">
  <c r="A20" i="1" l="1"/>
  <c r="B20" i="1"/>
  <c r="C20" i="1"/>
  <c r="A21" i="1"/>
  <c r="B21" i="1"/>
  <c r="C21" i="1"/>
  <c r="A71" i="1"/>
  <c r="B71" i="1"/>
  <c r="C71" i="1"/>
  <c r="A72" i="1"/>
  <c r="B72" i="1"/>
  <c r="C72" i="1"/>
  <c r="A108" i="1"/>
  <c r="B108" i="1"/>
  <c r="C108" i="1"/>
  <c r="A109" i="1"/>
  <c r="B109" i="1"/>
  <c r="C109" i="1"/>
  <c r="A110" i="1"/>
  <c r="B110" i="1"/>
  <c r="C110" i="1"/>
  <c r="A111" i="1"/>
  <c r="B111" i="1"/>
  <c r="C111" i="1"/>
  <c r="A112" i="1"/>
  <c r="B112" i="1"/>
  <c r="C112" i="1"/>
  <c r="A113" i="1"/>
  <c r="B113" i="1"/>
  <c r="C113" i="1"/>
  <c r="Q24" i="1" l="1"/>
  <c r="R24" i="1"/>
  <c r="R23" i="1"/>
  <c r="Q23" i="1"/>
  <c r="O23" i="1"/>
  <c r="O24" i="1"/>
  <c r="P24" i="1"/>
  <c r="P23" i="1"/>
  <c r="M24" i="1"/>
  <c r="M23" i="1"/>
  <c r="J24" i="1"/>
  <c r="K24" i="1"/>
  <c r="L24" i="1"/>
  <c r="K23" i="1"/>
  <c r="L23" i="1"/>
  <c r="J23" i="1"/>
  <c r="A24" i="1"/>
  <c r="B24" i="1"/>
  <c r="C24" i="1"/>
  <c r="B23" i="1"/>
  <c r="C23" i="1"/>
  <c r="A23" i="1"/>
  <c r="Q31" i="1"/>
  <c r="Q32" i="1"/>
  <c r="Q33" i="1"/>
  <c r="Q34" i="1"/>
  <c r="Q35" i="1"/>
  <c r="Q36" i="1"/>
  <c r="Q37" i="1"/>
  <c r="Q38" i="1"/>
  <c r="Q39" i="1"/>
  <c r="Q40" i="1"/>
  <c r="Q41" i="1"/>
  <c r="Q42"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P26" i="1"/>
  <c r="O26" i="1"/>
  <c r="J31" i="1"/>
  <c r="L31" i="1"/>
  <c r="M31" i="1"/>
  <c r="J32" i="1"/>
  <c r="L32" i="1"/>
  <c r="M32" i="1"/>
  <c r="J33" i="1"/>
  <c r="L33" i="1"/>
  <c r="M33" i="1"/>
  <c r="J34" i="1"/>
  <c r="L34" i="1"/>
  <c r="M34" i="1"/>
  <c r="J35" i="1"/>
  <c r="L35" i="1"/>
  <c r="M35" i="1"/>
  <c r="J36" i="1"/>
  <c r="L36" i="1"/>
  <c r="M36" i="1"/>
  <c r="J37" i="1"/>
  <c r="L37" i="1"/>
  <c r="M37" i="1"/>
  <c r="J38" i="1"/>
  <c r="L38" i="1"/>
  <c r="M38" i="1"/>
  <c r="J39" i="1"/>
  <c r="L39" i="1"/>
  <c r="M39" i="1"/>
  <c r="J40" i="1"/>
  <c r="L40" i="1"/>
  <c r="M40" i="1"/>
  <c r="J41" i="1"/>
  <c r="L41" i="1"/>
  <c r="M41" i="1"/>
  <c r="J42" i="1"/>
  <c r="L42" i="1"/>
  <c r="M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90" i="1" l="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B89" i="1"/>
  <c r="C89" i="1"/>
  <c r="A89" i="1"/>
  <c r="K47" i="1" l="1"/>
  <c r="K143" i="1" l="1"/>
  <c r="K141" i="1"/>
  <c r="K127" i="1"/>
  <c r="K74" i="1"/>
  <c r="K25" i="1"/>
  <c r="K10" i="1"/>
  <c r="K7" i="1"/>
  <c r="K6" i="1"/>
  <c r="K5" i="1"/>
  <c r="K3" i="1"/>
  <c r="K4" i="1"/>
  <c r="K33" i="1" l="1"/>
  <c r="K38" i="1"/>
  <c r="K41" i="1"/>
  <c r="K31" i="1"/>
  <c r="K32" i="1"/>
  <c r="K34" i="1"/>
  <c r="K35" i="1"/>
  <c r="K36" i="1"/>
  <c r="K37" i="1"/>
  <c r="K39" i="1"/>
  <c r="K40" i="1"/>
  <c r="K42" i="1"/>
  <c r="B301" i="13"/>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78" i="1" l="1"/>
  <c r="Q175" i="1"/>
  <c r="Q174" i="1"/>
  <c r="Q168" i="1"/>
  <c r="Q167" i="1"/>
  <c r="Q134" i="1"/>
  <c r="Q133" i="1"/>
  <c r="Q132" i="1"/>
  <c r="Q131" i="1"/>
  <c r="Q130" i="1"/>
  <c r="Q129" i="1"/>
  <c r="Q128" i="1"/>
  <c r="Q120" i="1"/>
  <c r="Q121" i="1"/>
  <c r="Q122" i="1"/>
  <c r="Q123" i="1"/>
  <c r="Q48" i="1" l="1"/>
  <c r="Q49" i="1" s="1"/>
  <c r="Q50" i="1" s="1"/>
  <c r="Q51" i="1" s="1"/>
  <c r="Q52" i="1" s="1"/>
  <c r="Q27" i="1"/>
  <c r="Q28" i="1"/>
  <c r="Q29" i="1"/>
  <c r="Q30" i="1"/>
  <c r="Q26" i="1"/>
  <c r="M237" i="1" l="1"/>
  <c r="L237" i="1"/>
  <c r="K237" i="1"/>
  <c r="J237" i="1"/>
  <c r="M236" i="1"/>
  <c r="L236" i="1"/>
  <c r="K236" i="1"/>
  <c r="J236" i="1"/>
  <c r="M235" i="1"/>
  <c r="L235" i="1"/>
  <c r="K235" i="1"/>
  <c r="J235" i="1"/>
  <c r="M234" i="1"/>
  <c r="L234" i="1"/>
  <c r="K234" i="1"/>
  <c r="J234" i="1"/>
  <c r="M233" i="1"/>
  <c r="L233" i="1"/>
  <c r="K233" i="1"/>
  <c r="J233" i="1"/>
  <c r="C237" i="1"/>
  <c r="B237" i="1"/>
  <c r="A237" i="1"/>
  <c r="C236" i="1"/>
  <c r="B236" i="1"/>
  <c r="A236" i="1"/>
  <c r="C235" i="1"/>
  <c r="B235" i="1"/>
  <c r="A235" i="1"/>
  <c r="C234" i="1"/>
  <c r="B234" i="1"/>
  <c r="A234" i="1"/>
  <c r="C233" i="1"/>
  <c r="B233" i="1"/>
  <c r="A233" i="1"/>
  <c r="M231" i="1"/>
  <c r="L231" i="1"/>
  <c r="K231" i="1"/>
  <c r="J231" i="1"/>
  <c r="M230" i="1"/>
  <c r="L230" i="1"/>
  <c r="K230" i="1"/>
  <c r="J230" i="1"/>
  <c r="M229" i="1"/>
  <c r="L229" i="1"/>
  <c r="K229" i="1"/>
  <c r="J229" i="1"/>
  <c r="M228" i="1"/>
  <c r="L228" i="1"/>
  <c r="K228" i="1"/>
  <c r="J228" i="1"/>
  <c r="M227" i="1"/>
  <c r="L227" i="1"/>
  <c r="K227" i="1"/>
  <c r="J227" i="1"/>
  <c r="M226" i="1"/>
  <c r="L226" i="1"/>
  <c r="K226" i="1"/>
  <c r="J226" i="1"/>
  <c r="M225" i="1"/>
  <c r="L225" i="1"/>
  <c r="K225" i="1"/>
  <c r="J225" i="1"/>
  <c r="C231" i="1"/>
  <c r="B231" i="1"/>
  <c r="A231" i="1"/>
  <c r="C230" i="1"/>
  <c r="B230" i="1"/>
  <c r="A230" i="1"/>
  <c r="C229" i="1"/>
  <c r="B229" i="1"/>
  <c r="A229" i="1"/>
  <c r="C228" i="1"/>
  <c r="B228" i="1"/>
  <c r="A228" i="1"/>
  <c r="C227" i="1"/>
  <c r="B227" i="1"/>
  <c r="A227" i="1"/>
  <c r="C226" i="1"/>
  <c r="B226" i="1"/>
  <c r="A226" i="1"/>
  <c r="C225" i="1"/>
  <c r="B225" i="1"/>
  <c r="A225" i="1"/>
  <c r="M223" i="1"/>
  <c r="L223" i="1"/>
  <c r="K223" i="1"/>
  <c r="J223" i="1"/>
  <c r="M218" i="1"/>
  <c r="L218" i="1"/>
  <c r="K218" i="1"/>
  <c r="J218" i="1"/>
  <c r="M217" i="1"/>
  <c r="L217" i="1"/>
  <c r="K217" i="1"/>
  <c r="J217" i="1"/>
  <c r="C223" i="1"/>
  <c r="B223" i="1"/>
  <c r="A223" i="1"/>
  <c r="C222" i="1"/>
  <c r="B222" i="1"/>
  <c r="A222" i="1"/>
  <c r="C221" i="1"/>
  <c r="B221" i="1"/>
  <c r="A221" i="1"/>
  <c r="C220" i="1"/>
  <c r="B220" i="1"/>
  <c r="A220" i="1"/>
  <c r="C219" i="1"/>
  <c r="B219" i="1"/>
  <c r="A219" i="1"/>
  <c r="C218" i="1"/>
  <c r="B218" i="1"/>
  <c r="A218" i="1"/>
  <c r="C217" i="1"/>
  <c r="B217" i="1"/>
  <c r="A217" i="1"/>
  <c r="M208" i="1"/>
  <c r="L208" i="1"/>
  <c r="K208" i="1"/>
  <c r="J208" i="1"/>
  <c r="M207" i="1"/>
  <c r="L207" i="1"/>
  <c r="K207" i="1"/>
  <c r="J207" i="1"/>
  <c r="M206" i="1"/>
  <c r="L206" i="1"/>
  <c r="K206" i="1"/>
  <c r="J206" i="1"/>
  <c r="M205" i="1"/>
  <c r="L205" i="1"/>
  <c r="K205" i="1"/>
  <c r="J205" i="1"/>
  <c r="M204" i="1"/>
  <c r="L204" i="1"/>
  <c r="K204" i="1"/>
  <c r="J204" i="1"/>
  <c r="C208" i="1"/>
  <c r="B208" i="1"/>
  <c r="A208" i="1"/>
  <c r="C207" i="1"/>
  <c r="B207" i="1"/>
  <c r="A207" i="1"/>
  <c r="C206" i="1"/>
  <c r="B206" i="1"/>
  <c r="A206" i="1"/>
  <c r="C205" i="1"/>
  <c r="B205" i="1"/>
  <c r="A205" i="1"/>
  <c r="C204" i="1"/>
  <c r="B204" i="1"/>
  <c r="A204" i="1"/>
  <c r="M214" i="1"/>
  <c r="L214" i="1"/>
  <c r="K214" i="1"/>
  <c r="J214" i="1"/>
  <c r="M213" i="1"/>
  <c r="L213" i="1"/>
  <c r="K213" i="1"/>
  <c r="J213" i="1"/>
  <c r="M212" i="1"/>
  <c r="L212" i="1"/>
  <c r="K212" i="1"/>
  <c r="J212" i="1"/>
  <c r="M211" i="1"/>
  <c r="L211" i="1"/>
  <c r="K211" i="1"/>
  <c r="J211" i="1"/>
  <c r="M210" i="1"/>
  <c r="L210" i="1"/>
  <c r="K210" i="1"/>
  <c r="J210" i="1"/>
  <c r="C214" i="1"/>
  <c r="B214" i="1"/>
  <c r="A214" i="1"/>
  <c r="C213" i="1"/>
  <c r="B213" i="1"/>
  <c r="A213" i="1"/>
  <c r="C212" i="1"/>
  <c r="B212" i="1"/>
  <c r="A212" i="1"/>
  <c r="C211" i="1"/>
  <c r="B211" i="1"/>
  <c r="A211" i="1"/>
  <c r="C210" i="1"/>
  <c r="B210" i="1"/>
  <c r="A210" i="1"/>
  <c r="M185" i="1"/>
  <c r="L185" i="1"/>
  <c r="K185" i="1"/>
  <c r="J185" i="1"/>
  <c r="M184" i="1"/>
  <c r="L184" i="1"/>
  <c r="K184" i="1"/>
  <c r="J184" i="1"/>
  <c r="M183" i="1"/>
  <c r="L183" i="1"/>
  <c r="K183" i="1"/>
  <c r="J183" i="1"/>
  <c r="M182" i="1"/>
  <c r="L182" i="1"/>
  <c r="K182" i="1"/>
  <c r="J182" i="1"/>
  <c r="M181" i="1"/>
  <c r="L181" i="1"/>
  <c r="K181" i="1"/>
  <c r="J181" i="1"/>
  <c r="M202" i="1"/>
  <c r="L202" i="1"/>
  <c r="K202" i="1"/>
  <c r="J202" i="1"/>
  <c r="M201" i="1"/>
  <c r="L201" i="1"/>
  <c r="K201" i="1"/>
  <c r="J201" i="1"/>
  <c r="M200" i="1"/>
  <c r="L200" i="1"/>
  <c r="K200" i="1"/>
  <c r="J200" i="1"/>
  <c r="M199" i="1"/>
  <c r="L199" i="1"/>
  <c r="K199" i="1"/>
  <c r="J199" i="1"/>
  <c r="M198" i="1"/>
  <c r="L198" i="1"/>
  <c r="K198" i="1"/>
  <c r="J198" i="1"/>
  <c r="M197" i="1"/>
  <c r="L197" i="1"/>
  <c r="K197" i="1"/>
  <c r="J197" i="1"/>
  <c r="M196" i="1"/>
  <c r="L196" i="1"/>
  <c r="K196" i="1"/>
  <c r="J196" i="1"/>
  <c r="C202" i="1"/>
  <c r="B202" i="1"/>
  <c r="A202" i="1"/>
  <c r="C201" i="1"/>
  <c r="B201" i="1"/>
  <c r="A201" i="1"/>
  <c r="C200" i="1"/>
  <c r="B200" i="1"/>
  <c r="A200" i="1"/>
  <c r="C199" i="1"/>
  <c r="B199" i="1"/>
  <c r="A199" i="1"/>
  <c r="C198" i="1"/>
  <c r="B198" i="1"/>
  <c r="A198" i="1"/>
  <c r="C197" i="1"/>
  <c r="B197" i="1"/>
  <c r="A197" i="1"/>
  <c r="C196" i="1"/>
  <c r="B196" i="1"/>
  <c r="A196" i="1"/>
  <c r="A133" i="1"/>
  <c r="M194" i="1"/>
  <c r="L194" i="1"/>
  <c r="K194" i="1"/>
  <c r="J194" i="1"/>
  <c r="M193" i="1"/>
  <c r="L193" i="1"/>
  <c r="K193" i="1"/>
  <c r="J193" i="1"/>
  <c r="M192" i="1"/>
  <c r="L192" i="1"/>
  <c r="K192" i="1"/>
  <c r="J192" i="1"/>
  <c r="M191" i="1"/>
  <c r="L191" i="1"/>
  <c r="K191" i="1"/>
  <c r="J191" i="1"/>
  <c r="M190" i="1"/>
  <c r="L190" i="1"/>
  <c r="K190" i="1"/>
  <c r="J190" i="1"/>
  <c r="M189" i="1"/>
  <c r="L189" i="1"/>
  <c r="K189" i="1"/>
  <c r="J189" i="1"/>
  <c r="M188" i="1"/>
  <c r="L188" i="1"/>
  <c r="K188" i="1"/>
  <c r="J188" i="1"/>
  <c r="A189" i="1"/>
  <c r="B189" i="1"/>
  <c r="C189" i="1"/>
  <c r="A190" i="1"/>
  <c r="B190" i="1"/>
  <c r="C190" i="1"/>
  <c r="A191" i="1"/>
  <c r="B191" i="1"/>
  <c r="C191" i="1"/>
  <c r="A192" i="1"/>
  <c r="B192" i="1"/>
  <c r="C192" i="1"/>
  <c r="A193" i="1"/>
  <c r="B193" i="1"/>
  <c r="C193" i="1"/>
  <c r="A194" i="1"/>
  <c r="B194" i="1"/>
  <c r="C194" i="1"/>
  <c r="B188" i="1"/>
  <c r="C188" i="1"/>
  <c r="A188" i="1"/>
  <c r="A182" i="1"/>
  <c r="B182" i="1"/>
  <c r="C182" i="1"/>
  <c r="A183" i="1"/>
  <c r="B183" i="1"/>
  <c r="C183" i="1"/>
  <c r="A184" i="1"/>
  <c r="B184" i="1"/>
  <c r="C184" i="1"/>
  <c r="A185" i="1"/>
  <c r="B185" i="1"/>
  <c r="C185" i="1"/>
  <c r="B181" i="1"/>
  <c r="C181" i="1"/>
  <c r="A181" i="1"/>
  <c r="M163" i="1"/>
  <c r="L163" i="1"/>
  <c r="K163" i="1"/>
  <c r="J163" i="1"/>
  <c r="M160" i="1"/>
  <c r="L160" i="1"/>
  <c r="K160" i="1"/>
  <c r="J160" i="1"/>
  <c r="M159" i="1"/>
  <c r="L159" i="1"/>
  <c r="K159" i="1"/>
  <c r="J159" i="1"/>
  <c r="M157" i="1"/>
  <c r="L157" i="1"/>
  <c r="K157" i="1"/>
  <c r="J157" i="1"/>
  <c r="M156" i="1"/>
  <c r="L156" i="1"/>
  <c r="K156" i="1"/>
  <c r="J156" i="1"/>
  <c r="M155" i="1"/>
  <c r="L155" i="1"/>
  <c r="K155" i="1"/>
  <c r="J155" i="1"/>
  <c r="M154" i="1"/>
  <c r="L154" i="1"/>
  <c r="K154" i="1"/>
  <c r="J154" i="1"/>
  <c r="M153" i="1"/>
  <c r="L153" i="1"/>
  <c r="K153" i="1"/>
  <c r="J153" i="1"/>
  <c r="J120" i="1" l="1"/>
  <c r="K120" i="1"/>
  <c r="L120" i="1"/>
  <c r="M120" i="1"/>
  <c r="J121" i="1"/>
  <c r="K121" i="1"/>
  <c r="L121" i="1"/>
  <c r="M121" i="1"/>
  <c r="J122" i="1"/>
  <c r="K122" i="1"/>
  <c r="L122" i="1"/>
  <c r="M122" i="1"/>
  <c r="J123" i="1"/>
  <c r="K123" i="1"/>
  <c r="L123" i="1"/>
  <c r="M123" i="1"/>
  <c r="C164" i="1"/>
  <c r="B164" i="1"/>
  <c r="A164"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B152" i="1"/>
  <c r="C152" i="1"/>
  <c r="A152" i="1"/>
  <c r="C133" i="1" l="1"/>
  <c r="B133" i="1"/>
  <c r="M133" i="1"/>
  <c r="L133" i="1"/>
  <c r="J133" i="1"/>
  <c r="J129" i="1"/>
  <c r="L129" i="1"/>
  <c r="M129" i="1"/>
  <c r="J130" i="1"/>
  <c r="L130" i="1"/>
  <c r="M130" i="1"/>
  <c r="J131" i="1"/>
  <c r="L131" i="1"/>
  <c r="M131" i="1"/>
  <c r="J132" i="1"/>
  <c r="L132" i="1"/>
  <c r="M132" i="1"/>
  <c r="J134" i="1"/>
  <c r="L134" i="1"/>
  <c r="M134" i="1"/>
  <c r="L128" i="1"/>
  <c r="M128" i="1"/>
  <c r="J128" i="1"/>
  <c r="A134" i="1" l="1"/>
  <c r="A132" i="1"/>
  <c r="A131" i="1"/>
  <c r="A130" i="1"/>
  <c r="A129" i="1"/>
  <c r="C134" i="1"/>
  <c r="B134" i="1"/>
  <c r="C132" i="1"/>
  <c r="B132" i="1"/>
  <c r="C131" i="1"/>
  <c r="B131" i="1"/>
  <c r="C130" i="1"/>
  <c r="B130" i="1"/>
  <c r="C129" i="1"/>
  <c r="B129" i="1"/>
  <c r="C128" i="1"/>
  <c r="B128" i="1"/>
  <c r="A128" i="1"/>
  <c r="K65" i="1" l="1"/>
  <c r="L65" i="1"/>
  <c r="M65" i="1"/>
  <c r="J65" i="1"/>
  <c r="A65" i="1" l="1"/>
  <c r="B65" i="1"/>
  <c r="C65" i="1"/>
  <c r="A66" i="1"/>
  <c r="B66" i="1"/>
  <c r="C66" i="1"/>
  <c r="A67" i="1"/>
  <c r="B67" i="1"/>
  <c r="C67" i="1"/>
  <c r="A68" i="1"/>
  <c r="B68" i="1"/>
  <c r="C68" i="1"/>
  <c r="A69" i="1"/>
  <c r="B69" i="1"/>
  <c r="C69" i="1"/>
  <c r="A70" i="1"/>
  <c r="B70" i="1"/>
  <c r="C70" i="1"/>
  <c r="B64" i="1"/>
  <c r="C64" i="1"/>
  <c r="A64" i="1"/>
  <c r="A78" i="1"/>
  <c r="B78" i="1"/>
  <c r="C78" i="1"/>
  <c r="A79" i="1"/>
  <c r="B79" i="1"/>
  <c r="C79" i="1"/>
  <c r="A80" i="1"/>
  <c r="B80" i="1"/>
  <c r="C80" i="1"/>
  <c r="A81" i="1"/>
  <c r="B81" i="1"/>
  <c r="C81" i="1"/>
  <c r="A82" i="1"/>
  <c r="B82" i="1"/>
  <c r="C82" i="1"/>
  <c r="A83" i="1"/>
  <c r="B83" i="1"/>
  <c r="C83" i="1"/>
  <c r="B77" i="1"/>
  <c r="C77" i="1"/>
  <c r="A77" i="1"/>
  <c r="M57" i="1" l="1"/>
  <c r="L57" i="1"/>
  <c r="K57" i="1"/>
  <c r="J57" i="1"/>
  <c r="K54" i="1"/>
  <c r="L54" i="1"/>
  <c r="M54" i="1"/>
  <c r="J54" i="1"/>
  <c r="A55" i="1"/>
  <c r="B55" i="1"/>
  <c r="C55" i="1"/>
  <c r="A56" i="1"/>
  <c r="B56" i="1"/>
  <c r="C56" i="1"/>
  <c r="A57" i="1"/>
  <c r="B57" i="1"/>
  <c r="C57" i="1"/>
  <c r="A58" i="1"/>
  <c r="B58" i="1"/>
  <c r="C58" i="1"/>
  <c r="B54" i="1"/>
  <c r="C54" i="1"/>
  <c r="A54" i="1"/>
  <c r="M49" i="1"/>
  <c r="L49" i="1"/>
  <c r="K49" i="1"/>
  <c r="J49" i="1"/>
  <c r="M52" i="1"/>
  <c r="L52" i="1"/>
  <c r="K52" i="1"/>
  <c r="J52" i="1"/>
  <c r="M51" i="1"/>
  <c r="L51" i="1"/>
  <c r="K51" i="1"/>
  <c r="J51" i="1"/>
  <c r="M50" i="1"/>
  <c r="L50" i="1"/>
  <c r="K50" i="1"/>
  <c r="J50" i="1"/>
  <c r="M48" i="1"/>
  <c r="L48" i="1"/>
  <c r="K48" i="1"/>
  <c r="J48" i="1"/>
  <c r="A49" i="1"/>
  <c r="B49" i="1"/>
  <c r="C49" i="1"/>
  <c r="A50" i="1"/>
  <c r="B50" i="1"/>
  <c r="C50" i="1"/>
  <c r="A51" i="1"/>
  <c r="B51" i="1"/>
  <c r="C51" i="1"/>
  <c r="A52" i="1"/>
  <c r="B52" i="1"/>
  <c r="C52" i="1"/>
  <c r="B48" i="1"/>
  <c r="C48" i="1"/>
  <c r="A48" i="1"/>
  <c r="M30" i="1" l="1"/>
  <c r="L30" i="1"/>
  <c r="K30" i="1"/>
  <c r="J30" i="1"/>
  <c r="M29" i="1"/>
  <c r="L29" i="1"/>
  <c r="K29" i="1"/>
  <c r="J29" i="1"/>
  <c r="M28" i="1"/>
  <c r="L28" i="1"/>
  <c r="K28" i="1"/>
  <c r="J28" i="1"/>
  <c r="M27" i="1"/>
  <c r="L27" i="1"/>
  <c r="K27" i="1"/>
  <c r="J27" i="1"/>
  <c r="M26" i="1"/>
  <c r="L26" i="1"/>
  <c r="K26" i="1"/>
  <c r="J26" i="1"/>
  <c r="A27" i="1"/>
  <c r="B27" i="1"/>
  <c r="C27" i="1"/>
  <c r="A28" i="1"/>
  <c r="B28" i="1"/>
  <c r="C28" i="1"/>
  <c r="A29" i="1"/>
  <c r="B29" i="1"/>
  <c r="C29" i="1"/>
  <c r="A30" i="1"/>
  <c r="B30" i="1"/>
  <c r="C30" i="1"/>
  <c r="B26" i="1"/>
  <c r="C26" i="1"/>
  <c r="A26"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78" i="1" l="1"/>
  <c r="L175" i="1"/>
  <c r="L174" i="1"/>
  <c r="L168" i="1"/>
  <c r="L167" i="1"/>
  <c r="C179" i="1" l="1"/>
  <c r="B179" i="1"/>
  <c r="A179" i="1"/>
  <c r="A186" i="1" l="1"/>
  <c r="C178" i="1"/>
  <c r="B178" i="1"/>
  <c r="A178" i="1"/>
  <c r="C177" i="1"/>
  <c r="B177" i="1"/>
  <c r="A177" i="1"/>
  <c r="C176" i="1"/>
  <c r="B176" i="1"/>
  <c r="A176" i="1"/>
  <c r="C175" i="1"/>
  <c r="B175" i="1"/>
  <c r="A175" i="1"/>
  <c r="C174" i="1"/>
  <c r="B174" i="1"/>
  <c r="A174" i="1"/>
  <c r="C173" i="1"/>
  <c r="B173" i="1"/>
  <c r="A173" i="1"/>
  <c r="C172" i="1"/>
  <c r="B172" i="1"/>
  <c r="A172" i="1"/>
  <c r="C171" i="1"/>
  <c r="B171" i="1"/>
  <c r="A171" i="1"/>
  <c r="C170" i="1"/>
  <c r="B170" i="1"/>
  <c r="A170" i="1"/>
  <c r="C169" i="1"/>
  <c r="B169" i="1"/>
  <c r="A169" i="1"/>
  <c r="C168" i="1"/>
  <c r="B168" i="1"/>
  <c r="A168" i="1"/>
  <c r="C167" i="1"/>
  <c r="B167" i="1"/>
  <c r="A167" i="1"/>
  <c r="M178" i="1"/>
  <c r="K178" i="1"/>
  <c r="M175" i="1"/>
  <c r="K175" i="1"/>
  <c r="M174" i="1"/>
  <c r="K174" i="1"/>
  <c r="M168" i="1"/>
  <c r="K168" i="1"/>
  <c r="M167" i="1"/>
  <c r="K167" i="1"/>
  <c r="J178" i="1"/>
  <c r="J175" i="1"/>
  <c r="J174" i="1"/>
  <c r="J168" i="1"/>
  <c r="J167" i="1"/>
  <c r="C121" i="1" l="1"/>
  <c r="B121" i="1"/>
  <c r="A121" i="1"/>
  <c r="C123" i="1"/>
  <c r="B123" i="1"/>
  <c r="A123" i="1"/>
  <c r="C122" i="1"/>
  <c r="B122" i="1"/>
  <c r="A122" i="1"/>
  <c r="C120" i="1"/>
  <c r="B120" i="1"/>
  <c r="A120" i="1"/>
  <c r="C119" i="1"/>
  <c r="B119" i="1"/>
  <c r="A119" i="1"/>
  <c r="C118" i="1"/>
  <c r="B118" i="1"/>
  <c r="A118" i="1"/>
  <c r="C117" i="1"/>
  <c r="B117" i="1"/>
  <c r="A117" i="1"/>
  <c r="C19" i="1" l="1"/>
  <c r="B19" i="1"/>
  <c r="A19" i="1"/>
  <c r="C18" i="1"/>
  <c r="B18" i="1"/>
  <c r="A18" i="1"/>
  <c r="C17" i="1"/>
  <c r="B17" i="1"/>
  <c r="A17" i="1"/>
  <c r="C16" i="1"/>
  <c r="B16" i="1"/>
  <c r="A16" i="1"/>
  <c r="C15" i="1"/>
  <c r="B15" i="1"/>
  <c r="A15" i="1"/>
  <c r="C14" i="1"/>
  <c r="B14" i="1"/>
  <c r="A14" i="1"/>
  <c r="C13" i="1"/>
  <c r="B13" i="1"/>
  <c r="A13" i="1"/>
  <c r="C12" i="1"/>
  <c r="B12" i="1"/>
  <c r="A12" i="1"/>
  <c r="K132" i="1" l="1"/>
  <c r="K133" i="1" l="1"/>
  <c r="K130" i="1"/>
  <c r="K128" i="1"/>
  <c r="K131" i="1"/>
  <c r="K129" i="1"/>
  <c r="K134" i="1"/>
</calcChain>
</file>

<file path=xl/sharedStrings.xml><?xml version="1.0" encoding="utf-8"?>
<sst xmlns="http://schemas.openxmlformats.org/spreadsheetml/2006/main" count="1906" uniqueCount="738">
  <si>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</si>
  <si>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</si>
  <si>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</si>
  <si>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</si>
  <si>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</si>
  <si>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</si>
  <si>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</si>
  <si>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</si>
  <si>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</si>
  <si>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</si>
  <si>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</si>
  <si>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</si>
  <si>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</si>
  <si>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</si>
  <si>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</si>
  <si>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</si>
  <si>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</si>
  <si>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</si>
  <si>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</si>
  <si>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</si>
  <si>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</si>
  <si>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</si>
  <si>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</si>
  <si>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</si>
  <si>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</si>
  <si>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</si>
  <si>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</si>
  <si>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</si>
  <si>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</si>
  <si>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</si>
  <si>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</si>
  <si>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</si>
  <si>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</si>
  <si>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</si>
  <si>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</si>
  <si>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</si>
  <si>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</si>
  <si>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</si>
  <si>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</si>
  <si>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</si>
  <si>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</si>
  <si>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</si>
  <si>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</si>
  <si>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</si>
  <si>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</si>
  <si>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</si>
  <si>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</si>
  <si>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</si>
  <si>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</si>
  <si>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</si>
  <si>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</si>
  <si>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</si>
  <si>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</si>
  <si>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</si>
  <si>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</si>
  <si>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</si>
  <si>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</si>
  <si>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</si>
  <si>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</si>
  <si>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</si>
  <si>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</si>
  <si>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</si>
  <si>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</si>
  <si>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</si>
  <si>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</si>
  <si>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</si>
  <si>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</si>
  <si>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</si>
  <si>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</si>
  <si>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</si>
  <si>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</si>
  <si>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</si>
  <si>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</si>
  <si>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</si>
  <si>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</si>
  <si>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</si>
  <si>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</si>
  <si>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</si>
  <si>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</si>
  <si>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</si>
  <si>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</si>
  <si>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</si>
  <si>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</si>
  <si>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</si>
  <si>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</si>
  <si>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</si>
  <si>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</si>
  <si>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</si>
  <si>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</si>
  <si>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</si>
  <si>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</si>
  <si>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</si>
  <si>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</si>
  <si>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</si>
  <si>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</si>
  <si>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</si>
  <si>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</si>
  <si>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</si>
  <si>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</si>
  <si>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</si>
  <si>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</si>
  <si>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</si>
  <si>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</si>
  <si>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</si>
  <si>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</si>
  <si>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</si>
  <si>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</si>
  <si>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</si>
  <si>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</si>
  <si>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</si>
  <si>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</si>
  <si>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</si>
  <si>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</si>
  <si>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</si>
  <si>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</si>
  <si>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</si>
  <si>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</si>
  <si>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</si>
  <si>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</si>
  <si>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</si>
  <si>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</si>
  <si>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</si>
  <si>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</si>
  <si>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</si>
  <si>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</si>
  <si>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</si>
  <si>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</si>
  <si>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</si>
  <si>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</si>
  <si>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</si>
  <si>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</si>
  <si>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</si>
  <si>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</si>
  <si>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</si>
  <si>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</si>
  <si>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</si>
  <si>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</si>
  <si>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</si>
  <si>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</si>
  <si>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</si>
  <si>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</si>
  <si>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</si>
  <si>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</si>
  <si>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</si>
  <si>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</si>
  <si>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</si>
  <si>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</si>
  <si>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</si>
  <si>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</si>
  <si>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</si>
  <si>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</si>
  <si>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</si>
  <si>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</si>
  <si>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</si>
  <si>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</si>
  <si>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</si>
  <si>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</si>
  <si>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</si>
  <si>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</si>
  <si>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</si>
  <si>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</si>
  <si>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</si>
  <si>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</si>
  <si>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</si>
  <si>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</si>
  <si>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</si>
  <si>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</si>
  <si>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</si>
  <si>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</si>
  <si>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</si>
  <si>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</si>
  <si>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</si>
  <si>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</si>
  <si>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</si>
  <si>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</si>
  <si>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</si>
  <si>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</si>
  <si>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</si>
  <si>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</si>
  <si>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</si>
  <si>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</si>
  <si>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</si>
  <si>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</si>
  <si>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</si>
  <si>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</si>
  <si>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</si>
  <si>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</si>
  <si>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</si>
  <si>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</si>
  <si>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</si>
  <si>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</si>
  <si>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</si>
  <si>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</si>
  <si>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</si>
  <si>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</si>
  <si>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</si>
  <si>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</si>
  <si>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</si>
  <si>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</si>
  <si>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</si>
  <si>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</si>
  <si>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</si>
  <si>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</si>
  <si>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</si>
  <si>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</si>
  <si>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</si>
  <si>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</si>
  <si>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</si>
  <si>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</si>
  <si>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</si>
  <si>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</si>
  <si>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</si>
  <si>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</si>
  <si>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</si>
  <si>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</si>
  <si>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</si>
  <si>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</si>
  <si>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</si>
  <si>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</si>
  <si>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</si>
  <si>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</si>
  <si>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</si>
  <si>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</si>
  <si>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</si>
  <si>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</si>
  <si>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</si>
  <si>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</si>
  <si>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</si>
  <si>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</si>
  <si>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</si>
  <si>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</si>
  <si>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</si>
  <si>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</si>
  <si>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</si>
  <si>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</si>
  <si>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</si>
  <si>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</si>
  <si>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</si>
  <si>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</si>
  <si>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</si>
  <si>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</si>
  <si>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</si>
  <si>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</si>
  <si>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</si>
  <si>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</si>
  <si>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</si>
  <si>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</si>
  <si>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</si>
  <si>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</si>
  <si>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</si>
  <si>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</si>
  <si>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</si>
  <si>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</si>
  <si>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</si>
  <si>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</si>
  <si>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</si>
  <si>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</si>
  <si>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</si>
  <si>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</si>
  <si>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</si>
  <si>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</si>
  <si>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</si>
  <si>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</si>
  <si>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</si>
  <si>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</si>
  <si>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</si>
  <si>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</si>
  <si>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</si>
  <si>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</si>
  <si>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</si>
  <si>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</si>
  <si>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</si>
  <si>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</si>
  <si>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</si>
  <si>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</si>
  <si>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</si>
  <si>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</si>
  <si>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</si>
  <si>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</si>
  <si>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</si>
  <si>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</si>
  <si>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</si>
  <si>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</si>
  <si>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</si>
  <si>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</si>
  <si>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</si>
  <si>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</si>
  <si>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</si>
  <si>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</si>
  <si>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</si>
  <si>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</si>
  <si>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</si>
  <si>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</si>
  <si>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</si>
  <si>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</si>
  <si>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</si>
  <si>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</si>
  <si>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</si>
  <si>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</si>
  <si>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</si>
  <si>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</si>
  <si>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</si>
  <si>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</si>
  <si>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</si>
  <si>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</si>
  <si>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</si>
  <si>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</si>
  <si>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</si>
  <si>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</si>
  <si>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</si>
  <si>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</si>
  <si>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</si>
  <si>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</si>
  <si>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</si>
  <si>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</si>
  <si>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</si>
  <si>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</si>
  <si>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</si>
  <si>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</si>
  <si>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</si>
  <si>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Financial: Monetized Public Health and Climate Benefits</t>
  </si>
  <si>
    <t>Electricity Generation Capacity by Type</t>
  </si>
  <si>
    <t>gigawatts (GW)</t>
  </si>
  <si>
    <t>Electricity Generation Capacity, Change due to Policies</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</si>
  <si>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</si>
  <si>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</si>
  <si>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</si>
  <si>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</si>
  <si>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</si>
  <si>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</si>
  <si>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</si>
  <si>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</si>
  <si>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</si>
  <si>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</si>
  <si>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</si>
  <si>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</si>
  <si>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</si>
  <si>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</si>
  <si>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</si>
  <si>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</si>
  <si>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</si>
  <si>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</si>
  <si>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</si>
  <si>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</si>
  <si>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</si>
  <si>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</si>
  <si>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</si>
  <si>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</si>
  <si>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</si>
  <si>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</si>
  <si>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</si>
  <si>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</si>
  <si>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</si>
  <si>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</si>
  <si>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</si>
  <si>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</si>
  <si>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</si>
  <si>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</si>
  <si>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</si>
  <si>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</si>
  <si>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</si>
  <si>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</si>
  <si>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</si>
  <si>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</si>
  <si>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</si>
  <si>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</si>
  <si>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</si>
  <si>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</si>
  <si>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</si>
  <si>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</si>
  <si>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</si>
  <si>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</si>
  <si>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</si>
  <si>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</si>
  <si>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</si>
  <si>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</si>
  <si>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</si>
  <si>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</si>
  <si>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</si>
  <si>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</si>
  <si>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</si>
  <si>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</si>
  <si>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</si>
  <si>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</si>
  <si>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</si>
  <si>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</si>
  <si>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</si>
  <si>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</si>
  <si>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</si>
  <si>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</si>
  <si>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</si>
  <si>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</si>
  <si>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</si>
  <si>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</si>
  <si>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</si>
  <si>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</si>
  <si>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</si>
  <si>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</si>
  <si>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</si>
  <si>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</si>
  <si>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</si>
  <si>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</si>
  <si>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</si>
  <si>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</si>
  <si>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</si>
  <si>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</si>
  <si>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</si>
  <si>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</si>
  <si>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</si>
  <si>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</si>
  <si>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</si>
  <si>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</si>
  <si>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</si>
  <si>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</si>
  <si>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34.7 million tons of CO2 in 2030 (on top of a BAU Scenario quantity of 369 million tons).</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</si>
  <si>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</si>
  <si>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</si>
  <si>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</si>
  <si>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</si>
  <si>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</si>
  <si>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</si>
  <si>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</si>
  <si>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</si>
  <si>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</si>
  <si>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</si>
  <si>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</si>
  <si>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</si>
  <si>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</si>
  <si>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</si>
  <si>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</si>
  <si>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</si>
  <si>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</si>
  <si>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</si>
  <si>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</si>
  <si>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</si>
  <si>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</si>
  <si>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</si>
  <si>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</si>
  <si>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</si>
  <si>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</si>
  <si>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</si>
  <si>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</si>
  <si>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</si>
  <si>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</si>
  <si>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</si>
  <si>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</si>
  <si>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</si>
  <si>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</si>
  <si>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</si>
  <si>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</si>
  <si>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</si>
  <si>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</si>
  <si>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</si>
  <si>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</si>
  <si>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</si>
  <si>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</si>
  <si>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</si>
  <si>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</si>
  <si>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</si>
  <si>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</si>
  <si>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</si>
  <si>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</si>
  <si>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</si>
  <si>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</si>
  <si>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</si>
  <si>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</si>
  <si>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</si>
  <si>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</si>
  <si>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</si>
  <si>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</si>
  <si>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</si>
  <si>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</si>
  <si>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</si>
  <si>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</si>
  <si>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</si>
  <si>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</si>
  <si>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</si>
  <si>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</si>
  <si>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</si>
  <si>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</si>
  <si>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</si>
  <si>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</si>
  <si>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</si>
  <si>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</si>
  <si>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</si>
  <si>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</si>
  <si>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</si>
  <si>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</si>
  <si>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</si>
  <si>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</si>
  <si>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</si>
  <si>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</si>
  <si>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</si>
  <si>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</si>
  <si>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</si>
  <si>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</si>
  <si>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</si>
  <si>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</si>
  <si>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</si>
  <si>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</si>
  <si>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</si>
  <si>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</si>
  <si>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</si>
  <si>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</si>
  <si>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</si>
  <si>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</si>
  <si>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</si>
  <si>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</si>
  <si>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</si>
  <si>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</si>
  <si>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</si>
  <si>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</si>
  <si>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</si>
  <si>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</si>
  <si>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</si>
  <si>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</si>
  <si>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</si>
  <si>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</si>
  <si>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</si>
  <si>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</si>
  <si>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</si>
  <si>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</si>
  <si>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</si>
  <si>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</si>
  <si>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</si>
  <si>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</si>
  <si>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</si>
  <si>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</si>
  <si>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</si>
  <si>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</si>
  <si>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</si>
  <si>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</si>
  <si>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</si>
  <si>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</si>
  <si>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</si>
  <si>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</si>
  <si>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</si>
  <si>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</si>
  <si>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</si>
  <si>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</si>
  <si>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</si>
  <si>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</si>
  <si>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</si>
  <si>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</si>
  <si>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</si>
  <si>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</si>
  <si>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</si>
  <si>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</si>
  <si>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</si>
  <si>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</si>
  <si>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</si>
  <si>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</si>
  <si>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</si>
  <si>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</si>
  <si>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</si>
  <si>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</si>
  <si>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</si>
  <si>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</si>
  <si>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</si>
  <si>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</si>
  <si>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</si>
  <si>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</si>
  <si>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</si>
  <si>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</si>
  <si>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</si>
  <si>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</si>
  <si>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</si>
  <si>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</si>
  <si>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</si>
  <si>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</si>
  <si>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</si>
  <si>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</si>
  <si>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</si>
  <si>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</si>
  <si>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</si>
  <si>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</si>
  <si>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</si>
  <si>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</si>
  <si>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</si>
  <si>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</si>
  <si>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</si>
  <si>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</si>
  <si>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</si>
  <si>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</si>
  <si>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</si>
  <si>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</si>
  <si>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</si>
  <si>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</si>
  <si>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</si>
  <si>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</si>
  <si>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</si>
  <si>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</si>
  <si>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</si>
  <si>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</si>
  <si>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</si>
  <si>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</si>
  <si>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</si>
  <si>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</si>
  <si>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2030.</t>
  </si>
  <si>
    <t>**Description:** This policy avoids the release of CO2 from forests by reducing timber harvesting. // **Implementation schedule:** This policy takes effect fully in 2016. // **Guidance for setting values:** This policy lever sets the percentage by which annual timber harvesting is reduced.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</si>
  <si>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</si>
  <si>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</si>
  <si>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</si>
  <si>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</si>
  <si>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</si>
  <si>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</si>
  <si>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</si>
  <si>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</si>
  <si>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</si>
  <si>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</si>
  <si>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</si>
  <si>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</si>
  <si>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</si>
  <si>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</si>
  <si>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</si>
  <si>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</si>
  <si>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lives</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</si>
  <si>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</si>
  <si>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</si>
  <si>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</si>
  <si>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</si>
  <si>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</si>
  <si>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</si>
  <si>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</si>
  <si>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</si>
  <si>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</si>
  <si>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</si>
  <si>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</si>
  <si>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</si>
  <si>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</si>
  <si>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</si>
  <si>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</si>
  <si>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</si>
  <si>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</si>
  <si>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</si>
  <si>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</si>
  <si>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</si>
  <si>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</si>
  <si>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</si>
  <si>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</si>
  <si>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</si>
  <si>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</si>
  <si>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</si>
  <si>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</si>
  <si>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</si>
  <si>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</si>
  <si>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</si>
  <si>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</si>
  <si>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</si>
  <si>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</si>
  <si>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</si>
  <si>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</si>
  <si>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</si>
  <si>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</si>
  <si>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</si>
  <si>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</si>
  <si>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</si>
  <si>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</si>
  <si>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</si>
  <si>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</si>
  <si>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</si>
  <si>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</si>
  <si>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</si>
  <si>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</si>
  <si>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</si>
  <si>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replaces the specified fraction of newly sold non-electric components in urban,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</si>
  <si>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rural,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</si>
  <si>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commercial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</si>
  <si>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</si>
  <si>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</si>
  <si>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</si>
  <si>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</si>
  <si>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</si>
  <si>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</si>
  <si>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</si>
  <si>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</si>
  <si>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</si>
  <si>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</si>
  <si>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</si>
  <si>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</si>
  <si>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</si>
  <si>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</si>
  <si>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</si>
  <si>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</si>
  <si>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</si>
  <si>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</si>
  <si>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</si>
  <si>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</si>
  <si>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</si>
  <si>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</si>
  <si>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</si>
  <si>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</si>
  <si>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</si>
  <si>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</si>
  <si>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</si>
  <si>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</si>
  <si>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</si>
  <si>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</si>
  <si>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</si>
  <si>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</si>
  <si>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</si>
  <si>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</si>
  <si>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</si>
  <si>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</si>
  <si>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</si>
  <si>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</si>
  <si>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</si>
  <si>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**Description:** This policy specifies an increase in the fraction of potential electricity generation that must come from qualifying renewable sources (wind, solar, and biomass) in 2030.  This policy adds to BAU renewable portfolio standards, which have been enacted at the State level and reach 12% in 2030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16% (on top of the 12% BAU RPS).</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</si>
  <si>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2016-2030. // **Guidance for setting values:** Massachusetts' carve-out is calculated by a formula and is roughly 2% for years 2015 and 2016.  Colorado has established a 3% carve-out for 2020 (though it includes non-solar on-site sources).</t>
  </si>
  <si>
    <t>MASSACHUSETTS: http://www.mass.gov/eea/energy-utilities-clean-tech/renewable-energy/solar/rps-solar-carve-out/current-status-of-the-rps-solar-carve-out-program.html  COLORADO: http://www.seia.org/research-resources/rps-solar-carve-out-colorado</t>
  </si>
  <si>
    <t>**Description:** This policy causes the government to reimburse building owners for a percentage of the cost of new distributed solar PV capacity that is installed on or around buildings. // **Implementation schedule:** This policy takes effect fully in 2016. // **Guidance for setting values:** The federal Business Energy Investment Tax Credit (ITC) (whose effects are accounted for in the BAU case in this simulator) offers a 30% rebate through 2019, with lower values thereafter.</t>
  </si>
  <si>
    <t>Department of Energy.  Business Energy Investment Tax Credit (ITC).  http://energy.gov/savings/business-energy-investment-tax-credit-itc</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</si>
  <si>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2016.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</si>
  <si>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2016. // **Guidance for setting values:** From 2010-2014, electricity imports grew by 48%.</t>
  </si>
  <si>
    <t>Energy Information Administation.  2016.  Electric Power Annual.  Table 2.13.</t>
  </si>
  <si>
    <t>The World Bank.  Electric power transmission and distribution losses (% of output).  http://data.worldbank.org/indicator/EG.ELC.LOSS.ZS</t>
  </si>
  <si>
    <t>**Description:** This policy specifies the reduction in transmission and distribution losses that will be achieved by 2030. // **Implementation schedule:** This policy is phased in linearly from 2016-2030. // **Guidance for setting values:** The U.S. has transmission and distribution losses of about 6%.  Germany, Japan, Finland, and the Netherlands have T&amp;D losses of around 4%.  Therefore, a 33% policy setting would cause the U.S. to match these countries' current level of T&amp;D losses by 2030.</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</si>
  <si>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</si>
  <si>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</si>
  <si>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</si>
  <si>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</si>
  <si>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</si>
  <si>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</si>
  <si>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</si>
  <si>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2016-2030.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</si>
  <si>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New</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</si>
  <si>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</si>
  <si>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solar photovoltaic plants constructed during the model run. // **Implementation schedule:** This policy is phased in linearly from 2016-2030.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2030 will have efficiencies similar to today's best multi-junction cells, this might be represented as a 25% setting of this policy lever.</t>
  </si>
  <si>
    <t>**Description:** This policy specifies the reduction in downtime (time spent not generating power) for wind plants constructed during the model run. // **Implementation schedule:** This policy is phased in linearly from 2016-2030.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</si>
  <si>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</si>
  <si>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</si>
  <si>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</si>
  <si>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</si>
  <si>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</si>
  <si>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</si>
  <si>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</si>
  <si>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**Description:** This policy causes grid-scale electricity storage from chemical batteries to grow at the specified percentage, annually, above the amount predicted in the BAU Scenario.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</si>
  <si>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reduces emissions of greenhouse gases from the inudstry sector by improving worker training and equipment maintenance. // **Implementation schedule:** This policy is phased in linearly from 2016-2030. // **Guidance for setting values:** If this policy is fully implemented, process emissions in 2030 are reduced by 4.5% from the natural gas and petroleum industry and 20.1% from the "other industries"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</si>
</sst>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80">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10" fontId="3" fillId="0" borderId="0" xfId="0" applyNumberFormat="1" applyFont="1" applyFill="1" applyAlignment="1">
      <alignment wrapText="1"/>
    </xf>
    <xf numFmtId="9" fontId="3" fillId="0" borderId="1" xfId="1" applyFont="1" applyFill="1" applyBorder="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25">
      <c r="A1" s="14" t="s">
        <v>153</v>
      </c>
    </row>
    <row r="3" spans="1:1" x14ac:dyDescent="0.25">
      <c r="A3" t="s">
        <v>154</v>
      </c>
    </row>
    <row r="4" spans="1:1" x14ac:dyDescent="0.25">
      <c r="A4" t="s">
        <v>215</v>
      </c>
    </row>
    <row r="5" spans="1:1" x14ac:dyDescent="0.25">
      <c r="A5" t="s">
        <v>159</v>
      </c>
    </row>
    <row r="6" spans="1:1" x14ac:dyDescent="0.25">
      <c r="A6" t="s">
        <v>155</v>
      </c>
    </row>
    <row r="7" spans="1:1" s="6" customFormat="1" x14ac:dyDescent="0.25"/>
    <row r="8" spans="1:1" x14ac:dyDescent="0.25">
      <c r="A8" t="s">
        <v>156</v>
      </c>
    </row>
    <row r="9" spans="1:1" x14ac:dyDescent="0.25">
      <c r="A9" t="s">
        <v>157</v>
      </c>
    </row>
    <row r="10" spans="1:1" x14ac:dyDescent="0.25">
      <c r="A10" s="15" t="s">
        <v>158</v>
      </c>
    </row>
    <row r="11" spans="1:1" s="6" customFormat="1" x14ac:dyDescent="0.25">
      <c r="A11" s="15"/>
    </row>
    <row r="12" spans="1:1" s="6" customFormat="1" x14ac:dyDescent="0.25">
      <c r="A12" s="6" t="s">
        <v>160</v>
      </c>
    </row>
    <row r="13" spans="1:1" x14ac:dyDescent="0.25">
      <c r="A13" t="s">
        <v>161</v>
      </c>
    </row>
    <row r="14" spans="1:1" s="6" customFormat="1" x14ac:dyDescent="0.25">
      <c r="A14" s="6" t="s">
        <v>162</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7"/>
  <sheetViews>
    <sheetView tabSelected="1"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51</v>
      </c>
      <c r="E1" s="1" t="s">
        <v>52</v>
      </c>
      <c r="F1" s="1" t="s">
        <v>128</v>
      </c>
      <c r="G1" s="1" t="s">
        <v>129</v>
      </c>
      <c r="H1" s="8" t="s">
        <v>109</v>
      </c>
      <c r="I1" s="1" t="s">
        <v>108</v>
      </c>
      <c r="J1" s="1" t="s">
        <v>110</v>
      </c>
      <c r="K1" s="1" t="s">
        <v>111</v>
      </c>
      <c r="L1" s="1" t="s">
        <v>127</v>
      </c>
      <c r="M1" s="1" t="s">
        <v>39</v>
      </c>
      <c r="N1" s="1" t="s">
        <v>2</v>
      </c>
      <c r="O1" s="1" t="s">
        <v>515</v>
      </c>
      <c r="P1" s="70" t="s">
        <v>516</v>
      </c>
      <c r="Q1" s="38" t="s">
        <v>224</v>
      </c>
      <c r="R1" s="59" t="s">
        <v>225</v>
      </c>
    </row>
    <row r="2" spans="1:18" ht="90" x14ac:dyDescent="0.25">
      <c r="A2" s="2" t="s">
        <v>4</v>
      </c>
      <c r="B2" s="7" t="s">
        <v>11</v>
      </c>
      <c r="C2" s="2" t="s">
        <v>163</v>
      </c>
      <c r="H2" s="9">
        <v>1</v>
      </c>
      <c r="I2" s="7" t="s">
        <v>59</v>
      </c>
      <c r="J2" s="7">
        <v>0</v>
      </c>
      <c r="K2" s="30">
        <f>MaxBoundCalculations!A58/100</f>
        <v>1940</v>
      </c>
      <c r="L2" s="2">
        <v>30</v>
      </c>
      <c r="M2" s="2" t="s">
        <v>164</v>
      </c>
      <c r="N2" s="7" t="s">
        <v>600</v>
      </c>
      <c r="O2" s="7" t="s">
        <v>517</v>
      </c>
      <c r="P2" s="4" t="s">
        <v>518</v>
      </c>
      <c r="Q2" s="39" t="s">
        <v>227</v>
      </c>
      <c r="R2" s="60" t="s">
        <v>293</v>
      </c>
    </row>
    <row r="3" spans="1:18" ht="105" x14ac:dyDescent="0.25">
      <c r="A3" s="2" t="s">
        <v>4</v>
      </c>
      <c r="B3" s="7" t="s">
        <v>5</v>
      </c>
      <c r="C3" s="2" t="s">
        <v>694</v>
      </c>
      <c r="D3" s="7" t="s">
        <v>53</v>
      </c>
      <c r="F3" s="7" t="s">
        <v>53</v>
      </c>
      <c r="H3" s="9">
        <v>2</v>
      </c>
      <c r="I3" s="7" t="s">
        <v>59</v>
      </c>
      <c r="J3" s="21">
        <v>0</v>
      </c>
      <c r="K3" s="23">
        <f>ROUND(MaxBoundCalculations!A85,2)</f>
        <v>0.22</v>
      </c>
      <c r="L3" s="23">
        <v>0.01</v>
      </c>
      <c r="M3" s="2" t="s">
        <v>165</v>
      </c>
      <c r="N3" s="7" t="s">
        <v>382</v>
      </c>
      <c r="O3" s="7" t="s">
        <v>519</v>
      </c>
      <c r="P3" s="4" t="s">
        <v>520</v>
      </c>
      <c r="Q3" s="39" t="s">
        <v>228</v>
      </c>
      <c r="R3" s="60" t="s">
        <v>294</v>
      </c>
    </row>
    <row r="4" spans="1:18" ht="105" x14ac:dyDescent="0.25">
      <c r="A4" s="19" t="str">
        <f>A$3</f>
        <v>Transportation</v>
      </c>
      <c r="B4" s="13" t="str">
        <f t="shared" ref="B4:C8" si="0">B$3</f>
        <v>Fuel Economy Standard</v>
      </c>
      <c r="C4" s="13" t="str">
        <f t="shared" si="0"/>
        <v>Percentage Additional Improvement of Fuel Economy Std</v>
      </c>
      <c r="D4" s="7" t="s">
        <v>54</v>
      </c>
      <c r="F4" s="7" t="s">
        <v>54</v>
      </c>
      <c r="H4" s="9">
        <v>3</v>
      </c>
      <c r="I4" s="7" t="s">
        <v>59</v>
      </c>
      <c r="J4" s="16">
        <f t="shared" ref="J4:M8" si="1">J$3</f>
        <v>0</v>
      </c>
      <c r="K4" s="72">
        <f>ROUND(MaxBoundCalculations!A90,2)</f>
        <v>0.46</v>
      </c>
      <c r="L4" s="16">
        <f t="shared" si="1"/>
        <v>0.01</v>
      </c>
      <c r="M4" s="13" t="str">
        <f t="shared" si="1"/>
        <v>% increase in miles/gal</v>
      </c>
      <c r="N4" s="2" t="s">
        <v>383</v>
      </c>
      <c r="O4" s="7" t="s">
        <v>519</v>
      </c>
      <c r="P4" s="4" t="s">
        <v>520</v>
      </c>
      <c r="Q4" s="39" t="s">
        <v>229</v>
      </c>
      <c r="R4" s="60" t="s">
        <v>364</v>
      </c>
    </row>
    <row r="5" spans="1:18" ht="120" x14ac:dyDescent="0.25">
      <c r="A5" s="19" t="str">
        <f>A$3</f>
        <v>Transportation</v>
      </c>
      <c r="B5" s="13" t="str">
        <f t="shared" si="0"/>
        <v>Fuel Economy Standard</v>
      </c>
      <c r="C5" s="13" t="str">
        <f t="shared" si="0"/>
        <v>Percentage Additional Improvement of Fuel Economy Std</v>
      </c>
      <c r="D5" s="7" t="s">
        <v>55</v>
      </c>
      <c r="F5" s="7" t="s">
        <v>132</v>
      </c>
      <c r="H5" s="9">
        <v>4</v>
      </c>
      <c r="I5" s="7" t="s">
        <v>59</v>
      </c>
      <c r="J5" s="16">
        <f t="shared" si="1"/>
        <v>0</v>
      </c>
      <c r="K5" s="33">
        <f>ROUND(MaxBoundCalculations!A128,2)</f>
        <v>0.22</v>
      </c>
      <c r="L5" s="16">
        <f t="shared" si="1"/>
        <v>0.01</v>
      </c>
      <c r="M5" s="13" t="str">
        <f t="shared" si="1"/>
        <v>% increase in miles/gal</v>
      </c>
      <c r="N5" s="7" t="s">
        <v>384</v>
      </c>
      <c r="O5" s="7" t="s">
        <v>519</v>
      </c>
      <c r="P5" s="4" t="s">
        <v>520</v>
      </c>
      <c r="Q5" s="39" t="s">
        <v>240</v>
      </c>
      <c r="R5" s="60" t="s">
        <v>295</v>
      </c>
    </row>
    <row r="6" spans="1:18" ht="75" x14ac:dyDescent="0.25">
      <c r="A6" s="19" t="str">
        <f>A$3</f>
        <v>Transportation</v>
      </c>
      <c r="B6" s="13" t="str">
        <f t="shared" si="0"/>
        <v>Fuel Economy Standard</v>
      </c>
      <c r="C6" s="13" t="str">
        <f t="shared" si="0"/>
        <v>Percentage Additional Improvement of Fuel Economy Std</v>
      </c>
      <c r="D6" s="7" t="s">
        <v>56</v>
      </c>
      <c r="F6" s="7" t="s">
        <v>133</v>
      </c>
      <c r="H6" s="9">
        <v>5</v>
      </c>
      <c r="I6" s="7" t="s">
        <v>59</v>
      </c>
      <c r="J6" s="16">
        <f t="shared" si="1"/>
        <v>0</v>
      </c>
      <c r="K6" s="33">
        <f>ROUND(MaxBoundCalculations!A138,2)</f>
        <v>0.16</v>
      </c>
      <c r="L6" s="16">
        <f t="shared" si="1"/>
        <v>0.01</v>
      </c>
      <c r="M6" s="13" t="str">
        <f t="shared" si="1"/>
        <v>% increase in miles/gal</v>
      </c>
      <c r="N6" s="7" t="s">
        <v>385</v>
      </c>
      <c r="O6" s="7" t="s">
        <v>519</v>
      </c>
      <c r="P6" s="4" t="s">
        <v>520</v>
      </c>
      <c r="Q6" s="39" t="s">
        <v>240</v>
      </c>
      <c r="R6" s="60" t="s">
        <v>296</v>
      </c>
    </row>
    <row r="7" spans="1:18" ht="120" x14ac:dyDescent="0.25">
      <c r="A7" s="19" t="str">
        <f>A$3</f>
        <v>Transportation</v>
      </c>
      <c r="B7" s="13" t="str">
        <f t="shared" si="0"/>
        <v>Fuel Economy Standard</v>
      </c>
      <c r="C7" s="13" t="str">
        <f t="shared" si="0"/>
        <v>Percentage Additional Improvement of Fuel Economy Std</v>
      </c>
      <c r="D7" s="7" t="s">
        <v>57</v>
      </c>
      <c r="F7" s="7" t="s">
        <v>134</v>
      </c>
      <c r="H7" s="9">
        <v>6</v>
      </c>
      <c r="I7" s="7" t="s">
        <v>59</v>
      </c>
      <c r="J7" s="16">
        <f t="shared" si="1"/>
        <v>0</v>
      </c>
      <c r="K7" s="33">
        <f>ROUND(MaxBoundCalculations!A171,2)</f>
        <v>0.26</v>
      </c>
      <c r="L7" s="16">
        <f t="shared" si="1"/>
        <v>0.01</v>
      </c>
      <c r="M7" s="13" t="str">
        <f t="shared" si="1"/>
        <v>% increase in miles/gal</v>
      </c>
      <c r="N7" s="7" t="s">
        <v>386</v>
      </c>
      <c r="O7" s="7" t="s">
        <v>519</v>
      </c>
      <c r="P7" s="4" t="s">
        <v>520</v>
      </c>
      <c r="Q7" s="39" t="s">
        <v>240</v>
      </c>
      <c r="R7" s="60" t="s">
        <v>295</v>
      </c>
    </row>
    <row r="8" spans="1:18" ht="75" x14ac:dyDescent="0.25">
      <c r="A8" s="19" t="str">
        <f>A$3</f>
        <v>Transportation</v>
      </c>
      <c r="B8" s="13" t="str">
        <f t="shared" si="0"/>
        <v>Fuel Economy Standard</v>
      </c>
      <c r="C8" s="13" t="str">
        <f t="shared" si="0"/>
        <v>Percentage Additional Improvement of Fuel Economy Std</v>
      </c>
      <c r="D8" s="7" t="s">
        <v>166</v>
      </c>
      <c r="F8" s="7" t="s">
        <v>223</v>
      </c>
      <c r="H8" s="9">
        <v>7</v>
      </c>
      <c r="I8" s="7" t="s">
        <v>59</v>
      </c>
      <c r="J8" s="16">
        <f t="shared" si="1"/>
        <v>0</v>
      </c>
      <c r="K8" s="16">
        <f t="shared" si="1"/>
        <v>0.22</v>
      </c>
      <c r="L8" s="16">
        <f t="shared" si="1"/>
        <v>0.01</v>
      </c>
      <c r="M8" s="13" t="str">
        <f t="shared" si="1"/>
        <v>% increase in miles/gal</v>
      </c>
      <c r="N8" s="7" t="s">
        <v>387</v>
      </c>
      <c r="O8" s="7" t="s">
        <v>519</v>
      </c>
      <c r="P8" s="4" t="s">
        <v>520</v>
      </c>
      <c r="Q8" s="39" t="s">
        <v>240</v>
      </c>
    </row>
    <row r="9" spans="1:18" ht="120" x14ac:dyDescent="0.25">
      <c r="A9" s="2" t="s">
        <v>4</v>
      </c>
      <c r="B9" s="7" t="s">
        <v>12</v>
      </c>
      <c r="C9" s="2" t="s">
        <v>695</v>
      </c>
      <c r="H9" s="9">
        <v>8</v>
      </c>
      <c r="I9" s="7" t="s">
        <v>59</v>
      </c>
      <c r="J9" s="24">
        <v>0</v>
      </c>
      <c r="K9" s="25">
        <v>1</v>
      </c>
      <c r="L9" s="25">
        <v>0.01</v>
      </c>
      <c r="M9" s="7" t="s">
        <v>50</v>
      </c>
      <c r="N9" s="7" t="s">
        <v>388</v>
      </c>
      <c r="O9" s="7" t="s">
        <v>521</v>
      </c>
      <c r="P9" s="4" t="s">
        <v>522</v>
      </c>
      <c r="Q9" s="42" t="s">
        <v>230</v>
      </c>
    </row>
    <row r="10" spans="1:18" ht="120" x14ac:dyDescent="0.25">
      <c r="A10" s="2" t="s">
        <v>4</v>
      </c>
      <c r="B10" s="7" t="s">
        <v>13</v>
      </c>
      <c r="C10" s="2" t="s">
        <v>696</v>
      </c>
      <c r="D10" s="7" t="s">
        <v>61</v>
      </c>
      <c r="E10" s="7" t="s">
        <v>53</v>
      </c>
      <c r="F10" s="7" t="s">
        <v>130</v>
      </c>
      <c r="G10" s="7" t="s">
        <v>53</v>
      </c>
      <c r="H10" s="9">
        <v>9</v>
      </c>
      <c r="I10" s="7" t="s">
        <v>59</v>
      </c>
      <c r="J10" s="21">
        <v>0</v>
      </c>
      <c r="K10" s="23">
        <f>ROUND(MaxBoundCalculations!A185,1)</f>
        <v>0.1</v>
      </c>
      <c r="L10" s="26">
        <v>2.5000000000000001E-3</v>
      </c>
      <c r="M10" s="7" t="s">
        <v>49</v>
      </c>
      <c r="N10" s="2" t="s">
        <v>389</v>
      </c>
      <c r="O10" s="7" t="s">
        <v>523</v>
      </c>
      <c r="P10" s="4" t="s">
        <v>524</v>
      </c>
      <c r="Q10" s="39" t="s">
        <v>231</v>
      </c>
      <c r="R10" s="60" t="s">
        <v>297</v>
      </c>
    </row>
    <row r="11" spans="1:18" s="13" customFormat="1" ht="30" x14ac:dyDescent="0.25">
      <c r="A11" s="19" t="str">
        <f t="shared" ref="A11:C21" si="2">A$10</f>
        <v>Transportation</v>
      </c>
      <c r="B11" s="13" t="str">
        <f t="shared" si="2"/>
        <v>Vehicle Electrification</v>
      </c>
      <c r="C11" s="19" t="str">
        <f t="shared" si="2"/>
        <v>Percent Nonelec Vehicles Shifted to Elec</v>
      </c>
      <c r="D11" s="4" t="s">
        <v>58</v>
      </c>
      <c r="E11" s="4" t="s">
        <v>53</v>
      </c>
      <c r="F11" s="4" t="s">
        <v>131</v>
      </c>
      <c r="G11" s="4" t="s">
        <v>53</v>
      </c>
      <c r="H11" s="9" t="s">
        <v>514</v>
      </c>
      <c r="I11" s="18" t="s">
        <v>60</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v>
      </c>
      <c r="D12" s="4" t="s">
        <v>61</v>
      </c>
      <c r="E12" s="4" t="s">
        <v>54</v>
      </c>
      <c r="F12" s="4" t="s">
        <v>130</v>
      </c>
      <c r="G12" s="4" t="s">
        <v>54</v>
      </c>
      <c r="H12" s="9">
        <v>10</v>
      </c>
      <c r="I12" s="4" t="s">
        <v>59</v>
      </c>
      <c r="J12" s="27">
        <f>J$10</f>
        <v>0</v>
      </c>
      <c r="K12" s="27">
        <f>K$10</f>
        <v>0.1</v>
      </c>
      <c r="L12" s="74">
        <f>L$10</f>
        <v>2.5000000000000001E-3</v>
      </c>
      <c r="M12" s="27" t="str">
        <f>M$10</f>
        <v>% of non-electric vehicles replaced</v>
      </c>
      <c r="N12" s="2" t="s">
        <v>390</v>
      </c>
      <c r="O12" s="7" t="s">
        <v>523</v>
      </c>
      <c r="P12" s="4" t="s">
        <v>524</v>
      </c>
      <c r="Q12" s="39" t="s">
        <v>226</v>
      </c>
      <c r="R12" s="60"/>
    </row>
    <row r="13" spans="1:18" s="13" customFormat="1" ht="30" x14ac:dyDescent="0.25">
      <c r="A13" s="19" t="str">
        <f t="shared" si="2"/>
        <v>Transportation</v>
      </c>
      <c r="B13" s="13" t="str">
        <f t="shared" si="2"/>
        <v>Vehicle Electrification</v>
      </c>
      <c r="C13" s="19" t="str">
        <f t="shared" si="2"/>
        <v>Percent Nonelec Vehicles Shifted to Elec</v>
      </c>
      <c r="D13" s="4" t="s">
        <v>58</v>
      </c>
      <c r="E13" s="4" t="s">
        <v>54</v>
      </c>
      <c r="F13" s="4" t="s">
        <v>131</v>
      </c>
      <c r="G13" s="4" t="s">
        <v>54</v>
      </c>
      <c r="H13" s="9" t="s">
        <v>514</v>
      </c>
      <c r="I13" s="18" t="s">
        <v>60</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v>
      </c>
      <c r="D14" s="4" t="s">
        <v>61</v>
      </c>
      <c r="E14" s="4" t="s">
        <v>55</v>
      </c>
      <c r="F14" s="4" t="s">
        <v>130</v>
      </c>
      <c r="G14" s="4" t="s">
        <v>132</v>
      </c>
      <c r="H14" s="9" t="s">
        <v>514</v>
      </c>
      <c r="I14" s="18" t="s">
        <v>60</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v>
      </c>
      <c r="D15" s="4" t="s">
        <v>58</v>
      </c>
      <c r="E15" s="4" t="s">
        <v>55</v>
      </c>
      <c r="F15" s="4" t="s">
        <v>131</v>
      </c>
      <c r="G15" s="4" t="s">
        <v>132</v>
      </c>
      <c r="H15" s="9" t="s">
        <v>514</v>
      </c>
      <c r="I15" s="18" t="s">
        <v>60</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v>
      </c>
      <c r="D16" s="4" t="s">
        <v>61</v>
      </c>
      <c r="E16" s="4" t="s">
        <v>56</v>
      </c>
      <c r="F16" s="4" t="s">
        <v>130</v>
      </c>
      <c r="G16" s="4" t="s">
        <v>133</v>
      </c>
      <c r="H16" s="9">
        <v>11</v>
      </c>
      <c r="I16" s="11" t="s">
        <v>59</v>
      </c>
      <c r="J16" s="27">
        <f>J$10</f>
        <v>0</v>
      </c>
      <c r="K16" s="27">
        <f>K$10</f>
        <v>0.1</v>
      </c>
      <c r="L16" s="74">
        <f>L$10</f>
        <v>2.5000000000000001E-3</v>
      </c>
      <c r="M16" s="27" t="str">
        <f>M$10</f>
        <v>% of non-electric vehicles replaced</v>
      </c>
      <c r="N16" s="2" t="s">
        <v>391</v>
      </c>
      <c r="O16" s="7" t="s">
        <v>523</v>
      </c>
      <c r="P16" s="4" t="s">
        <v>524</v>
      </c>
      <c r="Q16" s="39" t="s">
        <v>240</v>
      </c>
      <c r="R16" s="61"/>
    </row>
    <row r="17" spans="1:18" s="13" customFormat="1" ht="30" x14ac:dyDescent="0.25">
      <c r="A17" s="19" t="str">
        <f t="shared" si="2"/>
        <v>Transportation</v>
      </c>
      <c r="B17" s="13" t="str">
        <f t="shared" si="2"/>
        <v>Vehicle Electrification</v>
      </c>
      <c r="C17" s="19" t="str">
        <f t="shared" si="2"/>
        <v>Percent Nonelec Vehicles Shifted to Elec</v>
      </c>
      <c r="D17" s="4" t="s">
        <v>58</v>
      </c>
      <c r="E17" s="4" t="s">
        <v>56</v>
      </c>
      <c r="F17" s="4" t="s">
        <v>131</v>
      </c>
      <c r="G17" s="4" t="s">
        <v>133</v>
      </c>
      <c r="H17" s="9" t="s">
        <v>514</v>
      </c>
      <c r="I17" s="18" t="s">
        <v>60</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v>
      </c>
      <c r="D18" s="4" t="s">
        <v>61</v>
      </c>
      <c r="E18" s="4" t="s">
        <v>57</v>
      </c>
      <c r="F18" s="4" t="s">
        <v>130</v>
      </c>
      <c r="G18" s="4" t="s">
        <v>134</v>
      </c>
      <c r="H18" s="9" t="s">
        <v>514</v>
      </c>
      <c r="I18" s="18" t="s">
        <v>60</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v>
      </c>
      <c r="D19" s="4" t="s">
        <v>58</v>
      </c>
      <c r="E19" s="4" t="s">
        <v>57</v>
      </c>
      <c r="F19" s="4" t="s">
        <v>131</v>
      </c>
      <c r="G19" s="4" t="s">
        <v>134</v>
      </c>
      <c r="H19" s="9" t="s">
        <v>514</v>
      </c>
      <c r="I19" s="18" t="s">
        <v>60</v>
      </c>
      <c r="J19" s="7"/>
      <c r="K19" s="2"/>
      <c r="L19" s="2"/>
      <c r="P19" s="4"/>
      <c r="Q19" s="40"/>
      <c r="R19" s="61"/>
    </row>
    <row r="20" spans="1:18" s="13" customFormat="1" ht="30" x14ac:dyDescent="0.25">
      <c r="A20" s="19" t="str">
        <f t="shared" si="2"/>
        <v>Transportation</v>
      </c>
      <c r="B20" s="13" t="str">
        <f t="shared" si="2"/>
        <v>Vehicle Electrification</v>
      </c>
      <c r="C20" s="19" t="str">
        <f t="shared" si="2"/>
        <v>Percent Nonelec Vehicles Shifted to Elec</v>
      </c>
      <c r="D20" s="4" t="s">
        <v>61</v>
      </c>
      <c r="E20" s="4" t="s">
        <v>166</v>
      </c>
      <c r="F20" s="4" t="s">
        <v>130</v>
      </c>
      <c r="G20" s="4" t="s">
        <v>223</v>
      </c>
      <c r="H20" s="9"/>
      <c r="I20" s="18" t="s">
        <v>60</v>
      </c>
      <c r="J20" s="7"/>
      <c r="K20" s="2"/>
      <c r="L20" s="2"/>
      <c r="P20" s="4"/>
      <c r="Q20" s="40"/>
      <c r="R20" s="61"/>
    </row>
    <row r="21" spans="1:18" s="13" customFormat="1" ht="30" x14ac:dyDescent="0.25">
      <c r="A21" s="19" t="str">
        <f t="shared" si="2"/>
        <v>Transportation</v>
      </c>
      <c r="B21" s="13" t="str">
        <f t="shared" si="2"/>
        <v>Vehicle Electrification</v>
      </c>
      <c r="C21" s="19" t="str">
        <f t="shared" si="2"/>
        <v>Percent Nonelec Vehicles Shifted to Elec</v>
      </c>
      <c r="D21" s="4" t="s">
        <v>58</v>
      </c>
      <c r="E21" s="4" t="s">
        <v>166</v>
      </c>
      <c r="F21" s="4" t="s">
        <v>131</v>
      </c>
      <c r="G21" s="4" t="s">
        <v>223</v>
      </c>
      <c r="H21" s="9"/>
      <c r="I21" s="18" t="s">
        <v>60</v>
      </c>
      <c r="J21" s="7"/>
      <c r="K21" s="2"/>
      <c r="L21" s="2"/>
      <c r="P21" s="4"/>
      <c r="Q21" s="40"/>
      <c r="R21" s="61"/>
    </row>
    <row r="22" spans="1:18" ht="105" x14ac:dyDescent="0.25">
      <c r="A22" s="2" t="s">
        <v>113</v>
      </c>
      <c r="B22" s="7" t="s">
        <v>17</v>
      </c>
      <c r="C22" s="2" t="s">
        <v>697</v>
      </c>
      <c r="D22" s="7" t="s">
        <v>642</v>
      </c>
      <c r="F22" s="7" t="s">
        <v>646</v>
      </c>
      <c r="H22" s="9">
        <v>12</v>
      </c>
      <c r="I22" s="7" t="s">
        <v>59</v>
      </c>
      <c r="J22" s="23">
        <v>0</v>
      </c>
      <c r="K22" s="23">
        <v>1</v>
      </c>
      <c r="L22" s="23">
        <v>0.01</v>
      </c>
      <c r="M22" s="2" t="s">
        <v>167</v>
      </c>
      <c r="N22" s="2" t="s">
        <v>665</v>
      </c>
      <c r="O22" s="7" t="s">
        <v>525</v>
      </c>
      <c r="P22" s="4" t="s">
        <v>526</v>
      </c>
      <c r="Q22" s="63" t="s">
        <v>240</v>
      </c>
      <c r="R22" s="64" t="s">
        <v>298</v>
      </c>
    </row>
    <row r="23" spans="1:18" ht="105" x14ac:dyDescent="0.25">
      <c r="A23" s="19" t="str">
        <f>A$22</f>
        <v>Buildings and Appliances</v>
      </c>
      <c r="B23" s="19" t="str">
        <f t="shared" ref="B23:C24" si="3">B$22</f>
        <v>Building Component Electrification</v>
      </c>
      <c r="C23" s="19" t="str">
        <f t="shared" si="3"/>
        <v>Percent New Nonelec Component Sales Shifted to Elec</v>
      </c>
      <c r="D23" s="7" t="s">
        <v>643</v>
      </c>
      <c r="F23" s="7" t="s">
        <v>645</v>
      </c>
      <c r="H23" s="9">
        <v>162</v>
      </c>
      <c r="I23" s="7" t="s">
        <v>59</v>
      </c>
      <c r="J23" s="19">
        <f t="shared" ref="J23:R24" si="4">J$22</f>
        <v>0</v>
      </c>
      <c r="K23" s="20">
        <f t="shared" si="4"/>
        <v>1</v>
      </c>
      <c r="L23" s="20">
        <f t="shared" si="4"/>
        <v>0.01</v>
      </c>
      <c r="M23" s="20" t="str">
        <f t="shared" si="4"/>
        <v>% of newly sold non-electric building components</v>
      </c>
      <c r="N23" s="2" t="s">
        <v>666</v>
      </c>
      <c r="O23" s="20" t="str">
        <f t="shared" si="4"/>
        <v>buildings-sector-main.html#component-elec</v>
      </c>
      <c r="P23" s="20" t="str">
        <f t="shared" ref="P23:P24" si="5">P$22</f>
        <v>building-component-electrification.html</v>
      </c>
      <c r="Q23" s="75" t="str">
        <f t="shared" si="4"/>
        <v>Calculated from model data; see the relevant variable(s) in the InputData folder for source information.</v>
      </c>
      <c r="R23" s="20" t="str">
        <f t="shared" si="4"/>
        <v>SDSN &amp; IDDRI, 2014, "Pathways to Deep Decarbonization", http://unsdsn.org/wp-content/uploads/2014/09/DDPP_Digit.pdf, p. 210; Vensim Model</v>
      </c>
    </row>
    <row r="24" spans="1:18" ht="105" x14ac:dyDescent="0.25">
      <c r="A24" s="19" t="str">
        <f>A$22</f>
        <v>Buildings and Appliances</v>
      </c>
      <c r="B24" s="19" t="str">
        <f t="shared" si="3"/>
        <v>Building Component Electrification</v>
      </c>
      <c r="C24" s="19" t="str">
        <f t="shared" si="3"/>
        <v>Percent New Nonelec Component Sales Shifted to Elec</v>
      </c>
      <c r="D24" s="7" t="s">
        <v>644</v>
      </c>
      <c r="F24" s="7" t="s">
        <v>268</v>
      </c>
      <c r="H24" s="9">
        <v>163</v>
      </c>
      <c r="I24" s="7" t="s">
        <v>59</v>
      </c>
      <c r="J24" s="19">
        <f t="shared" si="4"/>
        <v>0</v>
      </c>
      <c r="K24" s="20">
        <f t="shared" si="4"/>
        <v>1</v>
      </c>
      <c r="L24" s="20">
        <f t="shared" si="4"/>
        <v>0.01</v>
      </c>
      <c r="M24" s="20" t="str">
        <f t="shared" si="4"/>
        <v>% of newly sold non-electric building components</v>
      </c>
      <c r="N24" s="2" t="s">
        <v>667</v>
      </c>
      <c r="O24" s="20" t="str">
        <f t="shared" si="4"/>
        <v>buildings-sector-main.html#component-elec</v>
      </c>
      <c r="P24" s="20" t="str">
        <f t="shared" si="5"/>
        <v>building-component-electrification.html</v>
      </c>
      <c r="Q24" s="75" t="str">
        <f t="shared" si="4"/>
        <v>Calculated from model data; see the relevant variable(s) in the InputData folder for source information.</v>
      </c>
      <c r="R24" s="20" t="str">
        <f t="shared" si="4"/>
        <v>SDSN &amp; IDDRI, 2014, "Pathways to Deep Decarbonization", http://unsdsn.org/wp-content/uploads/2014/09/DDPP_Digit.pdf, p. 210; Vensim Model</v>
      </c>
    </row>
    <row r="25" spans="1:18" s="13" customFormat="1" ht="150" x14ac:dyDescent="0.25">
      <c r="A25" s="2" t="s">
        <v>113</v>
      </c>
      <c r="B25" s="7" t="s">
        <v>151</v>
      </c>
      <c r="C25" s="2" t="s">
        <v>698</v>
      </c>
      <c r="D25" s="7" t="s">
        <v>168</v>
      </c>
      <c r="E25" s="7" t="s">
        <v>642</v>
      </c>
      <c r="F25" s="7" t="s">
        <v>646</v>
      </c>
      <c r="G25" s="7" t="s">
        <v>174</v>
      </c>
      <c r="H25" s="9">
        <v>13</v>
      </c>
      <c r="I25" s="7" t="s">
        <v>59</v>
      </c>
      <c r="J25" s="21">
        <v>0</v>
      </c>
      <c r="K25" s="23">
        <f>ROUND(MaxBoundCalculations!A226,2)</f>
        <v>0.68</v>
      </c>
      <c r="L25" s="23">
        <v>0.01</v>
      </c>
      <c r="M25" s="7" t="s">
        <v>43</v>
      </c>
      <c r="N25" s="2" t="s">
        <v>647</v>
      </c>
      <c r="O25" s="7" t="s">
        <v>527</v>
      </c>
      <c r="P25" s="4" t="s">
        <v>528</v>
      </c>
      <c r="Q25" s="39" t="s">
        <v>232</v>
      </c>
      <c r="R25" s="60" t="s">
        <v>281</v>
      </c>
    </row>
    <row r="26" spans="1:18" s="13" customFormat="1" ht="105" x14ac:dyDescent="0.25">
      <c r="A26" s="19" t="str">
        <f>A$25</f>
        <v>Buildings and Appliances</v>
      </c>
      <c r="B26" s="13" t="str">
        <f t="shared" ref="B26:C41" si="6">B$25</f>
        <v>Building Energy Efficiency Standards</v>
      </c>
      <c r="C26" s="13" t="str">
        <f t="shared" si="6"/>
        <v>Reduction in E Use Allowed by Component Eff Std</v>
      </c>
      <c r="D26" s="7" t="s">
        <v>169</v>
      </c>
      <c r="E26" s="7" t="s">
        <v>642</v>
      </c>
      <c r="F26" s="7" t="s">
        <v>646</v>
      </c>
      <c r="G26" s="7" t="s">
        <v>175</v>
      </c>
      <c r="H26" s="9">
        <v>14</v>
      </c>
      <c r="I26" s="7" t="s">
        <v>59</v>
      </c>
      <c r="J26" s="16">
        <f t="shared" ref="J26:Q41" si="7">J$25</f>
        <v>0</v>
      </c>
      <c r="K26" s="16">
        <f t="shared" si="7"/>
        <v>0.68</v>
      </c>
      <c r="L26" s="16">
        <f t="shared" si="7"/>
        <v>0.01</v>
      </c>
      <c r="M26" s="13" t="str">
        <f t="shared" si="7"/>
        <v>% reduction in energy use</v>
      </c>
      <c r="N26" s="2" t="s">
        <v>648</v>
      </c>
      <c r="O26" s="13" t="str">
        <f t="shared" si="7"/>
        <v>buildings-sector-main.html#eff-stds</v>
      </c>
      <c r="P26" s="13" t="str">
        <f t="shared" si="7"/>
        <v>building-energy-efficiency-standards.html</v>
      </c>
      <c r="Q26"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105" x14ac:dyDescent="0.25">
      <c r="A27" s="19" t="str">
        <f>A$25</f>
        <v>Buildings and Appliances</v>
      </c>
      <c r="B27" s="13" t="str">
        <f t="shared" si="6"/>
        <v>Building Energy Efficiency Standards</v>
      </c>
      <c r="C27" s="13" t="str">
        <f t="shared" si="6"/>
        <v>Reduction in E Use Allowed by Component Eff Std</v>
      </c>
      <c r="D27" s="7" t="s">
        <v>170</v>
      </c>
      <c r="E27" s="7" t="s">
        <v>642</v>
      </c>
      <c r="F27" s="7" t="s">
        <v>646</v>
      </c>
      <c r="G27" s="7" t="s">
        <v>176</v>
      </c>
      <c r="H27" s="9">
        <v>15</v>
      </c>
      <c r="I27" s="7" t="s">
        <v>59</v>
      </c>
      <c r="J27" s="16">
        <f t="shared" si="7"/>
        <v>0</v>
      </c>
      <c r="K27" s="16">
        <f t="shared" si="7"/>
        <v>0.68</v>
      </c>
      <c r="L27" s="16">
        <f t="shared" si="7"/>
        <v>0.01</v>
      </c>
      <c r="M27" s="13" t="str">
        <f t="shared" si="7"/>
        <v>% reduction in energy use</v>
      </c>
      <c r="N27" s="2" t="s">
        <v>649</v>
      </c>
      <c r="O27" s="13" t="str">
        <f t="shared" si="7"/>
        <v>buildings-sector-main.html#eff-stds</v>
      </c>
      <c r="P27" s="13" t="str">
        <f t="shared" si="7"/>
        <v>building-energy-efficiency-standards.html</v>
      </c>
      <c r="Q27"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7" s="61"/>
    </row>
    <row r="28" spans="1:18" s="13" customFormat="1" ht="105" x14ac:dyDescent="0.25">
      <c r="A28" s="19" t="str">
        <f>A$25</f>
        <v>Buildings and Appliances</v>
      </c>
      <c r="B28" s="13" t="str">
        <f t="shared" si="6"/>
        <v>Building Energy Efficiency Standards</v>
      </c>
      <c r="C28" s="13" t="str">
        <f t="shared" si="6"/>
        <v>Reduction in E Use Allowed by Component Eff Std</v>
      </c>
      <c r="D28" s="7" t="s">
        <v>171</v>
      </c>
      <c r="E28" s="7" t="s">
        <v>642</v>
      </c>
      <c r="F28" s="7" t="s">
        <v>646</v>
      </c>
      <c r="G28" s="7" t="s">
        <v>177</v>
      </c>
      <c r="H28" s="9">
        <v>16</v>
      </c>
      <c r="I28" s="7" t="s">
        <v>59</v>
      </c>
      <c r="J28" s="16">
        <f t="shared" si="7"/>
        <v>0</v>
      </c>
      <c r="K28" s="16">
        <f t="shared" si="7"/>
        <v>0.68</v>
      </c>
      <c r="L28" s="16">
        <f t="shared" si="7"/>
        <v>0.01</v>
      </c>
      <c r="M28" s="13" t="str">
        <f t="shared" si="7"/>
        <v>% reduction in energy use</v>
      </c>
      <c r="N28" s="2" t="s">
        <v>650</v>
      </c>
      <c r="O28" s="13" t="str">
        <f t="shared" si="7"/>
        <v>buildings-sector-main.html#eff-stds</v>
      </c>
      <c r="P28" s="13" t="str">
        <f t="shared" si="7"/>
        <v>building-energy-efficiency-standards.html</v>
      </c>
      <c r="Q28"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8" s="61"/>
    </row>
    <row r="29" spans="1:18" s="13" customFormat="1" ht="105" x14ac:dyDescent="0.25">
      <c r="A29" s="19" t="str">
        <f>A$25</f>
        <v>Buildings and Appliances</v>
      </c>
      <c r="B29" s="13" t="str">
        <f t="shared" si="6"/>
        <v>Building Energy Efficiency Standards</v>
      </c>
      <c r="C29" s="13" t="str">
        <f t="shared" si="6"/>
        <v>Reduction in E Use Allowed by Component Eff Std</v>
      </c>
      <c r="D29" s="7" t="s">
        <v>172</v>
      </c>
      <c r="E29" s="7" t="s">
        <v>642</v>
      </c>
      <c r="F29" s="7" t="s">
        <v>646</v>
      </c>
      <c r="G29" s="7" t="s">
        <v>178</v>
      </c>
      <c r="H29" s="9">
        <v>17</v>
      </c>
      <c r="I29" s="7" t="s">
        <v>59</v>
      </c>
      <c r="J29" s="16">
        <f t="shared" si="7"/>
        <v>0</v>
      </c>
      <c r="K29" s="16">
        <f t="shared" si="7"/>
        <v>0.68</v>
      </c>
      <c r="L29" s="16">
        <f t="shared" si="7"/>
        <v>0.01</v>
      </c>
      <c r="M29" s="13" t="str">
        <f t="shared" si="7"/>
        <v>% reduction in energy use</v>
      </c>
      <c r="N29" s="2" t="s">
        <v>651</v>
      </c>
      <c r="O29" s="13" t="str">
        <f t="shared" si="7"/>
        <v>buildings-sector-main.html#eff-stds</v>
      </c>
      <c r="P29" s="13" t="str">
        <f t="shared" si="7"/>
        <v>building-energy-efficiency-standards.html</v>
      </c>
      <c r="Q29"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9" s="61"/>
    </row>
    <row r="30" spans="1:18" s="13" customFormat="1" ht="105" x14ac:dyDescent="0.25">
      <c r="A30" s="19" t="str">
        <f>A$25</f>
        <v>Buildings and Appliances</v>
      </c>
      <c r="B30" s="13" t="str">
        <f t="shared" si="6"/>
        <v>Building Energy Efficiency Standards</v>
      </c>
      <c r="C30" s="13" t="str">
        <f t="shared" si="6"/>
        <v>Reduction in E Use Allowed by Component Eff Std</v>
      </c>
      <c r="D30" s="7" t="s">
        <v>173</v>
      </c>
      <c r="E30" s="7" t="s">
        <v>642</v>
      </c>
      <c r="F30" s="7" t="s">
        <v>646</v>
      </c>
      <c r="G30" s="7" t="s">
        <v>179</v>
      </c>
      <c r="H30" s="9">
        <v>18</v>
      </c>
      <c r="I30" s="7" t="s">
        <v>59</v>
      </c>
      <c r="J30" s="16">
        <f t="shared" si="7"/>
        <v>0</v>
      </c>
      <c r="K30" s="16">
        <f t="shared" si="7"/>
        <v>0.68</v>
      </c>
      <c r="L30" s="16">
        <f t="shared" si="7"/>
        <v>0.01</v>
      </c>
      <c r="M30" s="13" t="str">
        <f t="shared" si="7"/>
        <v>% reduction in energy use</v>
      </c>
      <c r="N30" s="2" t="s">
        <v>652</v>
      </c>
      <c r="O30" s="13" t="str">
        <f t="shared" si="7"/>
        <v>buildings-sector-main.html#eff-stds</v>
      </c>
      <c r="P30" s="13" t="str">
        <f t="shared" si="7"/>
        <v>building-energy-efficiency-standards.html</v>
      </c>
      <c r="Q30"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0" s="61"/>
    </row>
    <row r="31" spans="1:18" s="13" customFormat="1" ht="105" x14ac:dyDescent="0.25">
      <c r="A31" s="19" t="str">
        <f t="shared" ref="A31:C42" si="8">A$25</f>
        <v>Buildings and Appliances</v>
      </c>
      <c r="B31" s="13" t="str">
        <f t="shared" si="6"/>
        <v>Building Energy Efficiency Standards</v>
      </c>
      <c r="C31" s="13" t="str">
        <f t="shared" si="6"/>
        <v>Reduction in E Use Allowed by Component Eff Std</v>
      </c>
      <c r="D31" s="7" t="s">
        <v>168</v>
      </c>
      <c r="E31" s="7" t="s">
        <v>643</v>
      </c>
      <c r="F31" s="7" t="s">
        <v>645</v>
      </c>
      <c r="G31" s="7" t="s">
        <v>174</v>
      </c>
      <c r="H31" s="9">
        <v>150</v>
      </c>
      <c r="I31" s="7" t="s">
        <v>59</v>
      </c>
      <c r="J31" s="16">
        <f t="shared" si="7"/>
        <v>0</v>
      </c>
      <c r="K31" s="16">
        <f t="shared" si="7"/>
        <v>0.68</v>
      </c>
      <c r="L31" s="16">
        <f t="shared" si="7"/>
        <v>0.01</v>
      </c>
      <c r="M31" s="13" t="str">
        <f t="shared" si="7"/>
        <v>% reduction in energy use</v>
      </c>
      <c r="N31" s="2" t="s">
        <v>653</v>
      </c>
      <c r="O31" s="13" t="str">
        <f t="shared" si="7"/>
        <v>buildings-sector-main.html#eff-stds</v>
      </c>
      <c r="P31" s="13" t="str">
        <f t="shared" si="7"/>
        <v>building-energy-efficiency-standards.html</v>
      </c>
      <c r="Q3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1" s="61"/>
    </row>
    <row r="32" spans="1:18" s="13" customFormat="1" ht="105" x14ac:dyDescent="0.25">
      <c r="A32" s="19" t="str">
        <f t="shared" si="8"/>
        <v>Buildings and Appliances</v>
      </c>
      <c r="B32" s="13" t="str">
        <f t="shared" si="6"/>
        <v>Building Energy Efficiency Standards</v>
      </c>
      <c r="C32" s="13" t="str">
        <f t="shared" si="6"/>
        <v>Reduction in E Use Allowed by Component Eff Std</v>
      </c>
      <c r="D32" s="7" t="s">
        <v>169</v>
      </c>
      <c r="E32" s="7" t="s">
        <v>643</v>
      </c>
      <c r="F32" s="7" t="s">
        <v>645</v>
      </c>
      <c r="G32" s="7" t="s">
        <v>175</v>
      </c>
      <c r="H32" s="9">
        <v>151</v>
      </c>
      <c r="I32" s="7" t="s">
        <v>59</v>
      </c>
      <c r="J32" s="16">
        <f t="shared" si="7"/>
        <v>0</v>
      </c>
      <c r="K32" s="16">
        <f t="shared" si="7"/>
        <v>0.68</v>
      </c>
      <c r="L32" s="16">
        <f t="shared" si="7"/>
        <v>0.01</v>
      </c>
      <c r="M32" s="13" t="str">
        <f t="shared" si="7"/>
        <v>% reduction in energy use</v>
      </c>
      <c r="N32" s="2" t="s">
        <v>654</v>
      </c>
      <c r="O32" s="13" t="str">
        <f t="shared" si="7"/>
        <v>buildings-sector-main.html#eff-stds</v>
      </c>
      <c r="P32" s="13" t="str">
        <f t="shared" si="7"/>
        <v>building-energy-efficiency-standards.html</v>
      </c>
      <c r="Q32"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2" s="61"/>
    </row>
    <row r="33" spans="1:18" s="13" customFormat="1" ht="105" x14ac:dyDescent="0.25">
      <c r="A33" s="19" t="str">
        <f t="shared" si="8"/>
        <v>Buildings and Appliances</v>
      </c>
      <c r="B33" s="13" t="str">
        <f t="shared" si="6"/>
        <v>Building Energy Efficiency Standards</v>
      </c>
      <c r="C33" s="13" t="str">
        <f t="shared" si="6"/>
        <v>Reduction in E Use Allowed by Component Eff Std</v>
      </c>
      <c r="D33" s="7" t="s">
        <v>170</v>
      </c>
      <c r="E33" s="7" t="s">
        <v>643</v>
      </c>
      <c r="F33" s="7" t="s">
        <v>645</v>
      </c>
      <c r="G33" s="7" t="s">
        <v>176</v>
      </c>
      <c r="H33" s="9">
        <v>152</v>
      </c>
      <c r="I33" s="7" t="s">
        <v>59</v>
      </c>
      <c r="J33" s="16">
        <f t="shared" si="7"/>
        <v>0</v>
      </c>
      <c r="K33" s="16">
        <f t="shared" si="7"/>
        <v>0.68</v>
      </c>
      <c r="L33" s="16">
        <f t="shared" si="7"/>
        <v>0.01</v>
      </c>
      <c r="M33" s="13" t="str">
        <f t="shared" si="7"/>
        <v>% reduction in energy use</v>
      </c>
      <c r="N33" s="2" t="s">
        <v>655</v>
      </c>
      <c r="O33" s="13" t="str">
        <f t="shared" si="7"/>
        <v>buildings-sector-main.html#eff-stds</v>
      </c>
      <c r="P33" s="13" t="str">
        <f t="shared" si="7"/>
        <v>building-energy-efficiency-standards.html</v>
      </c>
      <c r="Q33"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3" s="61"/>
    </row>
    <row r="34" spans="1:18" s="13" customFormat="1" ht="105" x14ac:dyDescent="0.25">
      <c r="A34" s="19" t="str">
        <f t="shared" si="8"/>
        <v>Buildings and Appliances</v>
      </c>
      <c r="B34" s="13" t="str">
        <f t="shared" si="6"/>
        <v>Building Energy Efficiency Standards</v>
      </c>
      <c r="C34" s="13" t="str">
        <f t="shared" si="6"/>
        <v>Reduction in E Use Allowed by Component Eff Std</v>
      </c>
      <c r="D34" s="7" t="s">
        <v>171</v>
      </c>
      <c r="E34" s="7" t="s">
        <v>643</v>
      </c>
      <c r="F34" s="7" t="s">
        <v>645</v>
      </c>
      <c r="G34" s="7" t="s">
        <v>177</v>
      </c>
      <c r="H34" s="9">
        <v>153</v>
      </c>
      <c r="I34" s="7" t="s">
        <v>59</v>
      </c>
      <c r="J34" s="16">
        <f t="shared" si="7"/>
        <v>0</v>
      </c>
      <c r="K34" s="16">
        <f t="shared" si="7"/>
        <v>0.68</v>
      </c>
      <c r="L34" s="16">
        <f t="shared" si="7"/>
        <v>0.01</v>
      </c>
      <c r="M34" s="13" t="str">
        <f t="shared" si="7"/>
        <v>% reduction in energy use</v>
      </c>
      <c r="N34" s="2" t="s">
        <v>656</v>
      </c>
      <c r="O34" s="13" t="str">
        <f t="shared" si="7"/>
        <v>buildings-sector-main.html#eff-stds</v>
      </c>
      <c r="P34" s="13" t="str">
        <f t="shared" si="7"/>
        <v>building-energy-efficiency-standards.html</v>
      </c>
      <c r="Q34"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4" s="61"/>
    </row>
    <row r="35" spans="1:18" s="13" customFormat="1" ht="105" x14ac:dyDescent="0.25">
      <c r="A35" s="19" t="str">
        <f t="shared" si="8"/>
        <v>Buildings and Appliances</v>
      </c>
      <c r="B35" s="13" t="str">
        <f t="shared" si="6"/>
        <v>Building Energy Efficiency Standards</v>
      </c>
      <c r="C35" s="13" t="str">
        <f t="shared" si="6"/>
        <v>Reduction in E Use Allowed by Component Eff Std</v>
      </c>
      <c r="D35" s="7" t="s">
        <v>172</v>
      </c>
      <c r="E35" s="7" t="s">
        <v>643</v>
      </c>
      <c r="F35" s="7" t="s">
        <v>645</v>
      </c>
      <c r="G35" s="7" t="s">
        <v>178</v>
      </c>
      <c r="H35" s="9">
        <v>154</v>
      </c>
      <c r="I35" s="7" t="s">
        <v>59</v>
      </c>
      <c r="J35" s="16">
        <f t="shared" si="7"/>
        <v>0</v>
      </c>
      <c r="K35" s="16">
        <f t="shared" si="7"/>
        <v>0.68</v>
      </c>
      <c r="L35" s="16">
        <f t="shared" si="7"/>
        <v>0.01</v>
      </c>
      <c r="M35" s="13" t="str">
        <f t="shared" si="7"/>
        <v>% reduction in energy use</v>
      </c>
      <c r="N35" s="2" t="s">
        <v>657</v>
      </c>
      <c r="O35" s="13" t="str">
        <f t="shared" si="7"/>
        <v>buildings-sector-main.html#eff-stds</v>
      </c>
      <c r="P35" s="13" t="str">
        <f t="shared" si="7"/>
        <v>building-energy-efficiency-standards.html</v>
      </c>
      <c r="Q35"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5" s="61"/>
    </row>
    <row r="36" spans="1:18" s="13" customFormat="1" ht="105" x14ac:dyDescent="0.25">
      <c r="A36" s="19" t="str">
        <f t="shared" si="8"/>
        <v>Buildings and Appliances</v>
      </c>
      <c r="B36" s="13" t="str">
        <f t="shared" si="6"/>
        <v>Building Energy Efficiency Standards</v>
      </c>
      <c r="C36" s="13" t="str">
        <f t="shared" si="6"/>
        <v>Reduction in E Use Allowed by Component Eff Std</v>
      </c>
      <c r="D36" s="7" t="s">
        <v>173</v>
      </c>
      <c r="E36" s="7" t="s">
        <v>643</v>
      </c>
      <c r="F36" s="7" t="s">
        <v>645</v>
      </c>
      <c r="G36" s="7" t="s">
        <v>179</v>
      </c>
      <c r="H36" s="9">
        <v>155</v>
      </c>
      <c r="I36" s="7" t="s">
        <v>59</v>
      </c>
      <c r="J36" s="16">
        <f t="shared" si="7"/>
        <v>0</v>
      </c>
      <c r="K36" s="16">
        <f t="shared" si="7"/>
        <v>0.68</v>
      </c>
      <c r="L36" s="16">
        <f t="shared" si="7"/>
        <v>0.01</v>
      </c>
      <c r="M36" s="13" t="str">
        <f t="shared" si="7"/>
        <v>% reduction in energy use</v>
      </c>
      <c r="N36" s="2" t="s">
        <v>658</v>
      </c>
      <c r="O36" s="13" t="str">
        <f t="shared" si="7"/>
        <v>buildings-sector-main.html#eff-stds</v>
      </c>
      <c r="P36" s="13" t="str">
        <f t="shared" si="7"/>
        <v>building-energy-efficiency-standards.html</v>
      </c>
      <c r="Q36"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6" s="61"/>
    </row>
    <row r="37" spans="1:18" s="13" customFormat="1" ht="105" x14ac:dyDescent="0.25">
      <c r="A37" s="19" t="str">
        <f t="shared" si="8"/>
        <v>Buildings and Appliances</v>
      </c>
      <c r="B37" s="13" t="str">
        <f t="shared" si="6"/>
        <v>Building Energy Efficiency Standards</v>
      </c>
      <c r="C37" s="13" t="str">
        <f t="shared" si="6"/>
        <v>Reduction in E Use Allowed by Component Eff Std</v>
      </c>
      <c r="D37" s="7" t="s">
        <v>168</v>
      </c>
      <c r="E37" s="7" t="s">
        <v>644</v>
      </c>
      <c r="F37" s="7" t="s">
        <v>268</v>
      </c>
      <c r="G37" s="7" t="s">
        <v>174</v>
      </c>
      <c r="H37" s="9">
        <v>156</v>
      </c>
      <c r="I37" s="7" t="s">
        <v>59</v>
      </c>
      <c r="J37" s="16">
        <f t="shared" si="7"/>
        <v>0</v>
      </c>
      <c r="K37" s="16">
        <f t="shared" si="7"/>
        <v>0.68</v>
      </c>
      <c r="L37" s="16">
        <f t="shared" si="7"/>
        <v>0.01</v>
      </c>
      <c r="M37" s="13" t="str">
        <f t="shared" si="7"/>
        <v>% reduction in energy use</v>
      </c>
      <c r="N37" s="2" t="s">
        <v>659</v>
      </c>
      <c r="O37" s="13" t="str">
        <f t="shared" si="7"/>
        <v>buildings-sector-main.html#eff-stds</v>
      </c>
      <c r="P37" s="13" t="str">
        <f t="shared" si="7"/>
        <v>building-energy-efficiency-standards.html</v>
      </c>
      <c r="Q37"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7" s="61"/>
    </row>
    <row r="38" spans="1:18" s="13" customFormat="1" ht="105" x14ac:dyDescent="0.25">
      <c r="A38" s="19" t="str">
        <f t="shared" si="8"/>
        <v>Buildings and Appliances</v>
      </c>
      <c r="B38" s="13" t="str">
        <f t="shared" si="6"/>
        <v>Building Energy Efficiency Standards</v>
      </c>
      <c r="C38" s="13" t="str">
        <f t="shared" si="6"/>
        <v>Reduction in E Use Allowed by Component Eff Std</v>
      </c>
      <c r="D38" s="7" t="s">
        <v>169</v>
      </c>
      <c r="E38" s="7" t="s">
        <v>644</v>
      </c>
      <c r="F38" s="7" t="s">
        <v>268</v>
      </c>
      <c r="G38" s="7" t="s">
        <v>175</v>
      </c>
      <c r="H38" s="9">
        <v>157</v>
      </c>
      <c r="I38" s="7" t="s">
        <v>59</v>
      </c>
      <c r="J38" s="16">
        <f t="shared" si="7"/>
        <v>0</v>
      </c>
      <c r="K38" s="16">
        <f t="shared" si="7"/>
        <v>0.68</v>
      </c>
      <c r="L38" s="16">
        <f t="shared" si="7"/>
        <v>0.01</v>
      </c>
      <c r="M38" s="13" t="str">
        <f t="shared" si="7"/>
        <v>% reduction in energy use</v>
      </c>
      <c r="N38" s="2" t="s">
        <v>660</v>
      </c>
      <c r="O38" s="13" t="str">
        <f t="shared" si="7"/>
        <v>buildings-sector-main.html#eff-stds</v>
      </c>
      <c r="P38" s="13" t="str">
        <f t="shared" si="7"/>
        <v>building-energy-efficiency-standards.html</v>
      </c>
      <c r="Q38"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8" s="61"/>
    </row>
    <row r="39" spans="1:18" s="13" customFormat="1" ht="105" x14ac:dyDescent="0.25">
      <c r="A39" s="19" t="str">
        <f t="shared" si="8"/>
        <v>Buildings and Appliances</v>
      </c>
      <c r="B39" s="13" t="str">
        <f t="shared" si="6"/>
        <v>Building Energy Efficiency Standards</v>
      </c>
      <c r="C39" s="13" t="str">
        <f t="shared" si="6"/>
        <v>Reduction in E Use Allowed by Component Eff Std</v>
      </c>
      <c r="D39" s="7" t="s">
        <v>170</v>
      </c>
      <c r="E39" s="7" t="s">
        <v>644</v>
      </c>
      <c r="F39" s="7" t="s">
        <v>268</v>
      </c>
      <c r="G39" s="7" t="s">
        <v>176</v>
      </c>
      <c r="H39" s="9">
        <v>158</v>
      </c>
      <c r="I39" s="7" t="s">
        <v>59</v>
      </c>
      <c r="J39" s="16">
        <f t="shared" si="7"/>
        <v>0</v>
      </c>
      <c r="K39" s="16">
        <f t="shared" si="7"/>
        <v>0.68</v>
      </c>
      <c r="L39" s="16">
        <f t="shared" si="7"/>
        <v>0.01</v>
      </c>
      <c r="M39" s="13" t="str">
        <f t="shared" si="7"/>
        <v>% reduction in energy use</v>
      </c>
      <c r="N39" s="2" t="s">
        <v>661</v>
      </c>
      <c r="O39" s="13" t="str">
        <f t="shared" si="7"/>
        <v>buildings-sector-main.html#eff-stds</v>
      </c>
      <c r="P39" s="13" t="str">
        <f t="shared" si="7"/>
        <v>building-energy-efficiency-standards.html</v>
      </c>
      <c r="Q39"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9" s="61"/>
    </row>
    <row r="40" spans="1:18" s="13" customFormat="1" ht="105" x14ac:dyDescent="0.25">
      <c r="A40" s="19" t="str">
        <f t="shared" si="8"/>
        <v>Buildings and Appliances</v>
      </c>
      <c r="B40" s="13" t="str">
        <f t="shared" si="6"/>
        <v>Building Energy Efficiency Standards</v>
      </c>
      <c r="C40" s="13" t="str">
        <f t="shared" si="6"/>
        <v>Reduction in E Use Allowed by Component Eff Std</v>
      </c>
      <c r="D40" s="7" t="s">
        <v>171</v>
      </c>
      <c r="E40" s="7" t="s">
        <v>644</v>
      </c>
      <c r="F40" s="7" t="s">
        <v>268</v>
      </c>
      <c r="G40" s="7" t="s">
        <v>177</v>
      </c>
      <c r="H40" s="9">
        <v>159</v>
      </c>
      <c r="I40" s="7" t="s">
        <v>59</v>
      </c>
      <c r="J40" s="16">
        <f t="shared" si="7"/>
        <v>0</v>
      </c>
      <c r="K40" s="16">
        <f t="shared" si="7"/>
        <v>0.68</v>
      </c>
      <c r="L40" s="16">
        <f t="shared" si="7"/>
        <v>0.01</v>
      </c>
      <c r="M40" s="13" t="str">
        <f t="shared" si="7"/>
        <v>% reduction in energy use</v>
      </c>
      <c r="N40" s="2" t="s">
        <v>662</v>
      </c>
      <c r="O40" s="13" t="str">
        <f t="shared" si="7"/>
        <v>buildings-sector-main.html#eff-stds</v>
      </c>
      <c r="P40" s="13" t="str">
        <f t="shared" si="7"/>
        <v>building-energy-efficiency-standards.html</v>
      </c>
      <c r="Q40"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0" s="61"/>
    </row>
    <row r="41" spans="1:18" s="13" customFormat="1" ht="105" x14ac:dyDescent="0.25">
      <c r="A41" s="19" t="str">
        <f t="shared" si="8"/>
        <v>Buildings and Appliances</v>
      </c>
      <c r="B41" s="13" t="str">
        <f t="shared" si="6"/>
        <v>Building Energy Efficiency Standards</v>
      </c>
      <c r="C41" s="13" t="str">
        <f t="shared" si="6"/>
        <v>Reduction in E Use Allowed by Component Eff Std</v>
      </c>
      <c r="D41" s="7" t="s">
        <v>172</v>
      </c>
      <c r="E41" s="7" t="s">
        <v>644</v>
      </c>
      <c r="F41" s="7" t="s">
        <v>268</v>
      </c>
      <c r="G41" s="7" t="s">
        <v>178</v>
      </c>
      <c r="H41" s="9">
        <v>160</v>
      </c>
      <c r="I41" s="7" t="s">
        <v>59</v>
      </c>
      <c r="J41" s="16">
        <f t="shared" si="7"/>
        <v>0</v>
      </c>
      <c r="K41" s="16">
        <f t="shared" si="7"/>
        <v>0.68</v>
      </c>
      <c r="L41" s="16">
        <f t="shared" si="7"/>
        <v>0.01</v>
      </c>
      <c r="M41" s="13" t="str">
        <f t="shared" si="7"/>
        <v>% reduction in energy use</v>
      </c>
      <c r="N41" s="2" t="s">
        <v>663</v>
      </c>
      <c r="O41" s="13" t="str">
        <f t="shared" si="7"/>
        <v>buildings-sector-main.html#eff-stds</v>
      </c>
      <c r="P41" s="13" t="str">
        <f t="shared" si="7"/>
        <v>building-energy-efficiency-standards.html</v>
      </c>
      <c r="Q4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1" s="61"/>
    </row>
    <row r="42" spans="1:18" s="13" customFormat="1" ht="105" x14ac:dyDescent="0.25">
      <c r="A42" s="19" t="str">
        <f t="shared" si="8"/>
        <v>Buildings and Appliances</v>
      </c>
      <c r="B42" s="13" t="str">
        <f t="shared" si="8"/>
        <v>Building Energy Efficiency Standards</v>
      </c>
      <c r="C42" s="13" t="str">
        <f t="shared" si="8"/>
        <v>Reduction in E Use Allowed by Component Eff Std</v>
      </c>
      <c r="D42" s="7" t="s">
        <v>173</v>
      </c>
      <c r="E42" s="7" t="s">
        <v>644</v>
      </c>
      <c r="F42" s="7" t="s">
        <v>268</v>
      </c>
      <c r="G42" s="7" t="s">
        <v>179</v>
      </c>
      <c r="H42" s="9">
        <v>161</v>
      </c>
      <c r="I42" s="7" t="s">
        <v>59</v>
      </c>
      <c r="J42" s="16">
        <f t="shared" ref="J42:M42" si="9">J$25</f>
        <v>0</v>
      </c>
      <c r="K42" s="16">
        <f t="shared" si="9"/>
        <v>0.68</v>
      </c>
      <c r="L42" s="16">
        <f t="shared" si="9"/>
        <v>0.01</v>
      </c>
      <c r="M42" s="13" t="str">
        <f t="shared" si="9"/>
        <v>% reduction in energy use</v>
      </c>
      <c r="N42" s="2" t="s">
        <v>664</v>
      </c>
      <c r="O42" s="13" t="str">
        <f t="shared" ref="O42:Q42" si="10">O$25</f>
        <v>buildings-sector-main.html#eff-stds</v>
      </c>
      <c r="P42" s="13" t="str">
        <f t="shared" si="10"/>
        <v>building-energy-efficiency-standards.html</v>
      </c>
      <c r="Q42" s="40"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2" s="61"/>
    </row>
    <row r="43" spans="1:18" s="13" customFormat="1" ht="75" x14ac:dyDescent="0.25">
      <c r="A43" s="2" t="s">
        <v>113</v>
      </c>
      <c r="B43" s="7" t="s">
        <v>16</v>
      </c>
      <c r="C43" s="2" t="s">
        <v>7</v>
      </c>
      <c r="D43" s="7"/>
      <c r="E43" s="7"/>
      <c r="F43" s="7"/>
      <c r="G43" s="7"/>
      <c r="H43" s="9">
        <v>19</v>
      </c>
      <c r="I43" s="2" t="s">
        <v>59</v>
      </c>
      <c r="J43" s="7">
        <v>0</v>
      </c>
      <c r="K43" s="2">
        <v>1</v>
      </c>
      <c r="L43" s="2">
        <v>1</v>
      </c>
      <c r="M43" s="7" t="s">
        <v>40</v>
      </c>
      <c r="N43" s="7" t="s">
        <v>432</v>
      </c>
      <c r="O43" s="7" t="s">
        <v>529</v>
      </c>
      <c r="P43" s="4" t="s">
        <v>530</v>
      </c>
      <c r="Q43" s="41" t="s">
        <v>117</v>
      </c>
      <c r="R43" s="61"/>
    </row>
    <row r="44" spans="1:18" s="13" customFormat="1" ht="105" x14ac:dyDescent="0.25">
      <c r="A44" s="2" t="s">
        <v>113</v>
      </c>
      <c r="B44" s="7" t="s">
        <v>618</v>
      </c>
      <c r="C44" s="2" t="s">
        <v>700</v>
      </c>
      <c r="D44" s="7"/>
      <c r="E44" s="7"/>
      <c r="F44" s="7"/>
      <c r="G44" s="7"/>
      <c r="H44" s="9">
        <v>146</v>
      </c>
      <c r="I44" s="2" t="s">
        <v>59</v>
      </c>
      <c r="J44" s="7">
        <v>0</v>
      </c>
      <c r="K44" s="25">
        <v>0.04</v>
      </c>
      <c r="L44" s="32">
        <v>1E-3</v>
      </c>
      <c r="M44" s="7" t="s">
        <v>619</v>
      </c>
      <c r="N44" s="2" t="s">
        <v>708</v>
      </c>
      <c r="O44" s="7" t="s">
        <v>620</v>
      </c>
      <c r="P44" s="4" t="s">
        <v>621</v>
      </c>
      <c r="Q44" s="41" t="s">
        <v>709</v>
      </c>
      <c r="R44" s="61"/>
    </row>
    <row r="45" spans="1:18" s="13" customFormat="1" ht="60" x14ac:dyDescent="0.25">
      <c r="A45" s="2" t="s">
        <v>113</v>
      </c>
      <c r="B45" s="7" t="s">
        <v>622</v>
      </c>
      <c r="C45" s="2" t="s">
        <v>625</v>
      </c>
      <c r="D45" s="7"/>
      <c r="E45" s="7"/>
      <c r="F45" s="7"/>
      <c r="G45" s="7"/>
      <c r="H45" s="9">
        <v>147</v>
      </c>
      <c r="I45" s="2" t="s">
        <v>59</v>
      </c>
      <c r="J45" s="7">
        <v>0</v>
      </c>
      <c r="K45" s="22">
        <v>0.5</v>
      </c>
      <c r="L45" s="25">
        <v>0.01</v>
      </c>
      <c r="M45" s="7" t="s">
        <v>626</v>
      </c>
      <c r="N45" s="2" t="s">
        <v>710</v>
      </c>
      <c r="O45" s="7" t="s">
        <v>623</v>
      </c>
      <c r="P45" s="4" t="s">
        <v>624</v>
      </c>
      <c r="Q45" s="41" t="s">
        <v>711</v>
      </c>
      <c r="R45" s="61"/>
    </row>
    <row r="46" spans="1:18" s="13" customFormat="1" ht="60" x14ac:dyDescent="0.25">
      <c r="A46" s="2" t="s">
        <v>113</v>
      </c>
      <c r="B46" s="7" t="s">
        <v>15</v>
      </c>
      <c r="C46" s="2" t="s">
        <v>180</v>
      </c>
      <c r="D46" s="7"/>
      <c r="E46" s="7"/>
      <c r="F46" s="7"/>
      <c r="G46" s="7"/>
      <c r="H46" s="9">
        <v>20</v>
      </c>
      <c r="I46" s="7" t="s">
        <v>59</v>
      </c>
      <c r="J46" s="7">
        <v>0</v>
      </c>
      <c r="K46" s="2">
        <v>1</v>
      </c>
      <c r="L46" s="2">
        <v>1</v>
      </c>
      <c r="M46" s="7" t="s">
        <v>40</v>
      </c>
      <c r="N46" s="7" t="s">
        <v>433</v>
      </c>
      <c r="O46" s="7" t="s">
        <v>531</v>
      </c>
      <c r="P46" s="4" t="s">
        <v>532</v>
      </c>
      <c r="Q46" s="41" t="s">
        <v>117</v>
      </c>
      <c r="R46" s="61"/>
    </row>
    <row r="47" spans="1:18" s="13" customFormat="1" ht="120" x14ac:dyDescent="0.25">
      <c r="A47" s="2" t="s">
        <v>113</v>
      </c>
      <c r="B47" s="7" t="s">
        <v>18</v>
      </c>
      <c r="C47" s="2" t="s">
        <v>361</v>
      </c>
      <c r="D47" s="7" t="s">
        <v>168</v>
      </c>
      <c r="E47" s="7"/>
      <c r="F47" s="7" t="s">
        <v>174</v>
      </c>
      <c r="G47" s="7"/>
      <c r="H47" s="9">
        <v>21</v>
      </c>
      <c r="I47" s="7" t="s">
        <v>59</v>
      </c>
      <c r="J47" s="22">
        <v>0</v>
      </c>
      <c r="K47" s="28">
        <f>ROUND(MaxBoundCalculations!B230,3)</f>
        <v>3.4000000000000002E-2</v>
      </c>
      <c r="L47" s="28">
        <v>1E-3</v>
      </c>
      <c r="M47" s="7" t="s">
        <v>48</v>
      </c>
      <c r="N47" s="2" t="s">
        <v>434</v>
      </c>
      <c r="O47" s="7" t="s">
        <v>533</v>
      </c>
      <c r="P47" s="4" t="s">
        <v>534</v>
      </c>
      <c r="Q47" s="39" t="s">
        <v>240</v>
      </c>
      <c r="R47" s="62" t="s">
        <v>299</v>
      </c>
    </row>
    <row r="48" spans="1:18" s="13" customFormat="1" ht="105" x14ac:dyDescent="0.25">
      <c r="A48" s="19" t="str">
        <f>A$47</f>
        <v>Buildings and Appliances</v>
      </c>
      <c r="B48" s="13" t="str">
        <f t="shared" ref="B48:C52" si="11">B$47</f>
        <v>Increased Retrofitting</v>
      </c>
      <c r="C48" s="13" t="str">
        <f t="shared" si="11"/>
        <v>Fraction of Commercial Components Replaced Annually due to Retrofitting Policy</v>
      </c>
      <c r="D48" s="7" t="s">
        <v>169</v>
      </c>
      <c r="E48" s="7"/>
      <c r="F48" s="7" t="s">
        <v>175</v>
      </c>
      <c r="G48" s="7"/>
      <c r="H48" s="9">
        <v>22</v>
      </c>
      <c r="I48" s="7" t="s">
        <v>59</v>
      </c>
      <c r="J48" s="35">
        <f t="shared" ref="J48:M49" si="12">J$47</f>
        <v>0</v>
      </c>
      <c r="K48" s="17">
        <f t="shared" si="12"/>
        <v>3.4000000000000002E-2</v>
      </c>
      <c r="L48" s="17">
        <f t="shared" si="12"/>
        <v>1E-3</v>
      </c>
      <c r="M48" s="13" t="str">
        <f t="shared" si="12"/>
        <v>% of existing building components</v>
      </c>
      <c r="N48" s="2" t="s">
        <v>435</v>
      </c>
      <c r="O48" s="7" t="s">
        <v>533</v>
      </c>
      <c r="P48" s="4" t="s">
        <v>534</v>
      </c>
      <c r="Q48" s="40" t="str">
        <f>Q47</f>
        <v>Calculated from model data; see the relevant variable(s) in the InputData folder for source information.</v>
      </c>
      <c r="R48" s="61"/>
    </row>
    <row r="49" spans="1:18" s="13" customFormat="1" ht="105" x14ac:dyDescent="0.25">
      <c r="A49" s="19" t="str">
        <f>A$47</f>
        <v>Buildings and Appliances</v>
      </c>
      <c r="B49" s="13" t="str">
        <f t="shared" si="11"/>
        <v>Increased Retrofitting</v>
      </c>
      <c r="C49" s="13" t="str">
        <f t="shared" si="11"/>
        <v>Fraction of Commercial Components Replaced Annually due to Retrofitting Policy</v>
      </c>
      <c r="D49" s="7" t="s">
        <v>170</v>
      </c>
      <c r="E49" s="7"/>
      <c r="F49" s="7" t="s">
        <v>176</v>
      </c>
      <c r="G49" s="7"/>
      <c r="H49" s="9">
        <v>23</v>
      </c>
      <c r="I49" s="7" t="s">
        <v>59</v>
      </c>
      <c r="J49" s="35">
        <f t="shared" si="12"/>
        <v>0</v>
      </c>
      <c r="K49" s="17">
        <f t="shared" si="12"/>
        <v>3.4000000000000002E-2</v>
      </c>
      <c r="L49" s="17">
        <f t="shared" si="12"/>
        <v>1E-3</v>
      </c>
      <c r="M49" s="13" t="str">
        <f t="shared" si="12"/>
        <v>% of existing building components</v>
      </c>
      <c r="N49" s="2" t="s">
        <v>436</v>
      </c>
      <c r="O49" s="7" t="s">
        <v>533</v>
      </c>
      <c r="P49" s="4" t="s">
        <v>534</v>
      </c>
      <c r="Q49" s="40" t="str">
        <f>Q48</f>
        <v>Calculated from model data; see the relevant variable(s) in the InputData folder for source information.</v>
      </c>
      <c r="R49" s="61"/>
    </row>
    <row r="50" spans="1:18" s="13" customFormat="1" ht="105" x14ac:dyDescent="0.25">
      <c r="A50" s="19" t="str">
        <f>A$47</f>
        <v>Buildings and Appliances</v>
      </c>
      <c r="B50" s="13" t="str">
        <f t="shared" si="11"/>
        <v>Increased Retrofitting</v>
      </c>
      <c r="C50" s="13" t="str">
        <f t="shared" si="11"/>
        <v>Fraction of Commercial Components Replaced Annually due to Retrofitting Policy</v>
      </c>
      <c r="D50" s="7" t="s">
        <v>171</v>
      </c>
      <c r="E50" s="7"/>
      <c r="F50" s="7" t="s">
        <v>177</v>
      </c>
      <c r="G50" s="7"/>
      <c r="H50" s="9">
        <v>24</v>
      </c>
      <c r="I50" s="7" t="s">
        <v>59</v>
      </c>
      <c r="J50" s="35">
        <f t="shared" ref="J50:M52" si="13">J$47</f>
        <v>0</v>
      </c>
      <c r="K50" s="17">
        <f t="shared" si="13"/>
        <v>3.4000000000000002E-2</v>
      </c>
      <c r="L50" s="17">
        <f t="shared" si="13"/>
        <v>1E-3</v>
      </c>
      <c r="M50" s="13" t="str">
        <f t="shared" si="13"/>
        <v>% of existing building components</v>
      </c>
      <c r="N50" s="2" t="s">
        <v>437</v>
      </c>
      <c r="O50" s="7" t="s">
        <v>533</v>
      </c>
      <c r="P50" s="4" t="s">
        <v>534</v>
      </c>
      <c r="Q50" s="40" t="str">
        <f>Q49</f>
        <v>Calculated from model data; see the relevant variable(s) in the InputData folder for source information.</v>
      </c>
      <c r="R50" s="61"/>
    </row>
    <row r="51" spans="1:18" s="13" customFormat="1" ht="90" x14ac:dyDescent="0.25">
      <c r="A51" s="19" t="str">
        <f>A$47</f>
        <v>Buildings and Appliances</v>
      </c>
      <c r="B51" s="13" t="str">
        <f t="shared" si="11"/>
        <v>Increased Retrofitting</v>
      </c>
      <c r="C51" s="13" t="str">
        <f t="shared" si="11"/>
        <v>Fraction of Commercial Components Replaced Annually due to Retrofitting Policy</v>
      </c>
      <c r="D51" s="7" t="s">
        <v>172</v>
      </c>
      <c r="E51" s="7"/>
      <c r="F51" s="7" t="s">
        <v>178</v>
      </c>
      <c r="G51" s="7"/>
      <c r="H51" s="9">
        <v>25</v>
      </c>
      <c r="I51" s="7" t="s">
        <v>59</v>
      </c>
      <c r="J51" s="35">
        <f t="shared" si="13"/>
        <v>0</v>
      </c>
      <c r="K51" s="17">
        <f t="shared" si="13"/>
        <v>3.4000000000000002E-2</v>
      </c>
      <c r="L51" s="17">
        <f t="shared" si="13"/>
        <v>1E-3</v>
      </c>
      <c r="M51" s="13" t="str">
        <f t="shared" si="13"/>
        <v>% of existing building components</v>
      </c>
      <c r="N51" s="2" t="s">
        <v>438</v>
      </c>
      <c r="O51" s="7" t="s">
        <v>533</v>
      </c>
      <c r="P51" s="4" t="s">
        <v>534</v>
      </c>
      <c r="Q51" s="40" t="str">
        <f>Q50</f>
        <v>Calculated from model data; see the relevant variable(s) in the InputData folder for source information.</v>
      </c>
      <c r="R51" s="61"/>
    </row>
    <row r="52" spans="1:18" s="13" customFormat="1" ht="105" x14ac:dyDescent="0.25">
      <c r="A52" s="19" t="str">
        <f>A$47</f>
        <v>Buildings and Appliances</v>
      </c>
      <c r="B52" s="13" t="str">
        <f t="shared" si="11"/>
        <v>Increased Retrofitting</v>
      </c>
      <c r="C52" s="13" t="str">
        <f t="shared" si="11"/>
        <v>Fraction of Commercial Components Replaced Annually due to Retrofitting Policy</v>
      </c>
      <c r="D52" s="7" t="s">
        <v>173</v>
      </c>
      <c r="E52" s="7"/>
      <c r="F52" s="7" t="s">
        <v>179</v>
      </c>
      <c r="G52" s="7"/>
      <c r="H52" s="9">
        <v>26</v>
      </c>
      <c r="I52" s="7" t="s">
        <v>59</v>
      </c>
      <c r="J52" s="35">
        <f t="shared" si="13"/>
        <v>0</v>
      </c>
      <c r="K52" s="17">
        <f t="shared" si="13"/>
        <v>3.4000000000000002E-2</v>
      </c>
      <c r="L52" s="17">
        <f t="shared" si="13"/>
        <v>1E-3</v>
      </c>
      <c r="M52" s="13" t="str">
        <f t="shared" si="13"/>
        <v>% of existing building components</v>
      </c>
      <c r="N52" s="2" t="s">
        <v>439</v>
      </c>
      <c r="O52" s="7" t="s">
        <v>533</v>
      </c>
      <c r="P52" s="4" t="s">
        <v>534</v>
      </c>
      <c r="Q52" s="40" t="str">
        <f>Q51</f>
        <v>Calculated from model data; see the relevant variable(s) in the InputData folder for source information.</v>
      </c>
      <c r="R52" s="61"/>
    </row>
    <row r="53" spans="1:18" s="13" customFormat="1" ht="45" x14ac:dyDescent="0.25">
      <c r="A53" s="2" t="s">
        <v>113</v>
      </c>
      <c r="B53" s="7" t="s">
        <v>14</v>
      </c>
      <c r="C53" s="2" t="s">
        <v>6</v>
      </c>
      <c r="D53" s="7" t="s">
        <v>168</v>
      </c>
      <c r="E53" s="7"/>
      <c r="F53" s="7" t="s">
        <v>174</v>
      </c>
      <c r="G53" s="7"/>
      <c r="H53" s="9">
        <v>27</v>
      </c>
      <c r="I53" s="7" t="s">
        <v>59</v>
      </c>
      <c r="J53" s="7">
        <v>0</v>
      </c>
      <c r="K53" s="2">
        <v>1</v>
      </c>
      <c r="L53" s="2">
        <v>1</v>
      </c>
      <c r="M53" s="7" t="s">
        <v>40</v>
      </c>
      <c r="N53" s="7" t="s">
        <v>440</v>
      </c>
      <c r="O53" s="7" t="s">
        <v>535</v>
      </c>
      <c r="P53" s="4" t="s">
        <v>536</v>
      </c>
      <c r="Q53" s="41" t="s">
        <v>117</v>
      </c>
      <c r="R53" s="61"/>
    </row>
    <row r="54" spans="1:18" s="13" customFormat="1" ht="45" x14ac:dyDescent="0.25">
      <c r="A54" s="19" t="str">
        <f>A$53</f>
        <v>Buildings and Appliances</v>
      </c>
      <c r="B54" s="13" t="str">
        <f t="shared" ref="B54:C58" si="14">B$53</f>
        <v>Rebate for Efficient Products</v>
      </c>
      <c r="C54" s="13" t="str">
        <f t="shared" si="14"/>
        <v>Boolean Rebate Program for Efficient Components</v>
      </c>
      <c r="D54" s="7" t="s">
        <v>169</v>
      </c>
      <c r="E54" s="7"/>
      <c r="F54" s="7" t="s">
        <v>175</v>
      </c>
      <c r="G54" s="7"/>
      <c r="H54" s="9">
        <v>28</v>
      </c>
      <c r="I54" s="7" t="s">
        <v>59</v>
      </c>
      <c r="J54" s="13">
        <f>J$53</f>
        <v>0</v>
      </c>
      <c r="K54" s="13">
        <f>K$53</f>
        <v>1</v>
      </c>
      <c r="L54" s="13">
        <f>L$53</f>
        <v>1</v>
      </c>
      <c r="M54" s="13" t="str">
        <f>M$53</f>
        <v>on/off</v>
      </c>
      <c r="N54" s="7" t="s">
        <v>441</v>
      </c>
      <c r="O54" s="7" t="s">
        <v>535</v>
      </c>
      <c r="P54" s="4" t="s">
        <v>536</v>
      </c>
      <c r="Q54" s="41" t="s">
        <v>117</v>
      </c>
      <c r="R54" s="61"/>
    </row>
    <row r="55" spans="1:18" s="13" customFormat="1" ht="30" x14ac:dyDescent="0.25">
      <c r="A55" s="19" t="str">
        <f>A$53</f>
        <v>Buildings and Appliances</v>
      </c>
      <c r="B55" s="13" t="str">
        <f t="shared" si="14"/>
        <v>Rebate for Efficient Products</v>
      </c>
      <c r="C55" s="13" t="str">
        <f t="shared" si="14"/>
        <v>Boolean Rebate Program for Efficient Components</v>
      </c>
      <c r="D55" s="7" t="s">
        <v>170</v>
      </c>
      <c r="E55" s="7"/>
      <c r="F55" s="7" t="s">
        <v>176</v>
      </c>
      <c r="G55" s="7"/>
      <c r="H55" s="9" t="s">
        <v>514</v>
      </c>
      <c r="I55" s="10" t="s">
        <v>60</v>
      </c>
      <c r="J55" s="7"/>
      <c r="K55" s="2"/>
      <c r="L55" s="2"/>
      <c r="M55" s="7"/>
      <c r="N55" s="7"/>
      <c r="P55" s="4"/>
      <c r="Q55" s="40"/>
      <c r="R55" s="61"/>
    </row>
    <row r="56" spans="1:18" s="13" customFormat="1" ht="30" x14ac:dyDescent="0.25">
      <c r="A56" s="19" t="str">
        <f>A$53</f>
        <v>Buildings and Appliances</v>
      </c>
      <c r="B56" s="13" t="str">
        <f t="shared" si="14"/>
        <v>Rebate for Efficient Products</v>
      </c>
      <c r="C56" s="13" t="str">
        <f t="shared" si="14"/>
        <v>Boolean Rebate Program for Efficient Components</v>
      </c>
      <c r="D56" s="7" t="s">
        <v>171</v>
      </c>
      <c r="E56" s="7"/>
      <c r="F56" s="7" t="s">
        <v>177</v>
      </c>
      <c r="G56" s="7"/>
      <c r="H56" s="9" t="s">
        <v>514</v>
      </c>
      <c r="I56" s="10" t="s">
        <v>60</v>
      </c>
      <c r="J56" s="7"/>
      <c r="K56" s="2"/>
      <c r="L56" s="2"/>
      <c r="M56" s="7"/>
      <c r="N56" s="7"/>
      <c r="P56" s="4"/>
      <c r="Q56" s="40"/>
      <c r="R56" s="61"/>
    </row>
    <row r="57" spans="1:18" s="13" customFormat="1" ht="45" x14ac:dyDescent="0.25">
      <c r="A57" s="19" t="str">
        <f>A$53</f>
        <v>Buildings and Appliances</v>
      </c>
      <c r="B57" s="13" t="str">
        <f t="shared" si="14"/>
        <v>Rebate for Efficient Products</v>
      </c>
      <c r="C57" s="13" t="str">
        <f t="shared" si="14"/>
        <v>Boolean Rebate Program for Efficient Components</v>
      </c>
      <c r="D57" s="7" t="s">
        <v>172</v>
      </c>
      <c r="E57" s="7"/>
      <c r="F57" s="7" t="s">
        <v>178</v>
      </c>
      <c r="G57" s="7"/>
      <c r="H57" s="9">
        <v>29</v>
      </c>
      <c r="I57" s="7" t="s">
        <v>59</v>
      </c>
      <c r="J57" s="13">
        <f>J$53</f>
        <v>0</v>
      </c>
      <c r="K57" s="13">
        <f>K$53</f>
        <v>1</v>
      </c>
      <c r="L57" s="13">
        <f>L$53</f>
        <v>1</v>
      </c>
      <c r="M57" s="13" t="str">
        <f>M$53</f>
        <v>on/off</v>
      </c>
      <c r="N57" s="7" t="s">
        <v>442</v>
      </c>
      <c r="O57" s="7" t="s">
        <v>535</v>
      </c>
      <c r="P57" s="4" t="s">
        <v>536</v>
      </c>
      <c r="Q57" s="41" t="s">
        <v>117</v>
      </c>
      <c r="R57" s="61"/>
    </row>
    <row r="58" spans="1:18" s="13" customFormat="1" ht="30" x14ac:dyDescent="0.25">
      <c r="A58" s="19" t="str">
        <f>A$53</f>
        <v>Buildings and Appliances</v>
      </c>
      <c r="B58" s="13" t="str">
        <f t="shared" si="14"/>
        <v>Rebate for Efficient Products</v>
      </c>
      <c r="C58" s="13" t="str">
        <f t="shared" si="14"/>
        <v>Boolean Rebate Program for Efficient Components</v>
      </c>
      <c r="D58" s="7" t="s">
        <v>173</v>
      </c>
      <c r="E58" s="7"/>
      <c r="F58" s="7" t="s">
        <v>179</v>
      </c>
      <c r="G58" s="7"/>
      <c r="H58" s="9" t="s">
        <v>514</v>
      </c>
      <c r="I58" s="10" t="s">
        <v>60</v>
      </c>
      <c r="J58" s="7"/>
      <c r="K58" s="2"/>
      <c r="L58" s="2"/>
      <c r="M58" s="7"/>
      <c r="N58" s="7"/>
      <c r="P58" s="4"/>
      <c r="Q58" s="40"/>
      <c r="R58" s="61"/>
    </row>
    <row r="59" spans="1:18" s="4" customFormat="1" ht="60" x14ac:dyDescent="0.25">
      <c r="A59" s="11" t="s">
        <v>8</v>
      </c>
      <c r="B59" s="4" t="s">
        <v>633</v>
      </c>
      <c r="C59" s="4" t="s">
        <v>636</v>
      </c>
      <c r="H59" s="73">
        <v>148</v>
      </c>
      <c r="I59" s="7" t="s">
        <v>59</v>
      </c>
      <c r="J59" s="34">
        <v>-0.5</v>
      </c>
      <c r="K59" s="34">
        <v>1</v>
      </c>
      <c r="L59" s="34">
        <v>0.02</v>
      </c>
      <c r="M59" s="11" t="s">
        <v>637</v>
      </c>
      <c r="N59" s="2" t="s">
        <v>712</v>
      </c>
      <c r="O59" s="7" t="s">
        <v>639</v>
      </c>
      <c r="P59" s="4" t="s">
        <v>641</v>
      </c>
      <c r="Q59" s="41" t="s">
        <v>714</v>
      </c>
      <c r="R59" s="62"/>
    </row>
    <row r="60" spans="1:18" s="4" customFormat="1" ht="60" x14ac:dyDescent="0.25">
      <c r="A60" s="11" t="s">
        <v>8</v>
      </c>
      <c r="B60" s="4" t="s">
        <v>634</v>
      </c>
      <c r="C60" s="4" t="s">
        <v>635</v>
      </c>
      <c r="H60" s="73">
        <v>149</v>
      </c>
      <c r="I60" s="7" t="s">
        <v>59</v>
      </c>
      <c r="J60" s="34">
        <v>-0.5</v>
      </c>
      <c r="K60" s="34">
        <v>1</v>
      </c>
      <c r="L60" s="34">
        <v>0.02</v>
      </c>
      <c r="M60" s="11" t="s">
        <v>638</v>
      </c>
      <c r="N60" s="2" t="s">
        <v>713</v>
      </c>
      <c r="O60" s="7" t="s">
        <v>640</v>
      </c>
      <c r="P60" s="4" t="s">
        <v>641</v>
      </c>
      <c r="Q60" s="41" t="s">
        <v>714</v>
      </c>
      <c r="R60" s="62"/>
    </row>
    <row r="61" spans="1:18" ht="30" x14ac:dyDescent="0.25">
      <c r="A61" s="2" t="s">
        <v>8</v>
      </c>
      <c r="B61" s="2" t="s">
        <v>702</v>
      </c>
      <c r="C61" s="2" t="s">
        <v>701</v>
      </c>
      <c r="D61" s="2"/>
      <c r="E61" s="2"/>
      <c r="F61" s="2"/>
      <c r="G61" s="2"/>
      <c r="H61" s="9" t="s">
        <v>514</v>
      </c>
      <c r="I61" s="10" t="s">
        <v>60</v>
      </c>
      <c r="M61" s="2"/>
    </row>
    <row r="62" spans="1:18" ht="75" x14ac:dyDescent="0.25">
      <c r="A62" s="2" t="s">
        <v>8</v>
      </c>
      <c r="B62" s="7" t="s">
        <v>20</v>
      </c>
      <c r="C62" s="2" t="s">
        <v>38</v>
      </c>
      <c r="H62" s="9">
        <v>30</v>
      </c>
      <c r="I62" s="7" t="s">
        <v>59</v>
      </c>
      <c r="J62" s="21">
        <v>0</v>
      </c>
      <c r="K62" s="25">
        <v>1</v>
      </c>
      <c r="L62" s="25">
        <v>0.01</v>
      </c>
      <c r="M62" s="7" t="s">
        <v>46</v>
      </c>
      <c r="N62" s="7" t="s">
        <v>392</v>
      </c>
      <c r="O62" s="7" t="s">
        <v>537</v>
      </c>
      <c r="P62" s="4" t="s">
        <v>538</v>
      </c>
      <c r="Q62" s="39" t="s">
        <v>240</v>
      </c>
    </row>
    <row r="63" spans="1:18" ht="150" x14ac:dyDescent="0.25">
      <c r="A63" s="2" t="s">
        <v>8</v>
      </c>
      <c r="B63" s="7" t="s">
        <v>182</v>
      </c>
      <c r="C63" s="2" t="s">
        <v>181</v>
      </c>
      <c r="D63" s="7" t="s">
        <v>119</v>
      </c>
      <c r="F63" s="7" t="s">
        <v>135</v>
      </c>
      <c r="H63" s="9">
        <v>31</v>
      </c>
      <c r="I63" s="7" t="s">
        <v>59</v>
      </c>
      <c r="J63" s="29">
        <v>0</v>
      </c>
      <c r="K63" s="30">
        <v>10000</v>
      </c>
      <c r="L63" s="30">
        <v>500</v>
      </c>
      <c r="M63" s="2" t="s">
        <v>508</v>
      </c>
      <c r="N63" s="2" t="s">
        <v>443</v>
      </c>
      <c r="O63" s="7" t="s">
        <v>539</v>
      </c>
      <c r="P63" s="4" t="s">
        <v>540</v>
      </c>
      <c r="Q63" s="63" t="s">
        <v>233</v>
      </c>
      <c r="R63" s="64" t="s">
        <v>509</v>
      </c>
    </row>
    <row r="64" spans="1:18" ht="45" x14ac:dyDescent="0.25">
      <c r="A64" s="19" t="str">
        <f>A$63</f>
        <v>Electricity Supply</v>
      </c>
      <c r="B64" s="13" t="str">
        <f t="shared" ref="B64:C72" si="15">B$63</f>
        <v>Early Retirement of Power Plants</v>
      </c>
      <c r="C64" s="13" t="str">
        <f t="shared" si="15"/>
        <v>Annual Additional Capacity Retired due to Early Retirement Policy</v>
      </c>
      <c r="D64" s="4" t="s">
        <v>717</v>
      </c>
      <c r="F64" s="4" t="s">
        <v>718</v>
      </c>
      <c r="H64" s="9" t="s">
        <v>514</v>
      </c>
      <c r="I64" s="10" t="s">
        <v>60</v>
      </c>
      <c r="J64" s="29"/>
      <c r="K64" s="30"/>
      <c r="L64" s="30"/>
      <c r="N64" s="2"/>
    </row>
    <row r="65" spans="1:18" ht="60" x14ac:dyDescent="0.25">
      <c r="A65" s="19" t="str">
        <f t="shared" ref="A65:A72" si="16">A$63</f>
        <v>Electricity Supply</v>
      </c>
      <c r="B65" s="13" t="str">
        <f t="shared" si="15"/>
        <v>Early Retirement of Power Plants</v>
      </c>
      <c r="C65" s="13" t="str">
        <f t="shared" si="15"/>
        <v>Annual Additional Capacity Retired due to Early Retirement Policy</v>
      </c>
      <c r="D65" s="4" t="s">
        <v>121</v>
      </c>
      <c r="F65" s="4" t="s">
        <v>137</v>
      </c>
      <c r="H65" s="9">
        <v>32</v>
      </c>
      <c r="I65" s="7" t="s">
        <v>59</v>
      </c>
      <c r="J65" s="13">
        <f>J$63</f>
        <v>0</v>
      </c>
      <c r="K65" s="13">
        <f>K$63</f>
        <v>10000</v>
      </c>
      <c r="L65" s="13">
        <f>L$63</f>
        <v>500</v>
      </c>
      <c r="M65" s="13" t="str">
        <f>M$63</f>
        <v>MW/year</v>
      </c>
      <c r="N65" s="2" t="s">
        <v>444</v>
      </c>
      <c r="O65" s="7" t="s">
        <v>539</v>
      </c>
      <c r="P65" s="4" t="s">
        <v>540</v>
      </c>
      <c r="Q65" s="39" t="s">
        <v>240</v>
      </c>
    </row>
    <row r="66" spans="1:18" ht="45" x14ac:dyDescent="0.25">
      <c r="A66" s="19" t="str">
        <f t="shared" si="16"/>
        <v>Electricity Supply</v>
      </c>
      <c r="B66" s="13" t="str">
        <f t="shared" si="15"/>
        <v>Early Retirement of Power Plants</v>
      </c>
      <c r="C66" s="13" t="str">
        <f t="shared" si="15"/>
        <v>Annual Additional Capacity Retired due to Early Retirement Policy</v>
      </c>
      <c r="D66" s="4" t="s">
        <v>122</v>
      </c>
      <c r="F66" s="4" t="s">
        <v>138</v>
      </c>
      <c r="H66" s="9" t="s">
        <v>514</v>
      </c>
      <c r="I66" s="10" t="s">
        <v>60</v>
      </c>
      <c r="J66" s="29"/>
      <c r="K66" s="30"/>
      <c r="L66" s="30"/>
      <c r="N66" s="2"/>
    </row>
    <row r="67" spans="1:18" ht="45" x14ac:dyDescent="0.25">
      <c r="A67" s="19" t="str">
        <f t="shared" si="16"/>
        <v>Electricity Supply</v>
      </c>
      <c r="B67" s="13" t="str">
        <f t="shared" si="15"/>
        <v>Early Retirement of Power Plants</v>
      </c>
      <c r="C67" s="13" t="str">
        <f t="shared" si="15"/>
        <v>Annual Additional Capacity Retired due to Early Retirement Policy</v>
      </c>
      <c r="D67" s="4" t="s">
        <v>123</v>
      </c>
      <c r="F67" s="4" t="s">
        <v>139</v>
      </c>
      <c r="H67" s="9" t="s">
        <v>514</v>
      </c>
      <c r="I67" s="10" t="s">
        <v>60</v>
      </c>
      <c r="J67" s="29"/>
      <c r="K67" s="30"/>
      <c r="L67" s="30"/>
      <c r="N67" s="2"/>
    </row>
    <row r="68" spans="1:18" ht="45" x14ac:dyDescent="0.25">
      <c r="A68" s="19" t="str">
        <f t="shared" si="16"/>
        <v>Electricity Supply</v>
      </c>
      <c r="B68" s="13" t="str">
        <f t="shared" si="15"/>
        <v>Early Retirement of Power Plants</v>
      </c>
      <c r="C68" s="13" t="str">
        <f t="shared" si="15"/>
        <v>Annual Additional Capacity Retired due to Early Retirement Policy</v>
      </c>
      <c r="D68" s="4" t="s">
        <v>124</v>
      </c>
      <c r="F68" s="4" t="s">
        <v>140</v>
      </c>
      <c r="H68" s="9" t="s">
        <v>514</v>
      </c>
      <c r="I68" s="10" t="s">
        <v>60</v>
      </c>
      <c r="J68" s="29"/>
      <c r="K68" s="30"/>
      <c r="L68" s="30"/>
      <c r="N68" s="2"/>
    </row>
    <row r="69" spans="1:18" ht="45" x14ac:dyDescent="0.25">
      <c r="A69" s="19" t="str">
        <f t="shared" si="16"/>
        <v>Electricity Supply</v>
      </c>
      <c r="B69" s="13" t="str">
        <f t="shared" si="15"/>
        <v>Early Retirement of Power Plants</v>
      </c>
      <c r="C69" s="13" t="str">
        <f t="shared" si="15"/>
        <v>Annual Additional Capacity Retired due to Early Retirement Policy</v>
      </c>
      <c r="D69" s="4" t="s">
        <v>125</v>
      </c>
      <c r="F69" s="4" t="s">
        <v>141</v>
      </c>
      <c r="H69" s="9" t="s">
        <v>514</v>
      </c>
      <c r="I69" s="10" t="s">
        <v>60</v>
      </c>
      <c r="J69" s="29"/>
      <c r="K69" s="30"/>
      <c r="L69" s="30"/>
      <c r="N69" s="2"/>
    </row>
    <row r="70" spans="1:18" ht="45" x14ac:dyDescent="0.25">
      <c r="A70" s="19" t="str">
        <f t="shared" si="16"/>
        <v>Electricity Supply</v>
      </c>
      <c r="B70" s="13" t="str">
        <f t="shared" si="15"/>
        <v>Early Retirement of Power Plants</v>
      </c>
      <c r="C70" s="13" t="str">
        <f t="shared" si="15"/>
        <v>Annual Additional Capacity Retired due to Early Retirement Policy</v>
      </c>
      <c r="D70" s="4" t="s">
        <v>126</v>
      </c>
      <c r="F70" s="4" t="s">
        <v>142</v>
      </c>
      <c r="H70" s="9" t="s">
        <v>514</v>
      </c>
      <c r="I70" s="10" t="s">
        <v>60</v>
      </c>
      <c r="J70" s="29"/>
      <c r="K70" s="30"/>
      <c r="L70" s="30"/>
      <c r="N70" s="2"/>
    </row>
    <row r="71" spans="1:18" ht="45" x14ac:dyDescent="0.25">
      <c r="A71" s="19" t="str">
        <f t="shared" si="16"/>
        <v>Electricity Supply</v>
      </c>
      <c r="B71" s="13" t="str">
        <f t="shared" si="15"/>
        <v>Early Retirement of Power Plants</v>
      </c>
      <c r="C71" s="13" t="str">
        <f t="shared" si="15"/>
        <v>Annual Additional Capacity Retired due to Early Retirement Policy</v>
      </c>
      <c r="D71" s="4" t="s">
        <v>719</v>
      </c>
      <c r="F71" s="4" t="s">
        <v>721</v>
      </c>
      <c r="I71" s="10" t="s">
        <v>60</v>
      </c>
      <c r="J71" s="29"/>
      <c r="K71" s="30"/>
      <c r="L71" s="30"/>
      <c r="N71" s="2"/>
    </row>
    <row r="72" spans="1:18" ht="45" x14ac:dyDescent="0.25">
      <c r="A72" s="19" t="str">
        <f t="shared" si="16"/>
        <v>Electricity Supply</v>
      </c>
      <c r="B72" s="13" t="str">
        <f t="shared" si="15"/>
        <v>Early Retirement of Power Plants</v>
      </c>
      <c r="C72" s="13" t="str">
        <f t="shared" si="15"/>
        <v>Annual Additional Capacity Retired due to Early Retirement Policy</v>
      </c>
      <c r="D72" s="4" t="s">
        <v>720</v>
      </c>
      <c r="F72" s="4" t="s">
        <v>722</v>
      </c>
      <c r="I72" s="10" t="s">
        <v>60</v>
      </c>
      <c r="J72" s="29"/>
      <c r="K72" s="30"/>
      <c r="L72" s="30"/>
      <c r="N72" s="2"/>
    </row>
    <row r="73" spans="1:18" ht="105" x14ac:dyDescent="0.25">
      <c r="A73" s="2" t="s">
        <v>8</v>
      </c>
      <c r="B73" s="7" t="s">
        <v>23</v>
      </c>
      <c r="C73" s="2" t="s">
        <v>735</v>
      </c>
      <c r="H73" s="9">
        <v>33</v>
      </c>
      <c r="I73" s="7" t="s">
        <v>59</v>
      </c>
      <c r="J73" s="31">
        <v>0</v>
      </c>
      <c r="K73" s="23">
        <v>0.16</v>
      </c>
      <c r="L73" s="28">
        <v>5.0000000000000001E-3</v>
      </c>
      <c r="M73" s="7" t="s">
        <v>41</v>
      </c>
      <c r="N73" s="2" t="s">
        <v>736</v>
      </c>
      <c r="O73" s="7" t="s">
        <v>541</v>
      </c>
      <c r="P73" s="4" t="s">
        <v>542</v>
      </c>
      <c r="Q73" s="39" t="s">
        <v>235</v>
      </c>
      <c r="R73" s="60" t="s">
        <v>235</v>
      </c>
    </row>
    <row r="74" spans="1:18" ht="90" x14ac:dyDescent="0.25">
      <c r="A74" s="2" t="s">
        <v>8</v>
      </c>
      <c r="B74" s="7" t="s">
        <v>187</v>
      </c>
      <c r="C74" s="2" t="s">
        <v>668</v>
      </c>
      <c r="H74" s="9">
        <v>34</v>
      </c>
      <c r="I74" s="7" t="s">
        <v>59</v>
      </c>
      <c r="J74" s="31">
        <v>0</v>
      </c>
      <c r="K74" s="23">
        <f>ROUND(MaxBoundCalculations!B292,2)</f>
        <v>0.21</v>
      </c>
      <c r="L74" s="23">
        <v>0.01</v>
      </c>
      <c r="M74" s="7" t="s">
        <v>188</v>
      </c>
      <c r="N74" s="2" t="s">
        <v>393</v>
      </c>
      <c r="O74" s="7" t="s">
        <v>543</v>
      </c>
      <c r="P74" s="4" t="s">
        <v>544</v>
      </c>
      <c r="Q74" s="39" t="s">
        <v>236</v>
      </c>
      <c r="R74" s="60" t="s">
        <v>236</v>
      </c>
    </row>
    <row r="75" spans="1:18" s="13" customFormat="1" ht="45" x14ac:dyDescent="0.25">
      <c r="A75" s="2" t="s">
        <v>8</v>
      </c>
      <c r="B75" s="2" t="s">
        <v>79</v>
      </c>
      <c r="C75" s="2" t="s">
        <v>184</v>
      </c>
      <c r="D75" s="2"/>
      <c r="E75" s="2"/>
      <c r="F75" s="2"/>
      <c r="G75" s="2"/>
      <c r="H75" s="9" t="s">
        <v>514</v>
      </c>
      <c r="I75" s="10" t="s">
        <v>60</v>
      </c>
      <c r="J75" s="7"/>
      <c r="K75" s="2"/>
      <c r="L75" s="2"/>
      <c r="M75" s="2"/>
      <c r="N75" s="7"/>
      <c r="P75" s="4"/>
      <c r="Q75" s="40"/>
      <c r="R75" s="61"/>
    </row>
    <row r="76" spans="1:18" s="13" customFormat="1" ht="30" x14ac:dyDescent="0.25">
      <c r="A76" s="2" t="s">
        <v>8</v>
      </c>
      <c r="B76" s="7" t="s">
        <v>22</v>
      </c>
      <c r="C76" s="2" t="s">
        <v>183</v>
      </c>
      <c r="D76" s="7" t="s">
        <v>119</v>
      </c>
      <c r="E76" s="7"/>
      <c r="F76" s="7" t="s">
        <v>135</v>
      </c>
      <c r="G76" s="7"/>
      <c r="H76" s="9" t="s">
        <v>514</v>
      </c>
      <c r="I76" s="18" t="s">
        <v>60</v>
      </c>
      <c r="J76" s="7"/>
      <c r="K76" s="2"/>
      <c r="L76" s="2"/>
      <c r="M76" s="7"/>
      <c r="N76" s="2"/>
      <c r="P76" s="4"/>
      <c r="Q76" s="40"/>
      <c r="R76" s="61"/>
    </row>
    <row r="77" spans="1:18" s="13" customFormat="1" ht="30" x14ac:dyDescent="0.25">
      <c r="A77" s="19" t="str">
        <f>A$76</f>
        <v>Electricity Supply</v>
      </c>
      <c r="B77" s="13" t="str">
        <f t="shared" ref="B77:C83" si="17">B$76</f>
        <v>Plant Lifetime Extension</v>
      </c>
      <c r="C77" s="13" t="str">
        <f t="shared" si="17"/>
        <v>Generation Capacity Lifetime Extension</v>
      </c>
      <c r="D77" s="4" t="s">
        <v>120</v>
      </c>
      <c r="F77" s="4" t="s">
        <v>136</v>
      </c>
      <c r="H77" s="9" t="s">
        <v>514</v>
      </c>
      <c r="I77" s="18" t="s">
        <v>60</v>
      </c>
      <c r="J77" s="7"/>
      <c r="K77" s="2"/>
      <c r="L77" s="2"/>
      <c r="P77" s="4"/>
      <c r="Q77" s="40"/>
      <c r="R77" s="61"/>
    </row>
    <row r="78" spans="1:18" s="13" customFormat="1" ht="90" x14ac:dyDescent="0.25">
      <c r="A78" s="19" t="str">
        <f t="shared" ref="A78:A83" si="18">A$76</f>
        <v>Electricity Supply</v>
      </c>
      <c r="B78" s="13" t="str">
        <f t="shared" si="17"/>
        <v>Plant Lifetime Extension</v>
      </c>
      <c r="C78" s="13" t="str">
        <f t="shared" si="17"/>
        <v>Generation Capacity Lifetime Extension</v>
      </c>
      <c r="D78" s="4" t="s">
        <v>121</v>
      </c>
      <c r="F78" s="4" t="s">
        <v>137</v>
      </c>
      <c r="H78" s="9">
        <v>35</v>
      </c>
      <c r="I78" s="4" t="s">
        <v>59</v>
      </c>
      <c r="J78" s="21">
        <v>0</v>
      </c>
      <c r="K78" s="2">
        <v>20</v>
      </c>
      <c r="L78" s="2">
        <v>1</v>
      </c>
      <c r="M78" s="4" t="s">
        <v>185</v>
      </c>
      <c r="N78" s="2" t="s">
        <v>445</v>
      </c>
      <c r="O78" s="7" t="s">
        <v>545</v>
      </c>
      <c r="P78" s="4" t="s">
        <v>546</v>
      </c>
      <c r="Q78" s="41" t="s">
        <v>237</v>
      </c>
      <c r="R78" s="62" t="s">
        <v>237</v>
      </c>
    </row>
    <row r="79" spans="1:18" s="13" customFormat="1" ht="30" x14ac:dyDescent="0.25">
      <c r="A79" s="19" t="str">
        <f t="shared" si="18"/>
        <v>Electricity Supply</v>
      </c>
      <c r="B79" s="13" t="str">
        <f t="shared" si="17"/>
        <v>Plant Lifetime Extension</v>
      </c>
      <c r="C79" s="13" t="str">
        <f t="shared" si="17"/>
        <v>Generation Capacity Lifetime Extension</v>
      </c>
      <c r="D79" s="4" t="s">
        <v>122</v>
      </c>
      <c r="F79" s="4" t="s">
        <v>138</v>
      </c>
      <c r="H79" s="9" t="s">
        <v>514</v>
      </c>
      <c r="I79" s="18" t="s">
        <v>60</v>
      </c>
      <c r="J79" s="7"/>
      <c r="K79" s="2"/>
      <c r="L79" s="2"/>
      <c r="P79" s="4"/>
      <c r="Q79" s="41"/>
      <c r="R79" s="61"/>
    </row>
    <row r="80" spans="1:18" s="13" customFormat="1" ht="30" x14ac:dyDescent="0.25">
      <c r="A80" s="19" t="str">
        <f t="shared" si="18"/>
        <v>Electricity Supply</v>
      </c>
      <c r="B80" s="13" t="str">
        <f t="shared" si="17"/>
        <v>Plant Lifetime Extension</v>
      </c>
      <c r="C80" s="13" t="str">
        <f t="shared" si="17"/>
        <v>Generation Capacity Lifetime Extension</v>
      </c>
      <c r="D80" s="4" t="s">
        <v>123</v>
      </c>
      <c r="F80" s="4" t="s">
        <v>139</v>
      </c>
      <c r="H80" s="9" t="s">
        <v>514</v>
      </c>
      <c r="I80" s="18" t="s">
        <v>60</v>
      </c>
      <c r="J80" s="7"/>
      <c r="K80" s="2"/>
      <c r="L80" s="2"/>
      <c r="P80" s="4"/>
      <c r="Q80" s="41"/>
      <c r="R80" s="61"/>
    </row>
    <row r="81" spans="1:18" ht="30" x14ac:dyDescent="0.25">
      <c r="A81" s="19" t="str">
        <f t="shared" si="18"/>
        <v>Electricity Supply</v>
      </c>
      <c r="B81" s="13" t="str">
        <f t="shared" si="17"/>
        <v>Plant Lifetime Extension</v>
      </c>
      <c r="C81" s="13" t="str">
        <f t="shared" si="17"/>
        <v>Generation Capacity Lifetime Extension</v>
      </c>
      <c r="D81" s="4" t="s">
        <v>124</v>
      </c>
      <c r="E81" s="13"/>
      <c r="F81" s="4" t="s">
        <v>140</v>
      </c>
      <c r="G81" s="13"/>
      <c r="H81" s="9" t="s">
        <v>514</v>
      </c>
      <c r="I81" s="18" t="s">
        <v>60</v>
      </c>
      <c r="M81" s="13"/>
      <c r="N81" s="13"/>
      <c r="Q81" s="41"/>
    </row>
    <row r="82" spans="1:18" ht="30" x14ac:dyDescent="0.25">
      <c r="A82" s="19" t="str">
        <f t="shared" si="18"/>
        <v>Electricity Supply</v>
      </c>
      <c r="B82" s="13" t="str">
        <f t="shared" si="17"/>
        <v>Plant Lifetime Extension</v>
      </c>
      <c r="C82" s="13" t="str">
        <f t="shared" si="17"/>
        <v>Generation Capacity Lifetime Extension</v>
      </c>
      <c r="D82" s="4" t="s">
        <v>125</v>
      </c>
      <c r="E82" s="13"/>
      <c r="F82" s="4" t="s">
        <v>141</v>
      </c>
      <c r="G82" s="13"/>
      <c r="H82" s="9" t="s">
        <v>514</v>
      </c>
      <c r="I82" s="18" t="s">
        <v>60</v>
      </c>
      <c r="M82" s="13"/>
      <c r="N82" s="13"/>
      <c r="Q82" s="41"/>
    </row>
    <row r="83" spans="1:18" s="13" customFormat="1" ht="30" x14ac:dyDescent="0.25">
      <c r="A83" s="19" t="str">
        <f t="shared" si="18"/>
        <v>Electricity Supply</v>
      </c>
      <c r="B83" s="13" t="str">
        <f t="shared" si="17"/>
        <v>Plant Lifetime Extension</v>
      </c>
      <c r="C83" s="13" t="str">
        <f t="shared" si="17"/>
        <v>Generation Capacity Lifetime Extension</v>
      </c>
      <c r="D83" s="4" t="s">
        <v>126</v>
      </c>
      <c r="F83" s="4" t="s">
        <v>142</v>
      </c>
      <c r="H83" s="9" t="s">
        <v>514</v>
      </c>
      <c r="I83" s="18" t="s">
        <v>60</v>
      </c>
      <c r="J83" s="7"/>
      <c r="K83" s="2"/>
      <c r="L83" s="2"/>
      <c r="P83" s="4"/>
      <c r="Q83" s="41"/>
      <c r="R83" s="61"/>
    </row>
    <row r="84" spans="1:18" s="4" customFormat="1" ht="30" x14ac:dyDescent="0.25">
      <c r="A84" s="11" t="s">
        <v>8</v>
      </c>
      <c r="B84" s="4" t="s">
        <v>605</v>
      </c>
      <c r="C84" s="4" t="s">
        <v>606</v>
      </c>
      <c r="D84" s="4" t="s">
        <v>119</v>
      </c>
      <c r="E84" s="4" t="s">
        <v>607</v>
      </c>
      <c r="F84" s="7"/>
      <c r="H84" s="73"/>
      <c r="I84" s="18" t="s">
        <v>60</v>
      </c>
      <c r="J84" s="34"/>
      <c r="K84" s="34"/>
      <c r="L84" s="34"/>
      <c r="M84" s="11"/>
      <c r="N84" s="2"/>
      <c r="Q84" s="41"/>
      <c r="R84" s="62"/>
    </row>
    <row r="85" spans="1:18" s="4" customFormat="1" ht="30" x14ac:dyDescent="0.25">
      <c r="A85" s="11" t="s">
        <v>8</v>
      </c>
      <c r="B85" s="4" t="s">
        <v>605</v>
      </c>
      <c r="C85" s="4" t="s">
        <v>606</v>
      </c>
      <c r="D85" s="4" t="s">
        <v>119</v>
      </c>
      <c r="E85" s="4" t="s">
        <v>608</v>
      </c>
      <c r="F85" s="7"/>
      <c r="H85" s="73"/>
      <c r="I85" s="18" t="s">
        <v>60</v>
      </c>
      <c r="J85" s="33"/>
      <c r="K85" s="34"/>
      <c r="L85" s="34"/>
      <c r="N85" s="2"/>
      <c r="Q85" s="41"/>
      <c r="R85" s="62"/>
    </row>
    <row r="86" spans="1:18" s="4" customFormat="1" ht="30" x14ac:dyDescent="0.25">
      <c r="A86" s="11" t="s">
        <v>8</v>
      </c>
      <c r="B86" s="4" t="s">
        <v>605</v>
      </c>
      <c r="C86" s="4" t="s">
        <v>606</v>
      </c>
      <c r="D86" s="4" t="s">
        <v>119</v>
      </c>
      <c r="E86" s="4" t="s">
        <v>609</v>
      </c>
      <c r="F86" s="7"/>
      <c r="H86" s="73"/>
      <c r="I86" s="18" t="s">
        <v>60</v>
      </c>
      <c r="K86" s="11"/>
      <c r="L86" s="11"/>
      <c r="Q86" s="41"/>
      <c r="R86" s="62"/>
    </row>
    <row r="87" spans="1:18" s="4" customFormat="1" ht="90" x14ac:dyDescent="0.25">
      <c r="A87" s="11" t="s">
        <v>8</v>
      </c>
      <c r="B87" s="4" t="s">
        <v>605</v>
      </c>
      <c r="C87" s="4" t="s">
        <v>606</v>
      </c>
      <c r="D87" s="4" t="s">
        <v>717</v>
      </c>
      <c r="E87" s="4" t="s">
        <v>607</v>
      </c>
      <c r="F87" s="4" t="s">
        <v>706</v>
      </c>
      <c r="G87" s="4" t="s">
        <v>718</v>
      </c>
      <c r="H87" s="73">
        <v>141</v>
      </c>
      <c r="I87" s="4" t="s">
        <v>59</v>
      </c>
      <c r="J87" s="33">
        <v>0</v>
      </c>
      <c r="K87" s="34">
        <v>0.6</v>
      </c>
      <c r="L87" s="34">
        <v>0.01</v>
      </c>
      <c r="M87" s="4" t="s">
        <v>610</v>
      </c>
      <c r="N87" s="2" t="s">
        <v>724</v>
      </c>
      <c r="O87" s="4" t="s">
        <v>612</v>
      </c>
      <c r="P87" s="4" t="s">
        <v>611</v>
      </c>
      <c r="Q87" s="41" t="s">
        <v>723</v>
      </c>
      <c r="R87" s="62"/>
    </row>
    <row r="88" spans="1:18" s="4" customFormat="1" ht="30" x14ac:dyDescent="0.25">
      <c r="A88" s="11" t="s">
        <v>8</v>
      </c>
      <c r="B88" s="4" t="s">
        <v>605</v>
      </c>
      <c r="C88" s="4" t="s">
        <v>606</v>
      </c>
      <c r="D88" s="4" t="s">
        <v>717</v>
      </c>
      <c r="E88" s="4" t="s">
        <v>608</v>
      </c>
      <c r="H88" s="73"/>
      <c r="I88" s="18" t="s">
        <v>60</v>
      </c>
      <c r="J88" s="33"/>
      <c r="K88" s="34"/>
      <c r="L88" s="34"/>
      <c r="N88" s="2"/>
      <c r="Q88" s="41"/>
      <c r="R88" s="62"/>
    </row>
    <row r="89" spans="1:18" s="4" customFormat="1" ht="30" x14ac:dyDescent="0.25">
      <c r="A89" s="19" t="str">
        <f>A$88</f>
        <v>Electricity Supply</v>
      </c>
      <c r="B89" s="19" t="str">
        <f t="shared" ref="B89:C104" si="19">B$88</f>
        <v>Reduce Plant Downtime</v>
      </c>
      <c r="C89" s="19" t="str">
        <f t="shared" si="19"/>
        <v>Percentage Reduction in Plant Downtime</v>
      </c>
      <c r="D89" s="4" t="s">
        <v>717</v>
      </c>
      <c r="E89" s="4" t="s">
        <v>609</v>
      </c>
      <c r="H89" s="73"/>
      <c r="I89" s="18" t="s">
        <v>60</v>
      </c>
      <c r="K89" s="11"/>
      <c r="L89" s="11"/>
      <c r="Q89" s="41"/>
      <c r="R89" s="62"/>
    </row>
    <row r="90" spans="1:18" s="4" customFormat="1" ht="30" x14ac:dyDescent="0.25">
      <c r="A90" s="19" t="str">
        <f t="shared" ref="A90:C108" si="20">A$88</f>
        <v>Electricity Supply</v>
      </c>
      <c r="B90" s="19" t="str">
        <f t="shared" si="19"/>
        <v>Reduce Plant Downtime</v>
      </c>
      <c r="C90" s="19" t="str">
        <f t="shared" si="19"/>
        <v>Percentage Reduction in Plant Downtime</v>
      </c>
      <c r="D90" s="4" t="s">
        <v>121</v>
      </c>
      <c r="E90" s="4" t="s">
        <v>607</v>
      </c>
      <c r="H90" s="73"/>
      <c r="I90" s="18" t="s">
        <v>60</v>
      </c>
      <c r="K90" s="11"/>
      <c r="L90" s="11"/>
      <c r="Q90" s="41"/>
      <c r="R90" s="62"/>
    </row>
    <row r="91" spans="1:18" s="4" customFormat="1" ht="30" x14ac:dyDescent="0.25">
      <c r="A91" s="19" t="str">
        <f t="shared" si="20"/>
        <v>Electricity Supply</v>
      </c>
      <c r="B91" s="19" t="str">
        <f t="shared" si="19"/>
        <v>Reduce Plant Downtime</v>
      </c>
      <c r="C91" s="19" t="str">
        <f t="shared" si="19"/>
        <v>Percentage Reduction in Plant Downtime</v>
      </c>
      <c r="D91" s="4" t="s">
        <v>121</v>
      </c>
      <c r="E91" s="4" t="s">
        <v>608</v>
      </c>
      <c r="H91" s="73"/>
      <c r="I91" s="18" t="s">
        <v>60</v>
      </c>
      <c r="K91" s="11"/>
      <c r="L91" s="11"/>
      <c r="Q91" s="41"/>
      <c r="R91" s="62"/>
    </row>
    <row r="92" spans="1:18" s="4" customFormat="1" ht="30" x14ac:dyDescent="0.25">
      <c r="A92" s="19" t="str">
        <f t="shared" si="20"/>
        <v>Electricity Supply</v>
      </c>
      <c r="B92" s="19" t="str">
        <f t="shared" si="19"/>
        <v>Reduce Plant Downtime</v>
      </c>
      <c r="C92" s="19" t="str">
        <f t="shared" si="19"/>
        <v>Percentage Reduction in Plant Downtime</v>
      </c>
      <c r="D92" s="4" t="s">
        <v>121</v>
      </c>
      <c r="E92" s="4" t="s">
        <v>609</v>
      </c>
      <c r="H92" s="73"/>
      <c r="I92" s="18" t="s">
        <v>60</v>
      </c>
      <c r="K92" s="11"/>
      <c r="L92" s="11"/>
      <c r="Q92" s="41"/>
      <c r="R92" s="62"/>
    </row>
    <row r="93" spans="1:18" s="4" customFormat="1" ht="30" x14ac:dyDescent="0.25">
      <c r="A93" s="19" t="str">
        <f t="shared" si="20"/>
        <v>Electricity Supply</v>
      </c>
      <c r="B93" s="19" t="str">
        <f t="shared" si="19"/>
        <v>Reduce Plant Downtime</v>
      </c>
      <c r="C93" s="19" t="str">
        <f t="shared" si="19"/>
        <v>Percentage Reduction in Plant Downtime</v>
      </c>
      <c r="D93" s="4" t="s">
        <v>122</v>
      </c>
      <c r="E93" s="4" t="s">
        <v>607</v>
      </c>
      <c r="H93" s="73"/>
      <c r="I93" s="18" t="s">
        <v>60</v>
      </c>
      <c r="K93" s="11"/>
      <c r="L93" s="11"/>
      <c r="Q93" s="41"/>
      <c r="R93" s="62"/>
    </row>
    <row r="94" spans="1:18" s="4" customFormat="1" ht="30" x14ac:dyDescent="0.25">
      <c r="A94" s="19" t="str">
        <f t="shared" si="20"/>
        <v>Electricity Supply</v>
      </c>
      <c r="B94" s="19" t="str">
        <f t="shared" si="19"/>
        <v>Reduce Plant Downtime</v>
      </c>
      <c r="C94" s="19" t="str">
        <f t="shared" si="19"/>
        <v>Percentage Reduction in Plant Downtime</v>
      </c>
      <c r="D94" s="4" t="s">
        <v>122</v>
      </c>
      <c r="E94" s="4" t="s">
        <v>608</v>
      </c>
      <c r="H94" s="73"/>
      <c r="I94" s="18" t="s">
        <v>60</v>
      </c>
      <c r="K94" s="11"/>
      <c r="L94" s="11"/>
      <c r="Q94" s="41"/>
      <c r="R94" s="62"/>
    </row>
    <row r="95" spans="1:18" s="4" customFormat="1" ht="30" x14ac:dyDescent="0.25">
      <c r="A95" s="19" t="str">
        <f t="shared" si="20"/>
        <v>Electricity Supply</v>
      </c>
      <c r="B95" s="19" t="str">
        <f t="shared" si="19"/>
        <v>Reduce Plant Downtime</v>
      </c>
      <c r="C95" s="19" t="str">
        <f t="shared" si="19"/>
        <v>Percentage Reduction in Plant Downtime</v>
      </c>
      <c r="D95" s="4" t="s">
        <v>122</v>
      </c>
      <c r="E95" s="4" t="s">
        <v>609</v>
      </c>
      <c r="H95" s="73"/>
      <c r="I95" s="18" t="s">
        <v>60</v>
      </c>
      <c r="K95" s="11"/>
      <c r="L95" s="11"/>
      <c r="Q95" s="41"/>
      <c r="R95" s="62"/>
    </row>
    <row r="96" spans="1:18" s="4" customFormat="1" ht="30" x14ac:dyDescent="0.25">
      <c r="A96" s="19" t="str">
        <f t="shared" si="20"/>
        <v>Electricity Supply</v>
      </c>
      <c r="B96" s="19" t="str">
        <f t="shared" si="19"/>
        <v>Reduce Plant Downtime</v>
      </c>
      <c r="C96" s="19" t="str">
        <f t="shared" si="19"/>
        <v>Percentage Reduction in Plant Downtime</v>
      </c>
      <c r="D96" s="4" t="s">
        <v>123</v>
      </c>
      <c r="E96" s="4" t="s">
        <v>607</v>
      </c>
      <c r="H96" s="73"/>
      <c r="I96" s="18" t="s">
        <v>60</v>
      </c>
      <c r="K96" s="11"/>
      <c r="L96" s="11"/>
      <c r="Q96" s="41"/>
      <c r="R96" s="62"/>
    </row>
    <row r="97" spans="1:18" s="4" customFormat="1" ht="30" x14ac:dyDescent="0.25">
      <c r="A97" s="19" t="str">
        <f t="shared" si="20"/>
        <v>Electricity Supply</v>
      </c>
      <c r="B97" s="19" t="str">
        <f t="shared" si="19"/>
        <v>Reduce Plant Downtime</v>
      </c>
      <c r="C97" s="19" t="str">
        <f t="shared" si="19"/>
        <v>Percentage Reduction in Plant Downtime</v>
      </c>
      <c r="D97" s="4" t="s">
        <v>123</v>
      </c>
      <c r="E97" s="4" t="s">
        <v>608</v>
      </c>
      <c r="H97" s="73"/>
      <c r="I97" s="18" t="s">
        <v>60</v>
      </c>
      <c r="K97" s="11"/>
      <c r="L97" s="11"/>
      <c r="Q97" s="41"/>
      <c r="R97" s="62"/>
    </row>
    <row r="98" spans="1:18" s="4" customFormat="1" ht="105" x14ac:dyDescent="0.25">
      <c r="A98" s="19" t="str">
        <f t="shared" si="20"/>
        <v>Electricity Supply</v>
      </c>
      <c r="B98" s="19" t="str">
        <f t="shared" si="19"/>
        <v>Reduce Plant Downtime</v>
      </c>
      <c r="C98" s="19" t="str">
        <f t="shared" si="19"/>
        <v>Percentage Reduction in Plant Downtime</v>
      </c>
      <c r="D98" s="4" t="s">
        <v>123</v>
      </c>
      <c r="E98" s="4" t="s">
        <v>609</v>
      </c>
      <c r="F98" s="4" t="s">
        <v>725</v>
      </c>
      <c r="G98" s="4" t="s">
        <v>139</v>
      </c>
      <c r="H98" s="73">
        <v>143</v>
      </c>
      <c r="I98" s="4" t="s">
        <v>59</v>
      </c>
      <c r="J98" s="33">
        <v>0</v>
      </c>
      <c r="K98" s="34">
        <v>0.25</v>
      </c>
      <c r="L98" s="34">
        <v>0.01</v>
      </c>
      <c r="M98" s="11" t="s">
        <v>610</v>
      </c>
      <c r="N98" s="2" t="s">
        <v>728</v>
      </c>
      <c r="O98" s="4" t="s">
        <v>612</v>
      </c>
      <c r="P98" s="4" t="s">
        <v>611</v>
      </c>
      <c r="Q98" s="41" t="s">
        <v>729</v>
      </c>
      <c r="R98" s="62"/>
    </row>
    <row r="99" spans="1:18" s="4" customFormat="1" ht="30" x14ac:dyDescent="0.25">
      <c r="A99" s="19" t="str">
        <f t="shared" si="20"/>
        <v>Electricity Supply</v>
      </c>
      <c r="B99" s="19" t="str">
        <f t="shared" si="19"/>
        <v>Reduce Plant Downtime</v>
      </c>
      <c r="C99" s="19" t="str">
        <f t="shared" si="19"/>
        <v>Percentage Reduction in Plant Downtime</v>
      </c>
      <c r="D99" s="4" t="s">
        <v>124</v>
      </c>
      <c r="E99" s="4" t="s">
        <v>607</v>
      </c>
      <c r="H99" s="73"/>
      <c r="I99" s="18" t="s">
        <v>60</v>
      </c>
      <c r="K99" s="11"/>
      <c r="L99" s="11"/>
      <c r="Q99" s="41"/>
      <c r="R99" s="62"/>
    </row>
    <row r="100" spans="1:18" s="4" customFormat="1" ht="30" x14ac:dyDescent="0.25">
      <c r="A100" s="19" t="str">
        <f t="shared" si="20"/>
        <v>Electricity Supply</v>
      </c>
      <c r="B100" s="19" t="str">
        <f t="shared" si="19"/>
        <v>Reduce Plant Downtime</v>
      </c>
      <c r="C100" s="19" t="str">
        <f t="shared" si="19"/>
        <v>Percentage Reduction in Plant Downtime</v>
      </c>
      <c r="D100" s="4" t="s">
        <v>124</v>
      </c>
      <c r="E100" s="4" t="s">
        <v>608</v>
      </c>
      <c r="H100" s="73"/>
      <c r="I100" s="18" t="s">
        <v>60</v>
      </c>
      <c r="K100" s="11"/>
      <c r="L100" s="11"/>
      <c r="Q100" s="41"/>
      <c r="R100" s="62"/>
    </row>
    <row r="101" spans="1:18" s="4" customFormat="1" ht="105" x14ac:dyDescent="0.25">
      <c r="A101" s="19" t="str">
        <f t="shared" si="20"/>
        <v>Electricity Supply</v>
      </c>
      <c r="B101" s="19" t="str">
        <f t="shared" si="19"/>
        <v>Reduce Plant Downtime</v>
      </c>
      <c r="C101" s="19" t="str">
        <f t="shared" si="19"/>
        <v>Percentage Reduction in Plant Downtime</v>
      </c>
      <c r="D101" s="4" t="s">
        <v>124</v>
      </c>
      <c r="E101" s="4" t="s">
        <v>609</v>
      </c>
      <c r="F101" s="4" t="s">
        <v>725</v>
      </c>
      <c r="G101" s="4" t="s">
        <v>140</v>
      </c>
      <c r="H101" s="73">
        <v>144</v>
      </c>
      <c r="I101" s="4" t="s">
        <v>59</v>
      </c>
      <c r="J101" s="33">
        <v>0</v>
      </c>
      <c r="K101" s="34">
        <v>0.3</v>
      </c>
      <c r="L101" s="34">
        <v>0.01</v>
      </c>
      <c r="M101" s="4" t="s">
        <v>610</v>
      </c>
      <c r="N101" s="2" t="s">
        <v>727</v>
      </c>
      <c r="O101" s="4" t="s">
        <v>612</v>
      </c>
      <c r="P101" s="4" t="s">
        <v>611</v>
      </c>
      <c r="Q101" s="41" t="s">
        <v>726</v>
      </c>
      <c r="R101" s="62"/>
    </row>
    <row r="102" spans="1:18" s="4" customFormat="1" ht="30" x14ac:dyDescent="0.25">
      <c r="A102" s="19" t="str">
        <f t="shared" si="20"/>
        <v>Electricity Supply</v>
      </c>
      <c r="B102" s="19" t="str">
        <f t="shared" si="19"/>
        <v>Reduce Plant Downtime</v>
      </c>
      <c r="C102" s="19" t="str">
        <f t="shared" si="19"/>
        <v>Percentage Reduction in Plant Downtime</v>
      </c>
      <c r="D102" s="4" t="s">
        <v>125</v>
      </c>
      <c r="E102" s="4" t="s">
        <v>607</v>
      </c>
      <c r="H102" s="73"/>
      <c r="I102" s="18" t="s">
        <v>60</v>
      </c>
      <c r="K102" s="11"/>
      <c r="L102" s="11"/>
      <c r="Q102" s="41"/>
      <c r="R102" s="62"/>
    </row>
    <row r="103" spans="1:18" s="4" customFormat="1" ht="30" x14ac:dyDescent="0.25">
      <c r="A103" s="19" t="str">
        <f t="shared" si="20"/>
        <v>Electricity Supply</v>
      </c>
      <c r="B103" s="19" t="str">
        <f t="shared" si="19"/>
        <v>Reduce Plant Downtime</v>
      </c>
      <c r="C103" s="19" t="str">
        <f t="shared" si="19"/>
        <v>Percentage Reduction in Plant Downtime</v>
      </c>
      <c r="D103" s="4" t="s">
        <v>125</v>
      </c>
      <c r="E103" s="4" t="s">
        <v>608</v>
      </c>
      <c r="H103" s="73"/>
      <c r="I103" s="18" t="s">
        <v>60</v>
      </c>
      <c r="K103" s="11"/>
      <c r="L103" s="11"/>
      <c r="Q103" s="41"/>
      <c r="R103" s="62"/>
    </row>
    <row r="104" spans="1:18" s="4" customFormat="1" ht="30" x14ac:dyDescent="0.25">
      <c r="A104" s="19" t="str">
        <f t="shared" si="20"/>
        <v>Electricity Supply</v>
      </c>
      <c r="B104" s="19" t="str">
        <f t="shared" si="19"/>
        <v>Reduce Plant Downtime</v>
      </c>
      <c r="C104" s="19" t="str">
        <f t="shared" si="19"/>
        <v>Percentage Reduction in Plant Downtime</v>
      </c>
      <c r="D104" s="4" t="s">
        <v>125</v>
      </c>
      <c r="E104" s="4" t="s">
        <v>609</v>
      </c>
      <c r="H104" s="73"/>
      <c r="I104" s="18" t="s">
        <v>60</v>
      </c>
      <c r="K104" s="11"/>
      <c r="L104" s="11"/>
      <c r="Q104" s="41"/>
      <c r="R104" s="62"/>
    </row>
    <row r="105" spans="1:18" s="4" customFormat="1" ht="30" x14ac:dyDescent="0.25">
      <c r="A105" s="19" t="str">
        <f t="shared" si="20"/>
        <v>Electricity Supply</v>
      </c>
      <c r="B105" s="19" t="str">
        <f t="shared" si="20"/>
        <v>Reduce Plant Downtime</v>
      </c>
      <c r="C105" s="19" t="str">
        <f t="shared" si="20"/>
        <v>Percentage Reduction in Plant Downtime</v>
      </c>
      <c r="D105" s="4" t="s">
        <v>126</v>
      </c>
      <c r="E105" s="4" t="s">
        <v>607</v>
      </c>
      <c r="H105" s="73"/>
      <c r="I105" s="18" t="s">
        <v>60</v>
      </c>
      <c r="K105" s="11"/>
      <c r="L105" s="11"/>
      <c r="Q105" s="41"/>
      <c r="R105" s="62"/>
    </row>
    <row r="106" spans="1:18" s="4" customFormat="1" ht="30" x14ac:dyDescent="0.25">
      <c r="A106" s="19" t="str">
        <f t="shared" si="20"/>
        <v>Electricity Supply</v>
      </c>
      <c r="B106" s="19" t="str">
        <f t="shared" si="20"/>
        <v>Reduce Plant Downtime</v>
      </c>
      <c r="C106" s="19" t="str">
        <f t="shared" si="20"/>
        <v>Percentage Reduction in Plant Downtime</v>
      </c>
      <c r="D106" s="4" t="s">
        <v>126</v>
      </c>
      <c r="E106" s="4" t="s">
        <v>608</v>
      </c>
      <c r="H106" s="73"/>
      <c r="I106" s="18" t="s">
        <v>60</v>
      </c>
      <c r="K106" s="11"/>
      <c r="L106" s="11"/>
      <c r="Q106" s="41"/>
      <c r="R106" s="62"/>
    </row>
    <row r="107" spans="1:18" s="4" customFormat="1" ht="30" x14ac:dyDescent="0.25">
      <c r="A107" s="19" t="str">
        <f t="shared" si="20"/>
        <v>Electricity Supply</v>
      </c>
      <c r="B107" s="19" t="str">
        <f t="shared" si="20"/>
        <v>Reduce Plant Downtime</v>
      </c>
      <c r="C107" s="19" t="str">
        <f t="shared" si="20"/>
        <v>Percentage Reduction in Plant Downtime</v>
      </c>
      <c r="D107" s="4" t="s">
        <v>126</v>
      </c>
      <c r="E107" s="4" t="s">
        <v>609</v>
      </c>
      <c r="H107" s="73"/>
      <c r="I107" s="18" t="s">
        <v>60</v>
      </c>
      <c r="K107" s="11"/>
      <c r="L107" s="11"/>
      <c r="Q107" s="41"/>
      <c r="R107" s="62"/>
    </row>
    <row r="108" spans="1:18" s="4" customFormat="1" ht="30" x14ac:dyDescent="0.25">
      <c r="A108" s="19" t="str">
        <f t="shared" si="20"/>
        <v>Electricity Supply</v>
      </c>
      <c r="B108" s="19" t="str">
        <f t="shared" si="20"/>
        <v>Reduce Plant Downtime</v>
      </c>
      <c r="C108" s="19" t="str">
        <f t="shared" si="20"/>
        <v>Percentage Reduction in Plant Downtime</v>
      </c>
      <c r="D108" s="4" t="s">
        <v>719</v>
      </c>
      <c r="E108" s="4" t="s">
        <v>607</v>
      </c>
      <c r="H108" s="73"/>
      <c r="I108" s="18" t="s">
        <v>60</v>
      </c>
      <c r="K108" s="11"/>
      <c r="L108" s="11"/>
      <c r="Q108" s="41"/>
      <c r="R108" s="62"/>
    </row>
    <row r="109" spans="1:18" s="4" customFormat="1" ht="30" x14ac:dyDescent="0.25">
      <c r="A109" s="19" t="str">
        <f t="shared" ref="A109:C113" si="21">A$88</f>
        <v>Electricity Supply</v>
      </c>
      <c r="B109" s="19" t="str">
        <f t="shared" si="21"/>
        <v>Reduce Plant Downtime</v>
      </c>
      <c r="C109" s="19" t="str">
        <f t="shared" si="21"/>
        <v>Percentage Reduction in Plant Downtime</v>
      </c>
      <c r="D109" s="4" t="s">
        <v>719</v>
      </c>
      <c r="E109" s="4" t="s">
        <v>608</v>
      </c>
      <c r="H109" s="73"/>
      <c r="I109" s="18" t="s">
        <v>60</v>
      </c>
      <c r="K109" s="11"/>
      <c r="L109" s="11"/>
      <c r="Q109" s="41"/>
      <c r="R109" s="62"/>
    </row>
    <row r="110" spans="1:18" s="4" customFormat="1" ht="30" x14ac:dyDescent="0.25">
      <c r="A110" s="19" t="str">
        <f t="shared" si="21"/>
        <v>Electricity Supply</v>
      </c>
      <c r="B110" s="19" t="str">
        <f t="shared" si="21"/>
        <v>Reduce Plant Downtime</v>
      </c>
      <c r="C110" s="19" t="str">
        <f t="shared" si="21"/>
        <v>Percentage Reduction in Plant Downtime</v>
      </c>
      <c r="D110" s="4" t="s">
        <v>719</v>
      </c>
      <c r="E110" s="4" t="s">
        <v>609</v>
      </c>
      <c r="H110" s="73"/>
      <c r="I110" s="18" t="s">
        <v>60</v>
      </c>
      <c r="K110" s="11"/>
      <c r="L110" s="11"/>
      <c r="Q110" s="41"/>
      <c r="R110" s="62"/>
    </row>
    <row r="111" spans="1:18" s="4" customFormat="1" ht="30" x14ac:dyDescent="0.25">
      <c r="A111" s="19" t="str">
        <f t="shared" si="21"/>
        <v>Electricity Supply</v>
      </c>
      <c r="B111" s="19" t="str">
        <f t="shared" si="21"/>
        <v>Reduce Plant Downtime</v>
      </c>
      <c r="C111" s="19" t="str">
        <f t="shared" si="21"/>
        <v>Percentage Reduction in Plant Downtime</v>
      </c>
      <c r="D111" s="4" t="s">
        <v>720</v>
      </c>
      <c r="E111" s="4" t="s">
        <v>607</v>
      </c>
      <c r="H111" s="73"/>
      <c r="I111" s="18" t="s">
        <v>60</v>
      </c>
      <c r="K111" s="11"/>
      <c r="L111" s="11"/>
      <c r="Q111" s="41"/>
      <c r="R111" s="62"/>
    </row>
    <row r="112" spans="1:18" s="4" customFormat="1" ht="30" x14ac:dyDescent="0.25">
      <c r="A112" s="19" t="str">
        <f t="shared" si="21"/>
        <v>Electricity Supply</v>
      </c>
      <c r="B112" s="19" t="str">
        <f t="shared" si="21"/>
        <v>Reduce Plant Downtime</v>
      </c>
      <c r="C112" s="19" t="str">
        <f t="shared" si="21"/>
        <v>Percentage Reduction in Plant Downtime</v>
      </c>
      <c r="D112" s="4" t="s">
        <v>720</v>
      </c>
      <c r="E112" s="4" t="s">
        <v>608</v>
      </c>
      <c r="H112" s="73"/>
      <c r="I112" s="18" t="s">
        <v>60</v>
      </c>
      <c r="K112" s="11"/>
      <c r="L112" s="11"/>
      <c r="Q112" s="41"/>
      <c r="R112" s="62"/>
    </row>
    <row r="113" spans="1:18" s="4" customFormat="1" ht="30" x14ac:dyDescent="0.25">
      <c r="A113" s="19" t="str">
        <f t="shared" si="21"/>
        <v>Electricity Supply</v>
      </c>
      <c r="B113" s="19" t="str">
        <f t="shared" si="21"/>
        <v>Reduce Plant Downtime</v>
      </c>
      <c r="C113" s="19" t="str">
        <f t="shared" si="21"/>
        <v>Percentage Reduction in Plant Downtime</v>
      </c>
      <c r="D113" s="4" t="s">
        <v>720</v>
      </c>
      <c r="E113" s="4" t="s">
        <v>609</v>
      </c>
      <c r="H113" s="73"/>
      <c r="I113" s="18" t="s">
        <v>60</v>
      </c>
      <c r="K113" s="11"/>
      <c r="L113" s="11"/>
      <c r="Q113" s="41"/>
      <c r="R113" s="62"/>
    </row>
    <row r="114" spans="1:18" s="4" customFormat="1" ht="60" x14ac:dyDescent="0.25">
      <c r="A114" s="11" t="s">
        <v>8</v>
      </c>
      <c r="B114" s="4" t="s">
        <v>601</v>
      </c>
      <c r="C114" s="4" t="s">
        <v>669</v>
      </c>
      <c r="H114" s="73">
        <v>145</v>
      </c>
      <c r="I114" s="11" t="s">
        <v>59</v>
      </c>
      <c r="J114" s="33">
        <v>0</v>
      </c>
      <c r="K114" s="34">
        <v>0.4</v>
      </c>
      <c r="L114" s="34">
        <v>0.01</v>
      </c>
      <c r="M114" s="4" t="s">
        <v>602</v>
      </c>
      <c r="N114" s="2" t="s">
        <v>716</v>
      </c>
      <c r="O114" s="4" t="s">
        <v>604</v>
      </c>
      <c r="P114" s="4" t="s">
        <v>603</v>
      </c>
      <c r="Q114" s="41" t="s">
        <v>715</v>
      </c>
      <c r="R114" s="62"/>
    </row>
    <row r="115" spans="1:18" s="13" customFormat="1" ht="105" x14ac:dyDescent="0.25">
      <c r="A115" s="2" t="s">
        <v>8</v>
      </c>
      <c r="B115" s="7" t="s">
        <v>19</v>
      </c>
      <c r="C115" s="2" t="s">
        <v>699</v>
      </c>
      <c r="D115" s="7"/>
      <c r="E115" s="7"/>
      <c r="F115" s="7"/>
      <c r="G115" s="7"/>
      <c r="H115" s="9">
        <v>36</v>
      </c>
      <c r="I115" s="7" t="s">
        <v>59</v>
      </c>
      <c r="J115" s="22">
        <v>0</v>
      </c>
      <c r="K115" s="25">
        <v>0.25</v>
      </c>
      <c r="L115" s="25">
        <v>0.01</v>
      </c>
      <c r="M115" s="2" t="s">
        <v>47</v>
      </c>
      <c r="N115" s="2" t="s">
        <v>707</v>
      </c>
      <c r="O115" s="7" t="s">
        <v>547</v>
      </c>
      <c r="P115" s="4" t="s">
        <v>548</v>
      </c>
      <c r="Q115" s="66" t="s">
        <v>238</v>
      </c>
      <c r="R115" s="64" t="s">
        <v>310</v>
      </c>
    </row>
    <row r="116" spans="1:18" s="13" customFormat="1" ht="30" x14ac:dyDescent="0.25">
      <c r="A116" s="2" t="s">
        <v>8</v>
      </c>
      <c r="B116" s="7" t="s">
        <v>21</v>
      </c>
      <c r="C116" s="2" t="s">
        <v>186</v>
      </c>
      <c r="D116" s="7" t="s">
        <v>119</v>
      </c>
      <c r="E116" s="7"/>
      <c r="F116" s="4" t="s">
        <v>135</v>
      </c>
      <c r="G116" s="7"/>
      <c r="H116" s="9" t="s">
        <v>514</v>
      </c>
      <c r="I116" s="18" t="s">
        <v>60</v>
      </c>
      <c r="J116" s="7"/>
      <c r="K116" s="2"/>
      <c r="L116" s="2"/>
      <c r="M116" s="2"/>
      <c r="N116" s="2"/>
      <c r="P116" s="4"/>
      <c r="Q116" s="41"/>
      <c r="R116" s="61"/>
    </row>
    <row r="117" spans="1:18" s="13" customFormat="1" ht="30" x14ac:dyDescent="0.25">
      <c r="A117" s="19" t="str">
        <f t="shared" ref="A117:C123" si="22">A$116</f>
        <v>Electricity Supply</v>
      </c>
      <c r="B117" s="13" t="str">
        <f t="shared" si="22"/>
        <v>Subsidy for Electricity Production</v>
      </c>
      <c r="C117" s="19" t="str">
        <f t="shared" si="22"/>
        <v>Subsidy for Elec Production by Fuel</v>
      </c>
      <c r="D117" s="4" t="s">
        <v>120</v>
      </c>
      <c r="F117" s="4" t="s">
        <v>136</v>
      </c>
      <c r="H117" s="9" t="s">
        <v>514</v>
      </c>
      <c r="I117" s="18" t="s">
        <v>60</v>
      </c>
      <c r="K117" s="19"/>
      <c r="L117" s="19"/>
      <c r="M117" s="19"/>
      <c r="N117" s="2"/>
      <c r="P117" s="4"/>
      <c r="Q117" s="41"/>
      <c r="R117" s="61"/>
    </row>
    <row r="118" spans="1:18" s="13" customFormat="1" ht="135" x14ac:dyDescent="0.25">
      <c r="A118" s="19" t="str">
        <f t="shared" si="22"/>
        <v>Electricity Supply</v>
      </c>
      <c r="B118" s="13" t="str">
        <f t="shared" si="22"/>
        <v>Subsidy for Electricity Production</v>
      </c>
      <c r="C118" s="19" t="str">
        <f t="shared" si="22"/>
        <v>Subsidy for Elec Production by Fuel</v>
      </c>
      <c r="D118" s="4" t="s">
        <v>121</v>
      </c>
      <c r="F118" s="4" t="s">
        <v>137</v>
      </c>
      <c r="H118" s="9">
        <v>37</v>
      </c>
      <c r="I118" s="4" t="s">
        <v>59</v>
      </c>
      <c r="J118" s="4">
        <v>0</v>
      </c>
      <c r="K118" s="11">
        <v>35</v>
      </c>
      <c r="L118" s="11">
        <v>1</v>
      </c>
      <c r="M118" s="11" t="s">
        <v>218</v>
      </c>
      <c r="N118" s="2" t="s">
        <v>446</v>
      </c>
      <c r="O118" s="7" t="s">
        <v>549</v>
      </c>
      <c r="P118" s="4" t="s">
        <v>550</v>
      </c>
      <c r="Q118" s="39" t="s">
        <v>239</v>
      </c>
      <c r="R118" s="60"/>
    </row>
    <row r="119" spans="1:18" s="13" customFormat="1" ht="30" x14ac:dyDescent="0.25">
      <c r="A119" s="19" t="str">
        <f t="shared" si="22"/>
        <v>Electricity Supply</v>
      </c>
      <c r="B119" s="13" t="str">
        <f t="shared" si="22"/>
        <v>Subsidy for Electricity Production</v>
      </c>
      <c r="C119" s="19" t="str">
        <f t="shared" si="22"/>
        <v>Subsidy for Elec Production by Fuel</v>
      </c>
      <c r="D119" s="4" t="s">
        <v>122</v>
      </c>
      <c r="F119" s="4" t="s">
        <v>138</v>
      </c>
      <c r="H119" s="9"/>
      <c r="I119" s="18" t="s">
        <v>60</v>
      </c>
      <c r="J119" s="19"/>
      <c r="K119" s="19"/>
      <c r="L119" s="19"/>
      <c r="M119" s="19"/>
      <c r="N119" s="2"/>
      <c r="P119" s="4"/>
      <c r="Q119" s="40"/>
      <c r="R119" s="61"/>
    </row>
    <row r="120" spans="1:18" ht="135" x14ac:dyDescent="0.25">
      <c r="A120" s="19" t="str">
        <f t="shared" si="22"/>
        <v>Electricity Supply</v>
      </c>
      <c r="B120" s="13" t="str">
        <f t="shared" si="22"/>
        <v>Subsidy for Electricity Production</v>
      </c>
      <c r="C120" s="19" t="str">
        <f t="shared" si="22"/>
        <v>Subsidy for Elec Production by Fuel</v>
      </c>
      <c r="D120" s="4" t="s">
        <v>123</v>
      </c>
      <c r="E120" s="13"/>
      <c r="F120" s="4" t="s">
        <v>139</v>
      </c>
      <c r="G120" s="13"/>
      <c r="H120" s="9">
        <v>39</v>
      </c>
      <c r="I120" s="4" t="s">
        <v>59</v>
      </c>
      <c r="J120" s="19">
        <f t="shared" ref="J120:M123" si="23">J$118</f>
        <v>0</v>
      </c>
      <c r="K120" s="19">
        <f t="shared" si="23"/>
        <v>35</v>
      </c>
      <c r="L120" s="19">
        <f t="shared" si="23"/>
        <v>1</v>
      </c>
      <c r="M120" s="19" t="str">
        <f t="shared" si="23"/>
        <v>$/MWh</v>
      </c>
      <c r="N120" s="2" t="s">
        <v>447</v>
      </c>
      <c r="O120" s="7" t="s">
        <v>549</v>
      </c>
      <c r="P120" s="4" t="s">
        <v>550</v>
      </c>
      <c r="Q120"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1" spans="1:18" ht="135" x14ac:dyDescent="0.25">
      <c r="A121" s="19" t="str">
        <f t="shared" si="22"/>
        <v>Electricity Supply</v>
      </c>
      <c r="B121" s="13" t="str">
        <f t="shared" si="22"/>
        <v>Subsidy for Electricity Production</v>
      </c>
      <c r="C121" s="19" t="str">
        <f t="shared" si="22"/>
        <v>Subsidy for Elec Production by Fuel</v>
      </c>
      <c r="D121" s="4" t="s">
        <v>124</v>
      </c>
      <c r="E121" s="13"/>
      <c r="F121" s="4" t="s">
        <v>140</v>
      </c>
      <c r="G121" s="13"/>
      <c r="H121" s="9">
        <v>40</v>
      </c>
      <c r="I121" s="4" t="s">
        <v>59</v>
      </c>
      <c r="J121" s="19">
        <f t="shared" si="23"/>
        <v>0</v>
      </c>
      <c r="K121" s="19">
        <f t="shared" si="23"/>
        <v>35</v>
      </c>
      <c r="L121" s="19">
        <f t="shared" si="23"/>
        <v>1</v>
      </c>
      <c r="M121" s="19" t="str">
        <f t="shared" si="23"/>
        <v>$/MWh</v>
      </c>
      <c r="N121" s="2" t="s">
        <v>448</v>
      </c>
      <c r="O121" s="7" t="s">
        <v>549</v>
      </c>
      <c r="P121" s="4" t="s">
        <v>550</v>
      </c>
      <c r="Q121"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2" spans="1:18" ht="135" x14ac:dyDescent="0.25">
      <c r="A122" s="19" t="str">
        <f t="shared" si="22"/>
        <v>Electricity Supply</v>
      </c>
      <c r="B122" s="13" t="str">
        <f t="shared" si="22"/>
        <v>Subsidy for Electricity Production</v>
      </c>
      <c r="C122" s="19" t="str">
        <f t="shared" si="22"/>
        <v>Subsidy for Elec Production by Fuel</v>
      </c>
      <c r="D122" s="4" t="s">
        <v>125</v>
      </c>
      <c r="E122" s="13"/>
      <c r="F122" s="4" t="s">
        <v>141</v>
      </c>
      <c r="G122" s="13"/>
      <c r="H122" s="9">
        <v>41</v>
      </c>
      <c r="I122" s="4" t="s">
        <v>59</v>
      </c>
      <c r="J122" s="19">
        <f t="shared" si="23"/>
        <v>0</v>
      </c>
      <c r="K122" s="19">
        <f t="shared" si="23"/>
        <v>35</v>
      </c>
      <c r="L122" s="19">
        <f t="shared" si="23"/>
        <v>1</v>
      </c>
      <c r="M122" s="19" t="str">
        <f t="shared" si="23"/>
        <v>$/MWh</v>
      </c>
      <c r="N122" s="2" t="s">
        <v>449</v>
      </c>
      <c r="O122" s="7" t="s">
        <v>549</v>
      </c>
      <c r="P122" s="4" t="s">
        <v>550</v>
      </c>
      <c r="Q122"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3" spans="1:18" ht="135" x14ac:dyDescent="0.25">
      <c r="A123" s="19" t="str">
        <f t="shared" si="22"/>
        <v>Electricity Supply</v>
      </c>
      <c r="B123" s="13" t="str">
        <f t="shared" si="22"/>
        <v>Subsidy for Electricity Production</v>
      </c>
      <c r="C123" s="19" t="str">
        <f t="shared" si="22"/>
        <v>Subsidy for Elec Production by Fuel</v>
      </c>
      <c r="D123" s="4" t="s">
        <v>126</v>
      </c>
      <c r="E123" s="13"/>
      <c r="F123" s="4" t="s">
        <v>142</v>
      </c>
      <c r="G123" s="13"/>
      <c r="H123" s="9">
        <v>42</v>
      </c>
      <c r="I123" s="4" t="s">
        <v>59</v>
      </c>
      <c r="J123" s="19">
        <f t="shared" si="23"/>
        <v>0</v>
      </c>
      <c r="K123" s="19">
        <f t="shared" si="23"/>
        <v>35</v>
      </c>
      <c r="L123" s="19">
        <f t="shared" si="23"/>
        <v>1</v>
      </c>
      <c r="M123" s="19" t="str">
        <f t="shared" si="23"/>
        <v>$/MWh</v>
      </c>
      <c r="N123" s="2" t="s">
        <v>450</v>
      </c>
      <c r="O123" s="7" t="s">
        <v>549</v>
      </c>
      <c r="P123" s="4" t="s">
        <v>550</v>
      </c>
      <c r="Q123"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4" spans="1:18" ht="60" x14ac:dyDescent="0.25">
      <c r="A124" s="2" t="s">
        <v>9</v>
      </c>
      <c r="B124" s="7" t="s">
        <v>26</v>
      </c>
      <c r="C124" s="2" t="s">
        <v>670</v>
      </c>
      <c r="H124" s="9">
        <v>43</v>
      </c>
      <c r="I124" s="7" t="s">
        <v>59</v>
      </c>
      <c r="J124" s="22">
        <v>0</v>
      </c>
      <c r="K124" s="25">
        <v>1</v>
      </c>
      <c r="L124" s="25">
        <v>0.01</v>
      </c>
      <c r="M124" s="7" t="s">
        <v>46</v>
      </c>
      <c r="N124" s="2" t="s">
        <v>394</v>
      </c>
      <c r="O124" s="7" t="s">
        <v>551</v>
      </c>
      <c r="P124" s="4" t="s">
        <v>552</v>
      </c>
      <c r="Q124" s="39" t="s">
        <v>240</v>
      </c>
    </row>
    <row r="125" spans="1:18" s="13" customFormat="1" ht="60" x14ac:dyDescent="0.25">
      <c r="A125" s="2" t="s">
        <v>9</v>
      </c>
      <c r="B125" s="7" t="s">
        <v>31</v>
      </c>
      <c r="C125" s="2" t="s">
        <v>671</v>
      </c>
      <c r="D125" s="7"/>
      <c r="E125" s="7"/>
      <c r="F125" s="7"/>
      <c r="G125" s="7"/>
      <c r="H125" s="9">
        <v>44</v>
      </c>
      <c r="I125" s="7" t="s">
        <v>59</v>
      </c>
      <c r="J125" s="22">
        <v>0</v>
      </c>
      <c r="K125" s="25">
        <v>1</v>
      </c>
      <c r="L125" s="25">
        <v>0.01</v>
      </c>
      <c r="M125" s="7" t="s">
        <v>46</v>
      </c>
      <c r="N125" s="7" t="s">
        <v>395</v>
      </c>
      <c r="O125" s="7" t="s">
        <v>553</v>
      </c>
      <c r="P125" s="4" t="s">
        <v>554</v>
      </c>
      <c r="Q125" s="39" t="s">
        <v>240</v>
      </c>
      <c r="R125" s="61"/>
    </row>
    <row r="126" spans="1:18" s="13" customFormat="1" ht="75" x14ac:dyDescent="0.25">
      <c r="A126" s="2" t="s">
        <v>9</v>
      </c>
      <c r="B126" s="7" t="s">
        <v>29</v>
      </c>
      <c r="C126" s="2" t="s">
        <v>78</v>
      </c>
      <c r="D126" s="7"/>
      <c r="E126" s="7"/>
      <c r="F126" s="7"/>
      <c r="G126" s="7"/>
      <c r="H126" s="9">
        <v>45</v>
      </c>
      <c r="I126" s="7" t="s">
        <v>59</v>
      </c>
      <c r="J126" s="22">
        <v>0</v>
      </c>
      <c r="K126" s="25">
        <v>1</v>
      </c>
      <c r="L126" s="25">
        <v>0.01</v>
      </c>
      <c r="M126" s="7" t="s">
        <v>46</v>
      </c>
      <c r="N126" s="7" t="s">
        <v>396</v>
      </c>
      <c r="O126" s="7" t="s">
        <v>555</v>
      </c>
      <c r="P126" s="4" t="s">
        <v>556</v>
      </c>
      <c r="Q126" s="39" t="s">
        <v>240</v>
      </c>
      <c r="R126" s="61"/>
    </row>
    <row r="127" spans="1:18" s="13" customFormat="1" ht="105" x14ac:dyDescent="0.25">
      <c r="A127" s="2" t="s">
        <v>9</v>
      </c>
      <c r="B127" s="7" t="s">
        <v>152</v>
      </c>
      <c r="C127" s="2" t="s">
        <v>672</v>
      </c>
      <c r="D127" s="7" t="s">
        <v>189</v>
      </c>
      <c r="E127" s="7"/>
      <c r="F127" s="4" t="s">
        <v>197</v>
      </c>
      <c r="G127" s="7"/>
      <c r="H127" s="9">
        <v>46</v>
      </c>
      <c r="I127" s="7" t="s">
        <v>59</v>
      </c>
      <c r="J127" s="24">
        <v>0</v>
      </c>
      <c r="K127" s="25">
        <f>ROUND(MaxBoundCalculations!B296,2)</f>
        <v>0.11</v>
      </c>
      <c r="L127" s="32">
        <v>5.0000000000000001E-3</v>
      </c>
      <c r="M127" s="7" t="s">
        <v>43</v>
      </c>
      <c r="N127" s="2" t="s">
        <v>397</v>
      </c>
      <c r="O127" s="7" t="s">
        <v>557</v>
      </c>
      <c r="P127" s="4" t="s">
        <v>558</v>
      </c>
      <c r="Q127" s="41" t="s">
        <v>300</v>
      </c>
      <c r="R127" s="62" t="s">
        <v>300</v>
      </c>
    </row>
    <row r="128" spans="1:18" s="13" customFormat="1" ht="90" x14ac:dyDescent="0.25">
      <c r="A128" s="19" t="str">
        <f>A$127</f>
        <v>Industry</v>
      </c>
      <c r="B128" s="13" t="str">
        <f t="shared" ref="B128:C134" si="24">B$127</f>
        <v>Industry Energy Efficiency Standards</v>
      </c>
      <c r="C128" s="13" t="str">
        <f t="shared" si="24"/>
        <v>Percentage Improvement in Eqpt Efficiency Standards above BAU</v>
      </c>
      <c r="D128" s="4" t="s">
        <v>190</v>
      </c>
      <c r="E128" s="7"/>
      <c r="F128" s="4" t="s">
        <v>198</v>
      </c>
      <c r="G128" s="7"/>
      <c r="H128" s="9">
        <v>47</v>
      </c>
      <c r="I128" s="7" t="s">
        <v>59</v>
      </c>
      <c r="J128" s="16">
        <f t="shared" ref="J128:M134" si="25">J$127</f>
        <v>0</v>
      </c>
      <c r="K128" s="16">
        <f t="shared" si="25"/>
        <v>0.11</v>
      </c>
      <c r="L128" s="17">
        <f t="shared" si="25"/>
        <v>5.0000000000000001E-3</v>
      </c>
      <c r="M128" s="13" t="str">
        <f t="shared" si="25"/>
        <v>% reduction in energy use</v>
      </c>
      <c r="N128" s="2" t="s">
        <v>398</v>
      </c>
      <c r="O128" s="7" t="s">
        <v>557</v>
      </c>
      <c r="P128" s="4" t="s">
        <v>558</v>
      </c>
      <c r="Q128" s="40" t="str">
        <f t="shared" ref="Q128:Q134" si="26">Q$127</f>
        <v>O. Siddiqui, 2009, "Assessment of Achievable Potential from Energy Efficiency and Demand Response Programs in the U.S.", EPRI, http://www.epri.com/abstracts/pages/productabstract.aspx?ProductID=000000000001016987, Page 4-32, Figure 4-33</v>
      </c>
      <c r="R128" s="61"/>
    </row>
    <row r="129" spans="1:18" s="13" customFormat="1" ht="90" x14ac:dyDescent="0.25">
      <c r="A129" s="19" t="str">
        <f t="shared" ref="A129:A134" si="27">A$127</f>
        <v>Industry</v>
      </c>
      <c r="B129" s="13" t="str">
        <f t="shared" si="24"/>
        <v>Industry Energy Efficiency Standards</v>
      </c>
      <c r="C129" s="13" t="str">
        <f t="shared" si="24"/>
        <v>Percentage Improvement in Eqpt Efficiency Standards above BAU</v>
      </c>
      <c r="D129" s="4" t="s">
        <v>191</v>
      </c>
      <c r="E129" s="7"/>
      <c r="F129" s="4" t="s">
        <v>199</v>
      </c>
      <c r="G129" s="7"/>
      <c r="H129" s="9">
        <v>48</v>
      </c>
      <c r="I129" s="7" t="s">
        <v>59</v>
      </c>
      <c r="J129" s="16">
        <f t="shared" si="25"/>
        <v>0</v>
      </c>
      <c r="K129" s="16">
        <f t="shared" si="25"/>
        <v>0.11</v>
      </c>
      <c r="L129" s="17">
        <f t="shared" si="25"/>
        <v>5.0000000000000001E-3</v>
      </c>
      <c r="M129" s="13" t="str">
        <f t="shared" si="25"/>
        <v>% reduction in energy use</v>
      </c>
      <c r="N129" s="2" t="s">
        <v>399</v>
      </c>
      <c r="O129" s="7" t="s">
        <v>557</v>
      </c>
      <c r="P129" s="4" t="s">
        <v>558</v>
      </c>
      <c r="Q129" s="40" t="str">
        <f t="shared" si="26"/>
        <v>O. Siddiqui, 2009, "Assessment of Achievable Potential from Energy Efficiency and Demand Response Programs in the U.S.", EPRI, http://www.epri.com/abstracts/pages/productabstract.aspx?ProductID=000000000001016987, Page 4-32, Figure 4-33</v>
      </c>
      <c r="R129" s="61"/>
    </row>
    <row r="130" spans="1:18" s="13" customFormat="1" ht="90" x14ac:dyDescent="0.25">
      <c r="A130" s="19" t="str">
        <f t="shared" si="27"/>
        <v>Industry</v>
      </c>
      <c r="B130" s="13" t="str">
        <f t="shared" si="24"/>
        <v>Industry Energy Efficiency Standards</v>
      </c>
      <c r="C130" s="13" t="str">
        <f t="shared" si="24"/>
        <v>Percentage Improvement in Eqpt Efficiency Standards above BAU</v>
      </c>
      <c r="D130" s="4" t="s">
        <v>192</v>
      </c>
      <c r="E130" s="7"/>
      <c r="F130" s="4" t="s">
        <v>200</v>
      </c>
      <c r="G130" s="7"/>
      <c r="H130" s="9">
        <v>49</v>
      </c>
      <c r="I130" s="7" t="s">
        <v>59</v>
      </c>
      <c r="J130" s="16">
        <f t="shared" si="25"/>
        <v>0</v>
      </c>
      <c r="K130" s="16">
        <f t="shared" si="25"/>
        <v>0.11</v>
      </c>
      <c r="L130" s="17">
        <f t="shared" si="25"/>
        <v>5.0000000000000001E-3</v>
      </c>
      <c r="M130" s="13" t="str">
        <f t="shared" si="25"/>
        <v>% reduction in energy use</v>
      </c>
      <c r="N130" s="2" t="s">
        <v>400</v>
      </c>
      <c r="O130" s="7" t="s">
        <v>557</v>
      </c>
      <c r="P130" s="4" t="s">
        <v>558</v>
      </c>
      <c r="Q130" s="40" t="str">
        <f t="shared" si="26"/>
        <v>O. Siddiqui, 2009, "Assessment of Achievable Potential from Energy Efficiency and Demand Response Programs in the U.S.", EPRI, http://www.epri.com/abstracts/pages/productabstract.aspx?ProductID=000000000001016987, Page 4-32, Figure 4-33</v>
      </c>
      <c r="R130" s="61"/>
    </row>
    <row r="131" spans="1:18" s="13" customFormat="1" ht="90" x14ac:dyDescent="0.25">
      <c r="A131" s="19" t="str">
        <f t="shared" si="27"/>
        <v>Industry</v>
      </c>
      <c r="B131" s="13" t="str">
        <f t="shared" si="24"/>
        <v>Industry Energy Efficiency Standards</v>
      </c>
      <c r="C131" s="13" t="str">
        <f t="shared" si="24"/>
        <v>Percentage Improvement in Eqpt Efficiency Standards above BAU</v>
      </c>
      <c r="D131" s="4" t="s">
        <v>193</v>
      </c>
      <c r="E131" s="7"/>
      <c r="F131" s="4" t="s">
        <v>201</v>
      </c>
      <c r="G131" s="7"/>
      <c r="H131" s="9">
        <v>50</v>
      </c>
      <c r="I131" s="7" t="s">
        <v>59</v>
      </c>
      <c r="J131" s="16">
        <f t="shared" si="25"/>
        <v>0</v>
      </c>
      <c r="K131" s="16">
        <f t="shared" si="25"/>
        <v>0.11</v>
      </c>
      <c r="L131" s="17">
        <f t="shared" si="25"/>
        <v>5.0000000000000001E-3</v>
      </c>
      <c r="M131" s="13" t="str">
        <f t="shared" si="25"/>
        <v>% reduction in energy use</v>
      </c>
      <c r="N131" s="2" t="s">
        <v>401</v>
      </c>
      <c r="O131" s="7" t="s">
        <v>557</v>
      </c>
      <c r="P131" s="4" t="s">
        <v>558</v>
      </c>
      <c r="Q131" s="40" t="str">
        <f t="shared" si="26"/>
        <v>O. Siddiqui, 2009, "Assessment of Achievable Potential from Energy Efficiency and Demand Response Programs in the U.S.", EPRI, http://www.epri.com/abstracts/pages/productabstract.aspx?ProductID=000000000001016987, Page 4-32, Figure 4-33</v>
      </c>
      <c r="R131" s="61"/>
    </row>
    <row r="132" spans="1:18" s="13" customFormat="1" ht="90" x14ac:dyDescent="0.25">
      <c r="A132" s="19" t="str">
        <f t="shared" si="27"/>
        <v>Industry</v>
      </c>
      <c r="B132" s="13" t="str">
        <f t="shared" si="24"/>
        <v>Industry Energy Efficiency Standards</v>
      </c>
      <c r="C132" s="13" t="str">
        <f t="shared" si="24"/>
        <v>Percentage Improvement in Eqpt Efficiency Standards above BAU</v>
      </c>
      <c r="D132" s="4" t="s">
        <v>194</v>
      </c>
      <c r="E132" s="7"/>
      <c r="F132" s="4" t="s">
        <v>202</v>
      </c>
      <c r="G132" s="7"/>
      <c r="H132" s="9">
        <v>51</v>
      </c>
      <c r="I132" s="7" t="s">
        <v>59</v>
      </c>
      <c r="J132" s="16">
        <f t="shared" si="25"/>
        <v>0</v>
      </c>
      <c r="K132" s="16">
        <f t="shared" si="25"/>
        <v>0.11</v>
      </c>
      <c r="L132" s="17">
        <f t="shared" si="25"/>
        <v>5.0000000000000001E-3</v>
      </c>
      <c r="M132" s="13" t="str">
        <f t="shared" si="25"/>
        <v>% reduction in energy use</v>
      </c>
      <c r="N132" s="2" t="s">
        <v>402</v>
      </c>
      <c r="O132" s="7" t="s">
        <v>557</v>
      </c>
      <c r="P132" s="4" t="s">
        <v>558</v>
      </c>
      <c r="Q132" s="40" t="str">
        <f t="shared" si="26"/>
        <v>O. Siddiqui, 2009, "Assessment of Achievable Potential from Energy Efficiency and Demand Response Programs in the U.S.", EPRI, http://www.epri.com/abstracts/pages/productabstract.aspx?ProductID=000000000001016987, Page 4-32, Figure 4-33</v>
      </c>
      <c r="R132" s="61"/>
    </row>
    <row r="133" spans="1:18" ht="90" x14ac:dyDescent="0.25">
      <c r="A133" s="19" t="str">
        <f t="shared" si="27"/>
        <v>Industry</v>
      </c>
      <c r="B133" s="16" t="str">
        <f>B$127</f>
        <v>Industry Energy Efficiency Standards</v>
      </c>
      <c r="C133" s="16" t="str">
        <f>C$127</f>
        <v>Percentage Improvement in Eqpt Efficiency Standards above BAU</v>
      </c>
      <c r="D133" s="4" t="s">
        <v>195</v>
      </c>
      <c r="F133" s="11" t="s">
        <v>203</v>
      </c>
      <c r="H133" s="9">
        <v>52</v>
      </c>
      <c r="I133" s="7" t="s">
        <v>59</v>
      </c>
      <c r="J133" s="16">
        <f>J$127</f>
        <v>0</v>
      </c>
      <c r="K133" s="16">
        <f>K$127</f>
        <v>0.11</v>
      </c>
      <c r="L133" s="17">
        <f>L$127</f>
        <v>5.0000000000000001E-3</v>
      </c>
      <c r="M133" s="13" t="str">
        <f>M$127</f>
        <v>% reduction in energy use</v>
      </c>
      <c r="N133" s="2" t="s">
        <v>403</v>
      </c>
      <c r="O133" s="7" t="s">
        <v>557</v>
      </c>
      <c r="P133" s="4" t="s">
        <v>558</v>
      </c>
      <c r="Q133" s="40" t="str">
        <f t="shared" si="26"/>
        <v>O. Siddiqui, 2009, "Assessment of Achievable Potential from Energy Efficiency and Demand Response Programs in the U.S.", EPRI, http://www.epri.com/abstracts/pages/productabstract.aspx?ProductID=000000000001016987, Page 4-32, Figure 4-33</v>
      </c>
    </row>
    <row r="134" spans="1:18" s="13" customFormat="1" ht="90" x14ac:dyDescent="0.25">
      <c r="A134" s="19" t="str">
        <f t="shared" si="27"/>
        <v>Industry</v>
      </c>
      <c r="B134" s="13" t="str">
        <f t="shared" si="24"/>
        <v>Industry Energy Efficiency Standards</v>
      </c>
      <c r="C134" s="13" t="str">
        <f t="shared" si="24"/>
        <v>Percentage Improvement in Eqpt Efficiency Standards above BAU</v>
      </c>
      <c r="D134" s="4" t="s">
        <v>196</v>
      </c>
      <c r="E134" s="7"/>
      <c r="F134" s="4" t="s">
        <v>204</v>
      </c>
      <c r="G134" s="7"/>
      <c r="H134" s="9">
        <v>53</v>
      </c>
      <c r="I134" s="7" t="s">
        <v>59</v>
      </c>
      <c r="J134" s="16">
        <f t="shared" si="25"/>
        <v>0</v>
      </c>
      <c r="K134" s="16">
        <f t="shared" si="25"/>
        <v>0.11</v>
      </c>
      <c r="L134" s="17">
        <f t="shared" si="25"/>
        <v>5.0000000000000001E-3</v>
      </c>
      <c r="M134" s="13" t="str">
        <f t="shared" si="25"/>
        <v>% reduction in energy use</v>
      </c>
      <c r="N134" s="2" t="s">
        <v>404</v>
      </c>
      <c r="O134" s="7" t="s">
        <v>557</v>
      </c>
      <c r="P134" s="4" t="s">
        <v>558</v>
      </c>
      <c r="Q134" s="40" t="str">
        <f t="shared" si="26"/>
        <v>O. Siddiqui, 2009, "Assessment of Achievable Potential from Energy Efficiency and Demand Response Programs in the U.S.", EPRI, http://www.epri.com/abstracts/pages/productabstract.aspx?ProductID=000000000001016987, Page 4-32, Figure 4-33</v>
      </c>
      <c r="R134" s="61"/>
    </row>
    <row r="135" spans="1:18" s="13" customFormat="1" ht="60" x14ac:dyDescent="0.25">
      <c r="A135" s="2" t="s">
        <v>9</v>
      </c>
      <c r="B135" s="7" t="s">
        <v>30</v>
      </c>
      <c r="C135" s="2" t="s">
        <v>673</v>
      </c>
      <c r="D135" s="7"/>
      <c r="E135" s="7"/>
      <c r="F135" s="7"/>
      <c r="G135" s="7"/>
      <c r="H135" s="9">
        <v>54</v>
      </c>
      <c r="I135" s="7" t="s">
        <v>59</v>
      </c>
      <c r="J135" s="22">
        <v>0</v>
      </c>
      <c r="K135" s="25">
        <v>1</v>
      </c>
      <c r="L135" s="25">
        <v>0.01</v>
      </c>
      <c r="M135" s="7" t="s">
        <v>46</v>
      </c>
      <c r="N135" s="7" t="s">
        <v>405</v>
      </c>
      <c r="O135" s="7" t="s">
        <v>559</v>
      </c>
      <c r="P135" s="4" t="s">
        <v>560</v>
      </c>
      <c r="Q135" s="39" t="s">
        <v>240</v>
      </c>
      <c r="R135" s="61"/>
    </row>
    <row r="136" spans="1:18" ht="75" x14ac:dyDescent="0.25">
      <c r="A136" s="2" t="s">
        <v>9</v>
      </c>
      <c r="B136" s="7" t="s">
        <v>32</v>
      </c>
      <c r="C136" s="2" t="s">
        <v>674</v>
      </c>
      <c r="H136" s="9">
        <v>55</v>
      </c>
      <c r="I136" s="7" t="s">
        <v>59</v>
      </c>
      <c r="J136" s="22">
        <v>0</v>
      </c>
      <c r="K136" s="22">
        <v>0.17</v>
      </c>
      <c r="L136" s="32">
        <v>5.0000000000000001E-3</v>
      </c>
      <c r="M136" s="7" t="s">
        <v>42</v>
      </c>
      <c r="N136" s="2" t="s">
        <v>406</v>
      </c>
      <c r="O136" s="7" t="s">
        <v>561</v>
      </c>
      <c r="P136" s="4" t="s">
        <v>562</v>
      </c>
      <c r="Q136" s="39" t="s">
        <v>311</v>
      </c>
      <c r="R136" s="60" t="s">
        <v>311</v>
      </c>
    </row>
    <row r="137" spans="1:18" ht="75" x14ac:dyDescent="0.25">
      <c r="A137" s="2" t="s">
        <v>9</v>
      </c>
      <c r="B137" s="2" t="s">
        <v>27</v>
      </c>
      <c r="C137" s="2" t="s">
        <v>675</v>
      </c>
      <c r="H137" s="9">
        <v>56</v>
      </c>
      <c r="I137" s="7" t="s">
        <v>59</v>
      </c>
      <c r="J137" s="22">
        <v>0</v>
      </c>
      <c r="K137" s="25">
        <v>1</v>
      </c>
      <c r="L137" s="25">
        <v>0.01</v>
      </c>
      <c r="M137" s="7" t="s">
        <v>46</v>
      </c>
      <c r="N137" s="7" t="s">
        <v>407</v>
      </c>
      <c r="O137" s="7" t="s">
        <v>563</v>
      </c>
      <c r="P137" s="4" t="s">
        <v>564</v>
      </c>
      <c r="Q137" s="39" t="s">
        <v>240</v>
      </c>
    </row>
    <row r="138" spans="1:18" ht="75" x14ac:dyDescent="0.25">
      <c r="A138" s="2" t="s">
        <v>9</v>
      </c>
      <c r="B138" s="2" t="s">
        <v>24</v>
      </c>
      <c r="C138" s="2" t="s">
        <v>676</v>
      </c>
      <c r="H138" s="9">
        <v>57</v>
      </c>
      <c r="I138" s="7" t="s">
        <v>59</v>
      </c>
      <c r="J138" s="22">
        <v>0</v>
      </c>
      <c r="K138" s="25">
        <v>1</v>
      </c>
      <c r="L138" s="25">
        <v>0.01</v>
      </c>
      <c r="M138" s="7" t="s">
        <v>46</v>
      </c>
      <c r="N138" s="7" t="s">
        <v>408</v>
      </c>
      <c r="O138" s="7" t="s">
        <v>565</v>
      </c>
      <c r="P138" s="4" t="s">
        <v>566</v>
      </c>
      <c r="Q138" s="39" t="s">
        <v>240</v>
      </c>
    </row>
    <row r="139" spans="1:18" ht="75" x14ac:dyDescent="0.25">
      <c r="A139" s="2" t="s">
        <v>9</v>
      </c>
      <c r="B139" s="7" t="s">
        <v>28</v>
      </c>
      <c r="C139" s="2" t="s">
        <v>677</v>
      </c>
      <c r="H139" s="9">
        <v>58</v>
      </c>
      <c r="I139" s="7" t="s">
        <v>59</v>
      </c>
      <c r="J139" s="22">
        <v>0</v>
      </c>
      <c r="K139" s="25">
        <v>1</v>
      </c>
      <c r="L139" s="25">
        <v>0.01</v>
      </c>
      <c r="M139" s="7" t="s">
        <v>46</v>
      </c>
      <c r="N139" s="7" t="s">
        <v>409</v>
      </c>
      <c r="O139" s="7" t="s">
        <v>567</v>
      </c>
      <c r="P139" s="4" t="s">
        <v>568</v>
      </c>
      <c r="Q139" s="39" t="s">
        <v>240</v>
      </c>
    </row>
    <row r="140" spans="1:18" ht="60" x14ac:dyDescent="0.25">
      <c r="A140" s="2" t="s">
        <v>9</v>
      </c>
      <c r="B140" s="7" t="s">
        <v>25</v>
      </c>
      <c r="C140" s="2" t="s">
        <v>678</v>
      </c>
      <c r="H140" s="9">
        <v>59</v>
      </c>
      <c r="I140" s="7" t="s">
        <v>59</v>
      </c>
      <c r="J140" s="22">
        <v>0</v>
      </c>
      <c r="K140" s="25">
        <v>1</v>
      </c>
      <c r="L140" s="25">
        <v>0.01</v>
      </c>
      <c r="M140" s="7" t="s">
        <v>46</v>
      </c>
      <c r="N140" s="7" t="s">
        <v>737</v>
      </c>
      <c r="O140" s="7" t="s">
        <v>569</v>
      </c>
      <c r="P140" s="4" t="s">
        <v>570</v>
      </c>
      <c r="Q140" s="39" t="s">
        <v>240</v>
      </c>
    </row>
    <row r="141" spans="1:18" ht="75" x14ac:dyDescent="0.25">
      <c r="A141" s="2" t="s">
        <v>205</v>
      </c>
      <c r="B141" s="7" t="s">
        <v>209</v>
      </c>
      <c r="C141" s="7" t="s">
        <v>212</v>
      </c>
      <c r="H141" s="9">
        <v>60</v>
      </c>
      <c r="I141" s="7" t="s">
        <v>59</v>
      </c>
      <c r="J141" s="22">
        <v>0</v>
      </c>
      <c r="K141" s="25">
        <f>ROUND(MaxBoundCalculations!B304,2)</f>
        <v>0.45</v>
      </c>
      <c r="L141" s="25">
        <v>0.01</v>
      </c>
      <c r="M141" s="7" t="s">
        <v>46</v>
      </c>
      <c r="N141" s="2" t="s">
        <v>598</v>
      </c>
      <c r="O141" s="7" t="s">
        <v>571</v>
      </c>
      <c r="P141" s="4" t="s">
        <v>572</v>
      </c>
      <c r="Q141" s="39" t="s">
        <v>240</v>
      </c>
      <c r="R141" s="60" t="s">
        <v>378</v>
      </c>
    </row>
    <row r="142" spans="1:18" ht="45" x14ac:dyDescent="0.25">
      <c r="A142" s="2" t="s">
        <v>205</v>
      </c>
      <c r="B142" s="7" t="s">
        <v>613</v>
      </c>
      <c r="C142" s="7" t="s">
        <v>614</v>
      </c>
      <c r="I142" s="18" t="s">
        <v>60</v>
      </c>
      <c r="J142" s="22"/>
      <c r="K142" s="25"/>
      <c r="L142" s="25"/>
      <c r="N142" s="2"/>
    </row>
    <row r="143" spans="1:18" ht="105" x14ac:dyDescent="0.25">
      <c r="A143" s="2" t="s">
        <v>205</v>
      </c>
      <c r="B143" s="7" t="s">
        <v>380</v>
      </c>
      <c r="C143" s="2" t="s">
        <v>381</v>
      </c>
      <c r="H143" s="9">
        <v>61</v>
      </c>
      <c r="I143" s="7" t="s">
        <v>59</v>
      </c>
      <c r="J143" s="22">
        <v>0</v>
      </c>
      <c r="K143" s="25">
        <f>ROUND(MaxBoundCalculations!B308,2)</f>
        <v>0.31</v>
      </c>
      <c r="L143" s="25">
        <v>0.01</v>
      </c>
      <c r="M143" s="7" t="s">
        <v>46</v>
      </c>
      <c r="N143" s="2" t="s">
        <v>599</v>
      </c>
      <c r="O143" s="7" t="s">
        <v>573</v>
      </c>
      <c r="P143" s="4" t="s">
        <v>574</v>
      </c>
      <c r="Q143" s="39" t="s">
        <v>240</v>
      </c>
      <c r="R143" s="60" t="s">
        <v>379</v>
      </c>
    </row>
    <row r="144" spans="1:18" ht="75" x14ac:dyDescent="0.25">
      <c r="A144" s="2" t="s">
        <v>205</v>
      </c>
      <c r="B144" s="7" t="s">
        <v>206</v>
      </c>
      <c r="C144" s="2" t="s">
        <v>679</v>
      </c>
      <c r="H144" s="9">
        <v>62</v>
      </c>
      <c r="I144" s="7" t="s">
        <v>59</v>
      </c>
      <c r="J144" s="22">
        <v>0</v>
      </c>
      <c r="K144" s="25">
        <v>1</v>
      </c>
      <c r="L144" s="25">
        <v>0.01</v>
      </c>
      <c r="M144" s="7" t="s">
        <v>46</v>
      </c>
      <c r="N144" s="7" t="s">
        <v>410</v>
      </c>
      <c r="O144" s="7" t="s">
        <v>575</v>
      </c>
      <c r="P144" s="4" t="s">
        <v>576</v>
      </c>
      <c r="Q144" s="39" t="s">
        <v>240</v>
      </c>
    </row>
    <row r="145" spans="1:18" ht="60" x14ac:dyDescent="0.25">
      <c r="A145" s="2" t="s">
        <v>205</v>
      </c>
      <c r="B145" s="7" t="s">
        <v>210</v>
      </c>
      <c r="C145" s="7" t="s">
        <v>211</v>
      </c>
      <c r="H145" s="9">
        <v>63</v>
      </c>
      <c r="I145" s="7" t="s">
        <v>59</v>
      </c>
      <c r="J145" s="22">
        <v>0</v>
      </c>
      <c r="K145" s="25">
        <v>1</v>
      </c>
      <c r="L145" s="25">
        <v>0.01</v>
      </c>
      <c r="M145" s="7" t="s">
        <v>46</v>
      </c>
      <c r="N145" s="7" t="s">
        <v>411</v>
      </c>
      <c r="O145" s="7" t="s">
        <v>577</v>
      </c>
      <c r="P145" s="4" t="s">
        <v>578</v>
      </c>
      <c r="Q145" s="39" t="s">
        <v>240</v>
      </c>
    </row>
    <row r="146" spans="1:18" ht="60" x14ac:dyDescent="0.25">
      <c r="A146" s="2" t="s">
        <v>205</v>
      </c>
      <c r="B146" s="7" t="s">
        <v>208</v>
      </c>
      <c r="C146" s="2" t="s">
        <v>680</v>
      </c>
      <c r="H146" s="9">
        <v>64</v>
      </c>
      <c r="I146" s="7" t="s">
        <v>59</v>
      </c>
      <c r="J146" s="22">
        <v>0</v>
      </c>
      <c r="K146" s="25">
        <v>1</v>
      </c>
      <c r="L146" s="25">
        <v>0.01</v>
      </c>
      <c r="M146" s="7" t="s">
        <v>46</v>
      </c>
      <c r="N146" s="7" t="s">
        <v>412</v>
      </c>
      <c r="O146" s="7" t="s">
        <v>579</v>
      </c>
      <c r="P146" s="4" t="s">
        <v>580</v>
      </c>
      <c r="Q146" s="39" t="s">
        <v>240</v>
      </c>
    </row>
    <row r="147" spans="1:18" ht="60" x14ac:dyDescent="0.25">
      <c r="A147" s="2" t="s">
        <v>205</v>
      </c>
      <c r="B147" s="7" t="s">
        <v>207</v>
      </c>
      <c r="C147" s="2" t="s">
        <v>681</v>
      </c>
      <c r="H147" s="9">
        <v>65</v>
      </c>
      <c r="I147" s="7" t="s">
        <v>59</v>
      </c>
      <c r="J147" s="22">
        <v>0</v>
      </c>
      <c r="K147" s="25">
        <v>1</v>
      </c>
      <c r="L147" s="25">
        <v>0.01</v>
      </c>
      <c r="M147" s="7" t="s">
        <v>46</v>
      </c>
      <c r="N147" s="7" t="s">
        <v>413</v>
      </c>
      <c r="O147" s="7" t="s">
        <v>581</v>
      </c>
      <c r="P147" s="4" t="s">
        <v>582</v>
      </c>
      <c r="Q147" s="39" t="s">
        <v>240</v>
      </c>
    </row>
    <row r="148" spans="1:18" ht="60" x14ac:dyDescent="0.25">
      <c r="A148" s="2" t="s">
        <v>10</v>
      </c>
      <c r="B148" s="7" t="s">
        <v>36</v>
      </c>
      <c r="C148" s="2" t="s">
        <v>75</v>
      </c>
      <c r="H148" s="9">
        <v>66</v>
      </c>
      <c r="I148" s="7" t="s">
        <v>59</v>
      </c>
      <c r="J148" s="21">
        <v>0</v>
      </c>
      <c r="K148" s="23">
        <v>1</v>
      </c>
      <c r="L148" s="23">
        <v>0.01</v>
      </c>
      <c r="M148" s="7" t="s">
        <v>46</v>
      </c>
      <c r="N148" s="2" t="s">
        <v>414</v>
      </c>
      <c r="O148" s="7" t="s">
        <v>583</v>
      </c>
      <c r="P148" s="4" t="s">
        <v>584</v>
      </c>
      <c r="Q148" s="39" t="s">
        <v>240</v>
      </c>
    </row>
    <row r="149" spans="1:18" s="13" customFormat="1" ht="75" x14ac:dyDescent="0.25">
      <c r="A149" s="2" t="s">
        <v>10</v>
      </c>
      <c r="B149" s="7" t="s">
        <v>34</v>
      </c>
      <c r="C149" s="2" t="s">
        <v>34</v>
      </c>
      <c r="D149" s="7"/>
      <c r="E149" s="7"/>
      <c r="F149" s="7"/>
      <c r="G149" s="7"/>
      <c r="H149" s="9">
        <v>67</v>
      </c>
      <c r="I149" s="7" t="s">
        <v>59</v>
      </c>
      <c r="J149" s="7">
        <v>0</v>
      </c>
      <c r="K149" s="2">
        <v>100</v>
      </c>
      <c r="L149" s="2">
        <v>1</v>
      </c>
      <c r="M149" s="2" t="s">
        <v>216</v>
      </c>
      <c r="N149" s="7" t="s">
        <v>415</v>
      </c>
      <c r="O149" s="7" t="s">
        <v>585</v>
      </c>
      <c r="P149" s="4" t="s">
        <v>586</v>
      </c>
      <c r="Q149" s="41" t="s">
        <v>234</v>
      </c>
      <c r="R149" s="61"/>
    </row>
    <row r="150" spans="1:18" s="4" customFormat="1" ht="75" x14ac:dyDescent="0.25">
      <c r="A150" s="11" t="s">
        <v>10</v>
      </c>
      <c r="B150" s="4" t="s">
        <v>76</v>
      </c>
      <c r="C150" s="11" t="s">
        <v>682</v>
      </c>
      <c r="H150" s="9">
        <v>68</v>
      </c>
      <c r="I150" s="4" t="s">
        <v>59</v>
      </c>
      <c r="J150" s="33">
        <v>0</v>
      </c>
      <c r="K150" s="34">
        <v>1</v>
      </c>
      <c r="L150" s="34">
        <v>0.01</v>
      </c>
      <c r="M150" s="4" t="s">
        <v>77</v>
      </c>
      <c r="N150" s="4" t="s">
        <v>416</v>
      </c>
      <c r="O150" s="4" t="s">
        <v>587</v>
      </c>
      <c r="P150" s="4" t="s">
        <v>588</v>
      </c>
      <c r="Q150" s="39" t="s">
        <v>240</v>
      </c>
      <c r="R150" s="62"/>
    </row>
    <row r="151" spans="1:18" s="13" customFormat="1" ht="30" x14ac:dyDescent="0.25">
      <c r="A151" s="2" t="s">
        <v>10</v>
      </c>
      <c r="B151" s="7" t="s">
        <v>35</v>
      </c>
      <c r="C151" s="2" t="s">
        <v>217</v>
      </c>
      <c r="D151" s="7" t="s">
        <v>69</v>
      </c>
      <c r="E151" s="7"/>
      <c r="F151" s="7" t="s">
        <v>143</v>
      </c>
      <c r="G151" s="7"/>
      <c r="H151" s="9" t="s">
        <v>514</v>
      </c>
      <c r="I151" s="18" t="s">
        <v>60</v>
      </c>
      <c r="J151" s="7"/>
      <c r="K151" s="2"/>
      <c r="L151" s="2"/>
      <c r="M151" s="7"/>
      <c r="N151" s="4"/>
      <c r="P151" s="4"/>
      <c r="Q151" s="40"/>
      <c r="R151" s="61"/>
    </row>
    <row r="152" spans="1:18" s="13" customFormat="1" ht="45" x14ac:dyDescent="0.25">
      <c r="A152" s="19" t="str">
        <f>A$151</f>
        <v>Cross-Sector</v>
      </c>
      <c r="B152" s="13" t="str">
        <f t="shared" ref="B152:C164" si="28">B$151</f>
        <v>End Existing Subsidies</v>
      </c>
      <c r="C152" s="13" t="str">
        <f t="shared" si="28"/>
        <v>Percent Reduction in BAU Subsidies</v>
      </c>
      <c r="D152" s="4" t="s">
        <v>62</v>
      </c>
      <c r="E152" s="7"/>
      <c r="F152" s="4" t="s">
        <v>135</v>
      </c>
      <c r="G152" s="7"/>
      <c r="H152" s="9">
        <v>69</v>
      </c>
      <c r="I152" s="4" t="s">
        <v>59</v>
      </c>
      <c r="J152" s="33">
        <v>0</v>
      </c>
      <c r="K152" s="34">
        <v>1</v>
      </c>
      <c r="L152" s="34">
        <v>0.01</v>
      </c>
      <c r="M152" s="7" t="s">
        <v>219</v>
      </c>
      <c r="N152" s="4" t="s">
        <v>417</v>
      </c>
      <c r="O152" s="4" t="s">
        <v>589</v>
      </c>
      <c r="P152" s="4" t="s">
        <v>590</v>
      </c>
      <c r="Q152" s="39" t="s">
        <v>240</v>
      </c>
      <c r="R152" s="61"/>
    </row>
    <row r="153" spans="1:18" s="13" customFormat="1" ht="45" x14ac:dyDescent="0.25">
      <c r="A153" s="19" t="str">
        <f t="shared" ref="A153:A164" si="29">A$151</f>
        <v>Cross-Sector</v>
      </c>
      <c r="B153" s="13" t="str">
        <f t="shared" si="28"/>
        <v>End Existing Subsidies</v>
      </c>
      <c r="C153" s="13" t="str">
        <f t="shared" si="28"/>
        <v>Percent Reduction in BAU Subsidies</v>
      </c>
      <c r="D153" s="4" t="s">
        <v>63</v>
      </c>
      <c r="E153" s="7"/>
      <c r="F153" s="4" t="s">
        <v>136</v>
      </c>
      <c r="G153" s="7"/>
      <c r="H153" s="9">
        <v>70</v>
      </c>
      <c r="I153" s="4" t="s">
        <v>59</v>
      </c>
      <c r="J153" s="16">
        <f>J$152</f>
        <v>0</v>
      </c>
      <c r="K153" s="16">
        <f>K$152</f>
        <v>1</v>
      </c>
      <c r="L153" s="16">
        <f>L$152</f>
        <v>0.01</v>
      </c>
      <c r="M153" s="16" t="str">
        <f>M$152</f>
        <v>% reduction in BAU subsidies</v>
      </c>
      <c r="N153" s="4" t="s">
        <v>418</v>
      </c>
      <c r="O153" s="4" t="s">
        <v>589</v>
      </c>
      <c r="P153" s="4" t="s">
        <v>590</v>
      </c>
      <c r="Q153" s="39" t="s">
        <v>240</v>
      </c>
      <c r="R153" s="61"/>
    </row>
    <row r="154" spans="1:18" s="13" customFormat="1" ht="45" x14ac:dyDescent="0.25">
      <c r="A154" s="19" t="str">
        <f t="shared" si="29"/>
        <v>Cross-Sector</v>
      </c>
      <c r="B154" s="13" t="str">
        <f t="shared" si="28"/>
        <v>End Existing Subsidies</v>
      </c>
      <c r="C154" s="13" t="str">
        <f t="shared" si="28"/>
        <v>Percent Reduction in BAU Subsidies</v>
      </c>
      <c r="D154" s="4" t="s">
        <v>64</v>
      </c>
      <c r="E154" s="7"/>
      <c r="F154" s="4" t="s">
        <v>137</v>
      </c>
      <c r="G154" s="7"/>
      <c r="H154" s="9">
        <v>71</v>
      </c>
      <c r="I154" s="4" t="s">
        <v>59</v>
      </c>
      <c r="J154" s="16">
        <f t="shared" ref="J154:M157" si="30">J$152</f>
        <v>0</v>
      </c>
      <c r="K154" s="16">
        <f t="shared" si="30"/>
        <v>1</v>
      </c>
      <c r="L154" s="16">
        <f t="shared" si="30"/>
        <v>0.01</v>
      </c>
      <c r="M154" s="16" t="str">
        <f t="shared" si="30"/>
        <v>% reduction in BAU subsidies</v>
      </c>
      <c r="N154" s="4" t="s">
        <v>419</v>
      </c>
      <c r="O154" s="4" t="s">
        <v>589</v>
      </c>
      <c r="P154" s="4" t="s">
        <v>590</v>
      </c>
      <c r="Q154" s="39" t="s">
        <v>240</v>
      </c>
      <c r="R154" s="61"/>
    </row>
    <row r="155" spans="1:18" s="13" customFormat="1" ht="45" x14ac:dyDescent="0.25">
      <c r="A155" s="19" t="str">
        <f t="shared" si="29"/>
        <v>Cross-Sector</v>
      </c>
      <c r="B155" s="13" t="str">
        <f t="shared" si="28"/>
        <v>End Existing Subsidies</v>
      </c>
      <c r="C155" s="13" t="str">
        <f t="shared" si="28"/>
        <v>Percent Reduction in BAU Subsidies</v>
      </c>
      <c r="D155" s="4" t="s">
        <v>65</v>
      </c>
      <c r="E155" s="7"/>
      <c r="F155" s="4" t="s">
        <v>138</v>
      </c>
      <c r="G155" s="7"/>
      <c r="H155" s="9">
        <v>72</v>
      </c>
      <c r="I155" s="4" t="s">
        <v>59</v>
      </c>
      <c r="J155" s="16">
        <f t="shared" si="30"/>
        <v>0</v>
      </c>
      <c r="K155" s="16">
        <f t="shared" si="30"/>
        <v>1</v>
      </c>
      <c r="L155" s="16">
        <f t="shared" si="30"/>
        <v>0.01</v>
      </c>
      <c r="M155" s="16" t="str">
        <f t="shared" si="30"/>
        <v>% reduction in BAU subsidies</v>
      </c>
      <c r="N155" s="4" t="s">
        <v>420</v>
      </c>
      <c r="O155" s="4" t="s">
        <v>589</v>
      </c>
      <c r="P155" s="4" t="s">
        <v>590</v>
      </c>
      <c r="Q155" s="39" t="s">
        <v>240</v>
      </c>
      <c r="R155" s="61"/>
    </row>
    <row r="156" spans="1:18" s="13" customFormat="1" ht="45" x14ac:dyDescent="0.25">
      <c r="A156" s="19" t="str">
        <f t="shared" si="29"/>
        <v>Cross-Sector</v>
      </c>
      <c r="B156" s="13" t="str">
        <f t="shared" si="28"/>
        <v>End Existing Subsidies</v>
      </c>
      <c r="C156" s="13" t="str">
        <f t="shared" si="28"/>
        <v>Percent Reduction in BAU Subsidies</v>
      </c>
      <c r="D156" s="4" t="s">
        <v>66</v>
      </c>
      <c r="E156" s="7"/>
      <c r="F156" s="4" t="s">
        <v>139</v>
      </c>
      <c r="G156" s="7"/>
      <c r="H156" s="9">
        <v>73</v>
      </c>
      <c r="I156" s="4" t="s">
        <v>59</v>
      </c>
      <c r="J156" s="16">
        <f t="shared" si="30"/>
        <v>0</v>
      </c>
      <c r="K156" s="16">
        <f t="shared" si="30"/>
        <v>1</v>
      </c>
      <c r="L156" s="16">
        <f t="shared" si="30"/>
        <v>0.01</v>
      </c>
      <c r="M156" s="16" t="str">
        <f t="shared" si="30"/>
        <v>% reduction in BAU subsidies</v>
      </c>
      <c r="N156" s="4" t="s">
        <v>421</v>
      </c>
      <c r="O156" s="4" t="s">
        <v>589</v>
      </c>
      <c r="P156" s="4" t="s">
        <v>590</v>
      </c>
      <c r="Q156" s="39" t="s">
        <v>240</v>
      </c>
      <c r="R156" s="61"/>
    </row>
    <row r="157" spans="1:18" s="13" customFormat="1" ht="45" x14ac:dyDescent="0.25">
      <c r="A157" s="19" t="str">
        <f t="shared" si="29"/>
        <v>Cross-Sector</v>
      </c>
      <c r="B157" s="13" t="str">
        <f t="shared" si="28"/>
        <v>End Existing Subsidies</v>
      </c>
      <c r="C157" s="13" t="str">
        <f t="shared" si="28"/>
        <v>Percent Reduction in BAU Subsidies</v>
      </c>
      <c r="D157" s="4" t="s">
        <v>67</v>
      </c>
      <c r="E157" s="7"/>
      <c r="F157" s="4" t="s">
        <v>144</v>
      </c>
      <c r="G157" s="7"/>
      <c r="H157" s="9">
        <v>74</v>
      </c>
      <c r="I157" s="4" t="s">
        <v>59</v>
      </c>
      <c r="J157" s="16">
        <f t="shared" si="30"/>
        <v>0</v>
      </c>
      <c r="K157" s="16">
        <f t="shared" si="30"/>
        <v>1</v>
      </c>
      <c r="L157" s="16">
        <f t="shared" si="30"/>
        <v>0.01</v>
      </c>
      <c r="M157" s="16" t="str">
        <f t="shared" si="30"/>
        <v>% reduction in BAU subsidies</v>
      </c>
      <c r="N157" s="4" t="s">
        <v>422</v>
      </c>
      <c r="O157" s="4" t="s">
        <v>589</v>
      </c>
      <c r="P157" s="4" t="s">
        <v>590</v>
      </c>
      <c r="Q157" s="39" t="s">
        <v>240</v>
      </c>
      <c r="R157" s="61"/>
    </row>
    <row r="158" spans="1:18" s="13" customFormat="1" ht="30" x14ac:dyDescent="0.25">
      <c r="A158" s="19" t="str">
        <f t="shared" si="29"/>
        <v>Cross-Sector</v>
      </c>
      <c r="B158" s="13" t="str">
        <f t="shared" si="28"/>
        <v>End Existing Subsidies</v>
      </c>
      <c r="C158" s="13" t="str">
        <f t="shared" si="28"/>
        <v>Percent Reduction in BAU Subsidies</v>
      </c>
      <c r="D158" s="4" t="s">
        <v>68</v>
      </c>
      <c r="E158" s="7"/>
      <c r="F158" s="4" t="s">
        <v>142</v>
      </c>
      <c r="G158" s="7"/>
      <c r="H158" s="9" t="s">
        <v>514</v>
      </c>
      <c r="I158" s="18" t="s">
        <v>60</v>
      </c>
      <c r="J158" s="7"/>
      <c r="K158" s="2"/>
      <c r="L158" s="2"/>
      <c r="M158" s="7"/>
      <c r="N158" s="2"/>
      <c r="P158" s="4"/>
      <c r="Q158" s="40"/>
      <c r="R158" s="61"/>
    </row>
    <row r="159" spans="1:18" s="13" customFormat="1" ht="45" x14ac:dyDescent="0.25">
      <c r="A159" s="19" t="str">
        <f t="shared" si="29"/>
        <v>Cross-Sector</v>
      </c>
      <c r="B159" s="13" t="str">
        <f t="shared" si="28"/>
        <v>End Existing Subsidies</v>
      </c>
      <c r="C159" s="13" t="str">
        <f t="shared" si="28"/>
        <v>Percent Reduction in BAU Subsidies</v>
      </c>
      <c r="D159" s="4" t="s">
        <v>70</v>
      </c>
      <c r="E159" s="7"/>
      <c r="F159" s="4" t="s">
        <v>145</v>
      </c>
      <c r="G159" s="7"/>
      <c r="H159" s="9">
        <v>75</v>
      </c>
      <c r="I159" s="4" t="s">
        <v>59</v>
      </c>
      <c r="J159" s="16">
        <f t="shared" ref="J159:M160" si="31">J$152</f>
        <v>0</v>
      </c>
      <c r="K159" s="16">
        <f t="shared" si="31"/>
        <v>1</v>
      </c>
      <c r="L159" s="16">
        <f t="shared" si="31"/>
        <v>0.01</v>
      </c>
      <c r="M159" s="16" t="str">
        <f t="shared" si="31"/>
        <v>% reduction in BAU subsidies</v>
      </c>
      <c r="N159" s="4" t="s">
        <v>423</v>
      </c>
      <c r="O159" s="4" t="s">
        <v>589</v>
      </c>
      <c r="P159" s="4" t="s">
        <v>590</v>
      </c>
      <c r="Q159" s="39" t="s">
        <v>240</v>
      </c>
      <c r="R159" s="61"/>
    </row>
    <row r="160" spans="1:18" s="13" customFormat="1" ht="45" x14ac:dyDescent="0.25">
      <c r="A160" s="19" t="str">
        <f t="shared" si="29"/>
        <v>Cross-Sector</v>
      </c>
      <c r="B160" s="13" t="str">
        <f t="shared" si="28"/>
        <v>End Existing Subsidies</v>
      </c>
      <c r="C160" s="13" t="str">
        <f t="shared" si="28"/>
        <v>Percent Reduction in BAU Subsidies</v>
      </c>
      <c r="D160" s="4" t="s">
        <v>71</v>
      </c>
      <c r="E160" s="7"/>
      <c r="F160" s="4" t="s">
        <v>146</v>
      </c>
      <c r="G160" s="7"/>
      <c r="H160" s="9">
        <v>76</v>
      </c>
      <c r="I160" s="4" t="s">
        <v>59</v>
      </c>
      <c r="J160" s="16">
        <f t="shared" si="31"/>
        <v>0</v>
      </c>
      <c r="K160" s="16">
        <f t="shared" si="31"/>
        <v>1</v>
      </c>
      <c r="L160" s="16">
        <f t="shared" si="31"/>
        <v>0.01</v>
      </c>
      <c r="M160" s="16" t="str">
        <f t="shared" si="31"/>
        <v>% reduction in BAU subsidies</v>
      </c>
      <c r="N160" s="4" t="s">
        <v>424</v>
      </c>
      <c r="O160" s="4" t="s">
        <v>589</v>
      </c>
      <c r="P160" s="4" t="s">
        <v>590</v>
      </c>
      <c r="Q160" s="39" t="s">
        <v>240</v>
      </c>
      <c r="R160" s="61"/>
    </row>
    <row r="161" spans="1:18" s="13" customFormat="1" ht="30" x14ac:dyDescent="0.25">
      <c r="A161" s="19" t="str">
        <f t="shared" si="29"/>
        <v>Cross-Sector</v>
      </c>
      <c r="B161" s="13" t="str">
        <f t="shared" si="28"/>
        <v>End Existing Subsidies</v>
      </c>
      <c r="C161" s="13" t="str">
        <f t="shared" si="28"/>
        <v>Percent Reduction in BAU Subsidies</v>
      </c>
      <c r="D161" s="4" t="s">
        <v>72</v>
      </c>
      <c r="E161" s="7"/>
      <c r="F161" s="4" t="s">
        <v>147</v>
      </c>
      <c r="G161" s="7"/>
      <c r="H161" s="9" t="s">
        <v>514</v>
      </c>
      <c r="I161" s="18" t="s">
        <v>60</v>
      </c>
      <c r="J161" s="7"/>
      <c r="K161" s="2"/>
      <c r="L161" s="2"/>
      <c r="M161" s="7"/>
      <c r="N161" s="2"/>
      <c r="P161" s="4"/>
      <c r="Q161" s="40"/>
      <c r="R161" s="61"/>
    </row>
    <row r="162" spans="1:18" s="13" customFormat="1" ht="30" x14ac:dyDescent="0.25">
      <c r="A162" s="19" t="str">
        <f t="shared" si="29"/>
        <v>Cross-Sector</v>
      </c>
      <c r="B162" s="13" t="str">
        <f t="shared" si="28"/>
        <v>End Existing Subsidies</v>
      </c>
      <c r="C162" s="13" t="str">
        <f t="shared" si="28"/>
        <v>Percent Reduction in BAU Subsidies</v>
      </c>
      <c r="D162" s="4" t="s">
        <v>73</v>
      </c>
      <c r="E162" s="7"/>
      <c r="F162" s="4" t="s">
        <v>148</v>
      </c>
      <c r="G162" s="7"/>
      <c r="H162" s="9" t="s">
        <v>514</v>
      </c>
      <c r="I162" s="18" t="s">
        <v>60</v>
      </c>
      <c r="J162" s="7"/>
      <c r="K162" s="2"/>
      <c r="L162" s="2"/>
      <c r="M162" s="7"/>
      <c r="N162" s="2"/>
      <c r="P162" s="4"/>
      <c r="Q162" s="40"/>
      <c r="R162" s="61"/>
    </row>
    <row r="163" spans="1:18" s="13" customFormat="1" ht="45" x14ac:dyDescent="0.25">
      <c r="A163" s="19" t="str">
        <f t="shared" si="29"/>
        <v>Cross-Sector</v>
      </c>
      <c r="B163" s="13" t="str">
        <f t="shared" si="28"/>
        <v>End Existing Subsidies</v>
      </c>
      <c r="C163" s="13" t="str">
        <f t="shared" si="28"/>
        <v>Percent Reduction in BAU Subsidies</v>
      </c>
      <c r="D163" s="4" t="s">
        <v>74</v>
      </c>
      <c r="E163" s="7"/>
      <c r="F163" s="4" t="s">
        <v>149</v>
      </c>
      <c r="G163" s="7"/>
      <c r="H163" s="9">
        <v>77</v>
      </c>
      <c r="I163" s="4" t="s">
        <v>59</v>
      </c>
      <c r="J163" s="16">
        <f>J$152</f>
        <v>0</v>
      </c>
      <c r="K163" s="16">
        <f>K$152</f>
        <v>1</v>
      </c>
      <c r="L163" s="16">
        <f>L$152</f>
        <v>0.01</v>
      </c>
      <c r="M163" s="16" t="str">
        <f>M$152</f>
        <v>% reduction in BAU subsidies</v>
      </c>
      <c r="N163" s="4" t="s">
        <v>425</v>
      </c>
      <c r="O163" s="4" t="s">
        <v>589</v>
      </c>
      <c r="P163" s="4" t="s">
        <v>590</v>
      </c>
      <c r="Q163" s="39" t="s">
        <v>240</v>
      </c>
      <c r="R163" s="61"/>
    </row>
    <row r="164" spans="1:18" s="13" customFormat="1" ht="30" x14ac:dyDescent="0.25">
      <c r="A164" s="19" t="str">
        <f t="shared" si="29"/>
        <v>Cross-Sector</v>
      </c>
      <c r="B164" s="13" t="str">
        <f t="shared" si="28"/>
        <v>End Existing Subsidies</v>
      </c>
      <c r="C164" s="13" t="str">
        <f t="shared" si="28"/>
        <v>Percent Reduction in BAU Subsidies</v>
      </c>
      <c r="D164" s="4" t="s">
        <v>118</v>
      </c>
      <c r="E164" s="7"/>
      <c r="F164" s="4" t="s">
        <v>150</v>
      </c>
      <c r="G164" s="7"/>
      <c r="H164" s="9" t="s">
        <v>514</v>
      </c>
      <c r="I164" s="18" t="s">
        <v>60</v>
      </c>
      <c r="J164" s="7"/>
      <c r="K164" s="2"/>
      <c r="L164" s="2"/>
      <c r="M164" s="7"/>
      <c r="N164" s="2"/>
      <c r="P164" s="4"/>
      <c r="Q164" s="40"/>
      <c r="R164" s="61"/>
    </row>
    <row r="165" spans="1:18" s="4" customFormat="1" ht="30" x14ac:dyDescent="0.25">
      <c r="A165" s="11" t="s">
        <v>10</v>
      </c>
      <c r="B165" s="4" t="s">
        <v>222</v>
      </c>
      <c r="C165" s="11" t="s">
        <v>221</v>
      </c>
      <c r="H165" s="9"/>
      <c r="I165" s="18" t="s">
        <v>60</v>
      </c>
      <c r="J165" s="2"/>
      <c r="K165" s="2"/>
      <c r="L165" s="2"/>
      <c r="M165" s="11"/>
      <c r="N165" s="11"/>
      <c r="O165" s="11"/>
      <c r="P165" s="11"/>
      <c r="Q165" s="63"/>
      <c r="R165" s="71"/>
    </row>
    <row r="166" spans="1:18" s="13" customFormat="1" ht="105" x14ac:dyDescent="0.25">
      <c r="A166" s="2" t="s">
        <v>10</v>
      </c>
      <c r="B166" s="7" t="s">
        <v>33</v>
      </c>
      <c r="C166" s="2" t="s">
        <v>683</v>
      </c>
      <c r="D166" s="7" t="s">
        <v>69</v>
      </c>
      <c r="E166" s="7"/>
      <c r="F166" s="7" t="s">
        <v>143</v>
      </c>
      <c r="G166" s="7"/>
      <c r="H166" s="9">
        <v>78</v>
      </c>
      <c r="I166" s="7" t="s">
        <v>59</v>
      </c>
      <c r="J166" s="21">
        <v>0</v>
      </c>
      <c r="K166" s="22">
        <v>0.2</v>
      </c>
      <c r="L166" s="36">
        <v>5.0000000000000001E-3</v>
      </c>
      <c r="M166" s="7" t="s">
        <v>220</v>
      </c>
      <c r="N166" s="2" t="s">
        <v>426</v>
      </c>
      <c r="O166" s="4" t="s">
        <v>591</v>
      </c>
      <c r="P166" s="4" t="s">
        <v>592</v>
      </c>
      <c r="Q166" s="41" t="s">
        <v>241</v>
      </c>
      <c r="R166" s="61"/>
    </row>
    <row r="167" spans="1:18" s="13" customFormat="1" ht="105" x14ac:dyDescent="0.25">
      <c r="A167" s="20" t="str">
        <f t="shared" ref="A167:C179" si="32">A$166</f>
        <v>Cross-Sector</v>
      </c>
      <c r="B167" s="35" t="str">
        <f t="shared" si="32"/>
        <v>Fuel Taxes</v>
      </c>
      <c r="C167" s="20" t="str">
        <f t="shared" si="32"/>
        <v>Additional Fuel Tax Rate by Fuel</v>
      </c>
      <c r="D167" s="4" t="s">
        <v>62</v>
      </c>
      <c r="E167" s="4"/>
      <c r="F167" s="4" t="s">
        <v>135</v>
      </c>
      <c r="H167" s="9">
        <v>79</v>
      </c>
      <c r="I167" s="4" t="s">
        <v>59</v>
      </c>
      <c r="J167" s="35">
        <f t="shared" ref="J167:M168" si="33">J$166</f>
        <v>0</v>
      </c>
      <c r="K167" s="20">
        <f t="shared" si="33"/>
        <v>0.2</v>
      </c>
      <c r="L167" s="37">
        <f t="shared" si="33"/>
        <v>5.0000000000000001E-3</v>
      </c>
      <c r="M167" s="35" t="str">
        <f t="shared" si="33"/>
        <v>% of BAU price</v>
      </c>
      <c r="N167" s="2" t="s">
        <v>427</v>
      </c>
      <c r="O167" s="4" t="s">
        <v>591</v>
      </c>
      <c r="P167" s="4" t="s">
        <v>592</v>
      </c>
      <c r="Q167"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7" s="61"/>
    </row>
    <row r="168" spans="1:18" s="13" customFormat="1" ht="105" x14ac:dyDescent="0.25">
      <c r="A168" s="20" t="str">
        <f t="shared" si="32"/>
        <v>Cross-Sector</v>
      </c>
      <c r="B168" s="35" t="str">
        <f t="shared" si="32"/>
        <v>Fuel Taxes</v>
      </c>
      <c r="C168" s="20" t="str">
        <f t="shared" si="32"/>
        <v>Additional Fuel Tax Rate by Fuel</v>
      </c>
      <c r="D168" s="4" t="s">
        <v>63</v>
      </c>
      <c r="E168" s="4"/>
      <c r="F168" s="4" t="s">
        <v>136</v>
      </c>
      <c r="H168" s="9">
        <v>80</v>
      </c>
      <c r="I168" s="4" t="s">
        <v>59</v>
      </c>
      <c r="J168" s="35">
        <f t="shared" si="33"/>
        <v>0</v>
      </c>
      <c r="K168" s="20">
        <f t="shared" si="33"/>
        <v>0.2</v>
      </c>
      <c r="L168" s="37">
        <f t="shared" si="33"/>
        <v>5.0000000000000001E-3</v>
      </c>
      <c r="M168" s="35" t="str">
        <f t="shared" si="33"/>
        <v>% of BAU price</v>
      </c>
      <c r="N168" s="2" t="s">
        <v>428</v>
      </c>
      <c r="O168" s="4" t="s">
        <v>591</v>
      </c>
      <c r="P168" s="4" t="s">
        <v>592</v>
      </c>
      <c r="Q168"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8" s="61"/>
    </row>
    <row r="169" spans="1:18" s="13" customFormat="1" ht="30" x14ac:dyDescent="0.25">
      <c r="A169" s="20" t="str">
        <f t="shared" si="32"/>
        <v>Cross-Sector</v>
      </c>
      <c r="B169" s="35" t="str">
        <f t="shared" si="32"/>
        <v>Fuel Taxes</v>
      </c>
      <c r="C169" s="20" t="str">
        <f t="shared" si="32"/>
        <v>Additional Fuel Tax Rate by Fuel</v>
      </c>
      <c r="D169" s="4" t="s">
        <v>64</v>
      </c>
      <c r="E169" s="4"/>
      <c r="F169" s="4" t="s">
        <v>137</v>
      </c>
      <c r="H169" s="9" t="s">
        <v>514</v>
      </c>
      <c r="I169" s="18" t="s">
        <v>60</v>
      </c>
      <c r="J169" s="35"/>
      <c r="K169" s="20"/>
      <c r="L169" s="37"/>
      <c r="M169" s="35"/>
      <c r="N169" s="2"/>
      <c r="P169" s="4"/>
      <c r="Q169" s="40"/>
      <c r="R169" s="61"/>
    </row>
    <row r="170" spans="1:18" s="13" customFormat="1" ht="30" x14ac:dyDescent="0.25">
      <c r="A170" s="20" t="str">
        <f t="shared" si="32"/>
        <v>Cross-Sector</v>
      </c>
      <c r="B170" s="35" t="str">
        <f t="shared" si="32"/>
        <v>Fuel Taxes</v>
      </c>
      <c r="C170" s="20" t="str">
        <f t="shared" si="32"/>
        <v>Additional Fuel Tax Rate by Fuel</v>
      </c>
      <c r="D170" s="4" t="s">
        <v>65</v>
      </c>
      <c r="E170" s="4"/>
      <c r="F170" s="4" t="s">
        <v>138</v>
      </c>
      <c r="H170" s="9" t="s">
        <v>514</v>
      </c>
      <c r="I170" s="18" t="s">
        <v>60</v>
      </c>
      <c r="J170" s="20"/>
      <c r="K170" s="20"/>
      <c r="L170" s="37"/>
      <c r="M170" s="20"/>
      <c r="N170" s="20"/>
      <c r="P170" s="4"/>
      <c r="Q170" s="40"/>
      <c r="R170" s="61"/>
    </row>
    <row r="171" spans="1:18" s="13" customFormat="1" ht="30" x14ac:dyDescent="0.25">
      <c r="A171" s="20" t="str">
        <f t="shared" si="32"/>
        <v>Cross-Sector</v>
      </c>
      <c r="B171" s="35" t="str">
        <f t="shared" si="32"/>
        <v>Fuel Taxes</v>
      </c>
      <c r="C171" s="20" t="str">
        <f t="shared" si="32"/>
        <v>Additional Fuel Tax Rate by Fuel</v>
      </c>
      <c r="D171" s="4" t="s">
        <v>66</v>
      </c>
      <c r="E171" s="4"/>
      <c r="F171" s="4" t="s">
        <v>139</v>
      </c>
      <c r="H171" s="9" t="s">
        <v>514</v>
      </c>
      <c r="I171" s="18" t="s">
        <v>60</v>
      </c>
      <c r="J171" s="20"/>
      <c r="K171" s="20"/>
      <c r="L171" s="37"/>
      <c r="M171" s="20"/>
      <c r="N171" s="20"/>
      <c r="P171" s="4"/>
      <c r="Q171" s="40"/>
      <c r="R171" s="61"/>
    </row>
    <row r="172" spans="1:18" s="13" customFormat="1" ht="30" x14ac:dyDescent="0.25">
      <c r="A172" s="20" t="str">
        <f t="shared" si="32"/>
        <v>Cross-Sector</v>
      </c>
      <c r="B172" s="35" t="str">
        <f t="shared" si="32"/>
        <v>Fuel Taxes</v>
      </c>
      <c r="C172" s="20" t="str">
        <f t="shared" si="32"/>
        <v>Additional Fuel Tax Rate by Fuel</v>
      </c>
      <c r="D172" s="4" t="s">
        <v>67</v>
      </c>
      <c r="E172" s="4"/>
      <c r="F172" s="4" t="s">
        <v>144</v>
      </c>
      <c r="H172" s="9" t="s">
        <v>514</v>
      </c>
      <c r="I172" s="18" t="s">
        <v>60</v>
      </c>
      <c r="J172" s="20"/>
      <c r="K172" s="20"/>
      <c r="L172" s="37"/>
      <c r="M172" s="20"/>
      <c r="N172" s="20"/>
      <c r="P172" s="4"/>
      <c r="Q172" s="40"/>
      <c r="R172" s="61"/>
    </row>
    <row r="173" spans="1:18" s="13" customFormat="1" ht="30" x14ac:dyDescent="0.25">
      <c r="A173" s="20" t="str">
        <f t="shared" si="32"/>
        <v>Cross-Sector</v>
      </c>
      <c r="B173" s="35" t="str">
        <f t="shared" si="32"/>
        <v>Fuel Taxes</v>
      </c>
      <c r="C173" s="20" t="str">
        <f t="shared" si="32"/>
        <v>Additional Fuel Tax Rate by Fuel</v>
      </c>
      <c r="D173" s="4" t="s">
        <v>68</v>
      </c>
      <c r="E173" s="4"/>
      <c r="F173" s="4" t="s">
        <v>142</v>
      </c>
      <c r="H173" s="9" t="s">
        <v>514</v>
      </c>
      <c r="I173" s="18" t="s">
        <v>60</v>
      </c>
      <c r="J173" s="35"/>
      <c r="K173" s="20"/>
      <c r="L173" s="37"/>
      <c r="M173" s="35"/>
      <c r="N173" s="2"/>
      <c r="P173" s="4"/>
      <c r="Q173" s="40"/>
      <c r="R173" s="61"/>
    </row>
    <row r="174" spans="1:18" s="13" customFormat="1" ht="105" x14ac:dyDescent="0.25">
      <c r="A174" s="20" t="str">
        <f t="shared" si="32"/>
        <v>Cross-Sector</v>
      </c>
      <c r="B174" s="35" t="str">
        <f t="shared" si="32"/>
        <v>Fuel Taxes</v>
      </c>
      <c r="C174" s="20" t="str">
        <f t="shared" si="32"/>
        <v>Additional Fuel Tax Rate by Fuel</v>
      </c>
      <c r="D174" s="4" t="s">
        <v>70</v>
      </c>
      <c r="E174" s="4"/>
      <c r="F174" s="4" t="s">
        <v>145</v>
      </c>
      <c r="H174" s="9">
        <v>81</v>
      </c>
      <c r="I174" s="4" t="s">
        <v>59</v>
      </c>
      <c r="J174" s="35">
        <f t="shared" ref="J174:M175" si="34">J$166</f>
        <v>0</v>
      </c>
      <c r="K174" s="20">
        <f t="shared" si="34"/>
        <v>0.2</v>
      </c>
      <c r="L174" s="37">
        <f t="shared" si="34"/>
        <v>5.0000000000000001E-3</v>
      </c>
      <c r="M174" s="35" t="str">
        <f t="shared" si="34"/>
        <v>% of BAU price</v>
      </c>
      <c r="N174" s="2" t="s">
        <v>429</v>
      </c>
      <c r="O174" s="4" t="s">
        <v>591</v>
      </c>
      <c r="P174" s="4" t="s">
        <v>592</v>
      </c>
      <c r="Q174"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4" s="61"/>
    </row>
    <row r="175" spans="1:18" s="13" customFormat="1" ht="105" x14ac:dyDescent="0.25">
      <c r="A175" s="20" t="str">
        <f t="shared" si="32"/>
        <v>Cross-Sector</v>
      </c>
      <c r="B175" s="35" t="str">
        <f t="shared" si="32"/>
        <v>Fuel Taxes</v>
      </c>
      <c r="C175" s="20" t="str">
        <f t="shared" si="32"/>
        <v>Additional Fuel Tax Rate by Fuel</v>
      </c>
      <c r="D175" s="4" t="s">
        <v>71</v>
      </c>
      <c r="E175" s="4"/>
      <c r="F175" s="4" t="s">
        <v>146</v>
      </c>
      <c r="H175" s="9">
        <v>82</v>
      </c>
      <c r="I175" s="4" t="s">
        <v>59</v>
      </c>
      <c r="J175" s="35">
        <f t="shared" si="34"/>
        <v>0</v>
      </c>
      <c r="K175" s="20">
        <f t="shared" si="34"/>
        <v>0.2</v>
      </c>
      <c r="L175" s="37">
        <f t="shared" si="34"/>
        <v>5.0000000000000001E-3</v>
      </c>
      <c r="M175" s="35" t="str">
        <f t="shared" si="34"/>
        <v>% of BAU price</v>
      </c>
      <c r="N175" s="2" t="s">
        <v>430</v>
      </c>
      <c r="O175" s="4" t="s">
        <v>591</v>
      </c>
      <c r="P175" s="4" t="s">
        <v>592</v>
      </c>
      <c r="Q175"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5" s="61"/>
    </row>
    <row r="176" spans="1:18" s="13" customFormat="1" ht="30" x14ac:dyDescent="0.25">
      <c r="A176" s="20" t="str">
        <f t="shared" si="32"/>
        <v>Cross-Sector</v>
      </c>
      <c r="B176" s="35" t="str">
        <f t="shared" si="32"/>
        <v>Fuel Taxes</v>
      </c>
      <c r="C176" s="20" t="str">
        <f t="shared" si="32"/>
        <v>Additional Fuel Tax Rate by Fuel</v>
      </c>
      <c r="D176" s="4" t="s">
        <v>72</v>
      </c>
      <c r="E176" s="4"/>
      <c r="F176" s="4" t="s">
        <v>147</v>
      </c>
      <c r="H176" s="9" t="s">
        <v>514</v>
      </c>
      <c r="I176" s="18" t="s">
        <v>60</v>
      </c>
      <c r="J176" s="35"/>
      <c r="K176" s="20"/>
      <c r="L176" s="37"/>
      <c r="M176" s="35"/>
      <c r="N176" s="2"/>
      <c r="P176" s="4"/>
      <c r="Q176" s="40"/>
      <c r="R176" s="61"/>
    </row>
    <row r="177" spans="1:18" s="13" customFormat="1" ht="30" x14ac:dyDescent="0.25">
      <c r="A177" s="20" t="str">
        <f t="shared" si="32"/>
        <v>Cross-Sector</v>
      </c>
      <c r="B177" s="35" t="str">
        <f t="shared" si="32"/>
        <v>Fuel Taxes</v>
      </c>
      <c r="C177" s="20" t="str">
        <f t="shared" si="32"/>
        <v>Additional Fuel Tax Rate by Fuel</v>
      </c>
      <c r="D177" s="4" t="s">
        <v>73</v>
      </c>
      <c r="E177" s="4"/>
      <c r="F177" s="4" t="s">
        <v>148</v>
      </c>
      <c r="H177" s="9" t="s">
        <v>514</v>
      </c>
      <c r="I177" s="18" t="s">
        <v>60</v>
      </c>
      <c r="J177" s="35"/>
      <c r="K177" s="20"/>
      <c r="L177" s="37"/>
      <c r="M177" s="35"/>
      <c r="N177" s="2"/>
      <c r="P177" s="4"/>
      <c r="Q177" s="40"/>
      <c r="R177" s="61"/>
    </row>
    <row r="178" spans="1:18" ht="105" x14ac:dyDescent="0.25">
      <c r="A178" s="20" t="str">
        <f t="shared" si="32"/>
        <v>Cross-Sector</v>
      </c>
      <c r="B178" s="35" t="str">
        <f t="shared" si="32"/>
        <v>Fuel Taxes</v>
      </c>
      <c r="C178" s="20" t="str">
        <f t="shared" si="32"/>
        <v>Additional Fuel Tax Rate by Fuel</v>
      </c>
      <c r="D178" s="4" t="s">
        <v>74</v>
      </c>
      <c r="E178" s="4"/>
      <c r="F178" s="4" t="s">
        <v>149</v>
      </c>
      <c r="G178" s="13"/>
      <c r="H178" s="9">
        <v>83</v>
      </c>
      <c r="I178" s="4" t="s">
        <v>59</v>
      </c>
      <c r="J178" s="35">
        <f>J$166</f>
        <v>0</v>
      </c>
      <c r="K178" s="20">
        <f>K$166</f>
        <v>0.2</v>
      </c>
      <c r="L178" s="37">
        <f>L$166</f>
        <v>5.0000000000000001E-3</v>
      </c>
      <c r="M178" s="35" t="str">
        <f>M$166</f>
        <v>% of BAU price</v>
      </c>
      <c r="N178" s="2" t="s">
        <v>431</v>
      </c>
      <c r="O178" s="4" t="s">
        <v>591</v>
      </c>
      <c r="P178" s="4" t="s">
        <v>592</v>
      </c>
      <c r="Q178"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79" spans="1:18" ht="30" x14ac:dyDescent="0.25">
      <c r="A179" s="20" t="str">
        <f t="shared" si="32"/>
        <v>Cross-Sector</v>
      </c>
      <c r="B179" s="35" t="str">
        <f t="shared" si="32"/>
        <v>Fuel Taxes</v>
      </c>
      <c r="C179" s="20" t="str">
        <f t="shared" si="32"/>
        <v>Additional Fuel Tax Rate by Fuel</v>
      </c>
      <c r="D179" s="4" t="s">
        <v>118</v>
      </c>
      <c r="E179" s="4"/>
      <c r="F179" s="4" t="s">
        <v>150</v>
      </c>
      <c r="G179" s="13"/>
      <c r="H179" s="9" t="s">
        <v>514</v>
      </c>
      <c r="I179" s="18" t="s">
        <v>60</v>
      </c>
      <c r="J179" s="35"/>
      <c r="K179" s="20"/>
      <c r="L179" s="37"/>
      <c r="M179" s="35"/>
      <c r="N179" s="2"/>
    </row>
    <row r="180" spans="1:18" ht="135" x14ac:dyDescent="0.25">
      <c r="A180" s="2" t="s">
        <v>37</v>
      </c>
      <c r="B180" s="7" t="s">
        <v>113</v>
      </c>
      <c r="C180" s="2" t="s">
        <v>684</v>
      </c>
      <c r="D180" s="7" t="s">
        <v>168</v>
      </c>
      <c r="F180" s="7" t="s">
        <v>174</v>
      </c>
      <c r="H180" s="9">
        <v>85</v>
      </c>
      <c r="I180" s="7" t="s">
        <v>59</v>
      </c>
      <c r="J180" s="24">
        <v>0</v>
      </c>
      <c r="K180" s="25">
        <v>0.3</v>
      </c>
      <c r="L180" s="23">
        <v>0.01</v>
      </c>
      <c r="M180" s="7" t="s">
        <v>44</v>
      </c>
      <c r="N180" s="7" t="s">
        <v>451</v>
      </c>
      <c r="O180" s="7" t="s">
        <v>593</v>
      </c>
      <c r="P180" s="4" t="s">
        <v>594</v>
      </c>
      <c r="Q180" s="39" t="s">
        <v>117</v>
      </c>
    </row>
    <row r="181" spans="1:18" ht="135" x14ac:dyDescent="0.25">
      <c r="A181" s="19" t="str">
        <f t="shared" ref="A181:A186" si="35">A$180</f>
        <v>R&amp;D</v>
      </c>
      <c r="B181" s="13" t="str">
        <f t="shared" ref="B181:C185" si="36">B$180</f>
        <v>Buildings and Appliances</v>
      </c>
      <c r="C181" s="13" t="str">
        <f t="shared" si="36"/>
        <v>RnD Building Capital Cost Perc Reduction</v>
      </c>
      <c r="D181" s="7" t="s">
        <v>169</v>
      </c>
      <c r="F181" s="7" t="s">
        <v>175</v>
      </c>
      <c r="H181" s="9">
        <v>86</v>
      </c>
      <c r="I181" s="7" t="s">
        <v>59</v>
      </c>
      <c r="J181" s="20">
        <f t="shared" ref="J181:M185" si="37">J$180</f>
        <v>0</v>
      </c>
      <c r="K181" s="20">
        <f t="shared" si="37"/>
        <v>0.3</v>
      </c>
      <c r="L181" s="67">
        <f t="shared" si="37"/>
        <v>0.01</v>
      </c>
      <c r="M181" s="19" t="str">
        <f t="shared" si="37"/>
        <v>% reduction in cost</v>
      </c>
      <c r="N181" s="7" t="s">
        <v>452</v>
      </c>
      <c r="O181" s="7" t="s">
        <v>593</v>
      </c>
      <c r="P181" s="4" t="s">
        <v>594</v>
      </c>
      <c r="Q181" s="39" t="s">
        <v>117</v>
      </c>
    </row>
    <row r="182" spans="1:18" ht="135" x14ac:dyDescent="0.25">
      <c r="A182" s="19" t="str">
        <f t="shared" si="35"/>
        <v>R&amp;D</v>
      </c>
      <c r="B182" s="13" t="str">
        <f t="shared" si="36"/>
        <v>Buildings and Appliances</v>
      </c>
      <c r="C182" s="13" t="str">
        <f t="shared" si="36"/>
        <v>RnD Building Capital Cost Perc Reduction</v>
      </c>
      <c r="D182" s="7" t="s">
        <v>170</v>
      </c>
      <c r="F182" s="7" t="s">
        <v>176</v>
      </c>
      <c r="H182" s="9">
        <v>87</v>
      </c>
      <c r="I182" s="7" t="s">
        <v>59</v>
      </c>
      <c r="J182" s="20">
        <f t="shared" si="37"/>
        <v>0</v>
      </c>
      <c r="K182" s="20">
        <f t="shared" si="37"/>
        <v>0.3</v>
      </c>
      <c r="L182" s="67">
        <f t="shared" si="37"/>
        <v>0.01</v>
      </c>
      <c r="M182" s="19" t="str">
        <f t="shared" si="37"/>
        <v>% reduction in cost</v>
      </c>
      <c r="N182" s="7" t="s">
        <v>453</v>
      </c>
      <c r="O182" s="7" t="s">
        <v>593</v>
      </c>
      <c r="P182" s="4" t="s">
        <v>594</v>
      </c>
      <c r="Q182" s="39" t="s">
        <v>117</v>
      </c>
    </row>
    <row r="183" spans="1:18" ht="135" x14ac:dyDescent="0.25">
      <c r="A183" s="19" t="str">
        <f t="shared" si="35"/>
        <v>R&amp;D</v>
      </c>
      <c r="B183" s="13" t="str">
        <f t="shared" si="36"/>
        <v>Buildings and Appliances</v>
      </c>
      <c r="C183" s="13" t="str">
        <f t="shared" si="36"/>
        <v>RnD Building Capital Cost Perc Reduction</v>
      </c>
      <c r="D183" s="7" t="s">
        <v>171</v>
      </c>
      <c r="F183" s="7" t="s">
        <v>177</v>
      </c>
      <c r="H183" s="9">
        <v>88</v>
      </c>
      <c r="I183" s="7" t="s">
        <v>59</v>
      </c>
      <c r="J183" s="20">
        <f t="shared" si="37"/>
        <v>0</v>
      </c>
      <c r="K183" s="20">
        <f t="shared" si="37"/>
        <v>0.3</v>
      </c>
      <c r="L183" s="67">
        <f t="shared" si="37"/>
        <v>0.01</v>
      </c>
      <c r="M183" s="19" t="str">
        <f t="shared" si="37"/>
        <v>% reduction in cost</v>
      </c>
      <c r="N183" s="7" t="s">
        <v>454</v>
      </c>
      <c r="O183" s="7" t="s">
        <v>593</v>
      </c>
      <c r="P183" s="4" t="s">
        <v>594</v>
      </c>
      <c r="Q183" s="39" t="s">
        <v>117</v>
      </c>
    </row>
    <row r="184" spans="1:18" ht="135" x14ac:dyDescent="0.25">
      <c r="A184" s="19" t="str">
        <f t="shared" si="35"/>
        <v>R&amp;D</v>
      </c>
      <c r="B184" s="13" t="str">
        <f t="shared" si="36"/>
        <v>Buildings and Appliances</v>
      </c>
      <c r="C184" s="13" t="str">
        <f t="shared" si="36"/>
        <v>RnD Building Capital Cost Perc Reduction</v>
      </c>
      <c r="D184" s="7" t="s">
        <v>172</v>
      </c>
      <c r="F184" s="7" t="s">
        <v>178</v>
      </c>
      <c r="H184" s="9">
        <v>89</v>
      </c>
      <c r="I184" s="7" t="s">
        <v>59</v>
      </c>
      <c r="J184" s="20">
        <f t="shared" si="37"/>
        <v>0</v>
      </c>
      <c r="K184" s="20">
        <f t="shared" si="37"/>
        <v>0.3</v>
      </c>
      <c r="L184" s="67">
        <f t="shared" si="37"/>
        <v>0.01</v>
      </c>
      <c r="M184" s="19" t="str">
        <f t="shared" si="37"/>
        <v>% reduction in cost</v>
      </c>
      <c r="N184" s="7" t="s">
        <v>455</v>
      </c>
      <c r="O184" s="7" t="s">
        <v>593</v>
      </c>
      <c r="P184" s="4" t="s">
        <v>594</v>
      </c>
      <c r="Q184" s="39" t="s">
        <v>117</v>
      </c>
    </row>
    <row r="185" spans="1:18" ht="135" x14ac:dyDescent="0.25">
      <c r="A185" s="19" t="str">
        <f t="shared" si="35"/>
        <v>R&amp;D</v>
      </c>
      <c r="B185" s="13" t="str">
        <f t="shared" si="36"/>
        <v>Buildings and Appliances</v>
      </c>
      <c r="C185" s="13" t="str">
        <f t="shared" si="36"/>
        <v>RnD Building Capital Cost Perc Reduction</v>
      </c>
      <c r="D185" s="7" t="s">
        <v>173</v>
      </c>
      <c r="F185" s="7" t="s">
        <v>179</v>
      </c>
      <c r="H185" s="9">
        <v>90</v>
      </c>
      <c r="I185" s="7" t="s">
        <v>59</v>
      </c>
      <c r="J185" s="20">
        <f t="shared" si="37"/>
        <v>0</v>
      </c>
      <c r="K185" s="20">
        <f t="shared" si="37"/>
        <v>0.3</v>
      </c>
      <c r="L185" s="67">
        <f t="shared" si="37"/>
        <v>0.01</v>
      </c>
      <c r="M185" s="19" t="str">
        <f t="shared" si="37"/>
        <v>% reduction in cost</v>
      </c>
      <c r="N185" s="7" t="s">
        <v>456</v>
      </c>
      <c r="O185" s="7" t="s">
        <v>593</v>
      </c>
      <c r="P185" s="4" t="s">
        <v>594</v>
      </c>
      <c r="Q185" s="39" t="s">
        <v>117</v>
      </c>
    </row>
    <row r="186" spans="1:18" ht="135" x14ac:dyDescent="0.25">
      <c r="A186" s="19" t="str">
        <f t="shared" si="35"/>
        <v>R&amp;D</v>
      </c>
      <c r="B186" s="7" t="s">
        <v>36</v>
      </c>
      <c r="C186" s="2" t="s">
        <v>685</v>
      </c>
      <c r="H186" s="9">
        <v>91</v>
      </c>
      <c r="I186" s="7" t="s">
        <v>59</v>
      </c>
      <c r="J186" s="24">
        <v>0</v>
      </c>
      <c r="K186" s="25">
        <v>0.3</v>
      </c>
      <c r="L186" s="23">
        <v>0.01</v>
      </c>
      <c r="M186" s="7" t="s">
        <v>44</v>
      </c>
      <c r="N186" s="4" t="s">
        <v>457</v>
      </c>
      <c r="O186" s="7" t="s">
        <v>593</v>
      </c>
      <c r="P186" s="4" t="s">
        <v>594</v>
      </c>
      <c r="Q186" s="39" t="s">
        <v>117</v>
      </c>
    </row>
    <row r="187" spans="1:18" ht="135" x14ac:dyDescent="0.25">
      <c r="A187" s="2" t="s">
        <v>37</v>
      </c>
      <c r="B187" s="7" t="s">
        <v>143</v>
      </c>
      <c r="C187" s="2" t="s">
        <v>686</v>
      </c>
      <c r="D187" s="7" t="s">
        <v>119</v>
      </c>
      <c r="F187" s="4" t="s">
        <v>135</v>
      </c>
      <c r="H187" s="9">
        <v>92</v>
      </c>
      <c r="I187" s="7" t="s">
        <v>59</v>
      </c>
      <c r="J187" s="24">
        <v>0</v>
      </c>
      <c r="K187" s="25">
        <v>0.3</v>
      </c>
      <c r="L187" s="23">
        <v>0.01</v>
      </c>
      <c r="M187" s="7" t="s">
        <v>44</v>
      </c>
      <c r="N187" s="4" t="s">
        <v>458</v>
      </c>
      <c r="O187" s="7" t="s">
        <v>593</v>
      </c>
      <c r="P187" s="4" t="s">
        <v>594</v>
      </c>
      <c r="Q187" s="39" t="s">
        <v>117</v>
      </c>
    </row>
    <row r="188" spans="1:18" ht="135" x14ac:dyDescent="0.25">
      <c r="A188" s="19" t="str">
        <f>A$187</f>
        <v>R&amp;D</v>
      </c>
      <c r="B188" s="13" t="str">
        <f t="shared" ref="B188:C194" si="38">B$187</f>
        <v>Electricity</v>
      </c>
      <c r="C188" s="13" t="str">
        <f t="shared" si="38"/>
        <v>RnD Electricity Capital Cost Perc Reduction</v>
      </c>
      <c r="D188" s="4" t="s">
        <v>120</v>
      </c>
      <c r="E188" s="13"/>
      <c r="F188" s="4" t="s">
        <v>136</v>
      </c>
      <c r="H188" s="9">
        <v>93</v>
      </c>
      <c r="I188" s="7" t="s">
        <v>59</v>
      </c>
      <c r="J188" s="35">
        <f t="shared" ref="J188:M194" si="39">J$187</f>
        <v>0</v>
      </c>
      <c r="K188" s="16">
        <f t="shared" si="39"/>
        <v>0.3</v>
      </c>
      <c r="L188" s="16">
        <f t="shared" si="39"/>
        <v>0.01</v>
      </c>
      <c r="M188" s="13" t="str">
        <f t="shared" si="39"/>
        <v>% reduction in cost</v>
      </c>
      <c r="N188" s="4" t="s">
        <v>459</v>
      </c>
      <c r="O188" s="7" t="s">
        <v>593</v>
      </c>
      <c r="P188" s="4" t="s">
        <v>594</v>
      </c>
      <c r="Q188" s="39" t="s">
        <v>117</v>
      </c>
    </row>
    <row r="189" spans="1:18" ht="135" x14ac:dyDescent="0.25">
      <c r="A189" s="19" t="str">
        <f t="shared" ref="A189:A194" si="40">A$187</f>
        <v>R&amp;D</v>
      </c>
      <c r="B189" s="13" t="str">
        <f t="shared" si="38"/>
        <v>Electricity</v>
      </c>
      <c r="C189" s="13" t="str">
        <f t="shared" si="38"/>
        <v>RnD Electricity Capital Cost Perc Reduction</v>
      </c>
      <c r="D189" s="4" t="s">
        <v>121</v>
      </c>
      <c r="E189" s="13"/>
      <c r="F189" s="4" t="s">
        <v>137</v>
      </c>
      <c r="H189" s="9">
        <v>94</v>
      </c>
      <c r="I189" s="7" t="s">
        <v>59</v>
      </c>
      <c r="J189" s="35">
        <f t="shared" si="39"/>
        <v>0</v>
      </c>
      <c r="K189" s="16">
        <f t="shared" si="39"/>
        <v>0.3</v>
      </c>
      <c r="L189" s="16">
        <f t="shared" si="39"/>
        <v>0.01</v>
      </c>
      <c r="M189" s="13" t="str">
        <f t="shared" si="39"/>
        <v>% reduction in cost</v>
      </c>
      <c r="N189" s="4" t="s">
        <v>460</v>
      </c>
      <c r="O189" s="7" t="s">
        <v>593</v>
      </c>
      <c r="P189" s="4" t="s">
        <v>594</v>
      </c>
      <c r="Q189" s="39" t="s">
        <v>117</v>
      </c>
    </row>
    <row r="190" spans="1:18" ht="135" x14ac:dyDescent="0.25">
      <c r="A190" s="19" t="str">
        <f t="shared" si="40"/>
        <v>R&amp;D</v>
      </c>
      <c r="B190" s="13" t="str">
        <f t="shared" si="38"/>
        <v>Electricity</v>
      </c>
      <c r="C190" s="13" t="str">
        <f t="shared" si="38"/>
        <v>RnD Electricity Capital Cost Perc Reduction</v>
      </c>
      <c r="D190" s="4" t="s">
        <v>122</v>
      </c>
      <c r="E190" s="13"/>
      <c r="F190" s="4" t="s">
        <v>138</v>
      </c>
      <c r="H190" s="9">
        <v>95</v>
      </c>
      <c r="I190" s="7" t="s">
        <v>59</v>
      </c>
      <c r="J190" s="35">
        <f t="shared" si="39"/>
        <v>0</v>
      </c>
      <c r="K190" s="16">
        <f t="shared" si="39"/>
        <v>0.3</v>
      </c>
      <c r="L190" s="16">
        <f t="shared" si="39"/>
        <v>0.01</v>
      </c>
      <c r="M190" s="13" t="str">
        <f t="shared" si="39"/>
        <v>% reduction in cost</v>
      </c>
      <c r="N190" s="4" t="s">
        <v>461</v>
      </c>
      <c r="O190" s="7" t="s">
        <v>593</v>
      </c>
      <c r="P190" s="4" t="s">
        <v>594</v>
      </c>
      <c r="Q190" s="39" t="s">
        <v>117</v>
      </c>
    </row>
    <row r="191" spans="1:18" ht="135" x14ac:dyDescent="0.25">
      <c r="A191" s="19" t="str">
        <f t="shared" si="40"/>
        <v>R&amp;D</v>
      </c>
      <c r="B191" s="13" t="str">
        <f t="shared" si="38"/>
        <v>Electricity</v>
      </c>
      <c r="C191" s="13" t="str">
        <f t="shared" si="38"/>
        <v>RnD Electricity Capital Cost Perc Reduction</v>
      </c>
      <c r="D191" s="4" t="s">
        <v>123</v>
      </c>
      <c r="E191" s="13"/>
      <c r="F191" s="4" t="s">
        <v>139</v>
      </c>
      <c r="H191" s="9">
        <v>96</v>
      </c>
      <c r="I191" s="7" t="s">
        <v>59</v>
      </c>
      <c r="J191" s="35">
        <f t="shared" si="39"/>
        <v>0</v>
      </c>
      <c r="K191" s="16">
        <f t="shared" si="39"/>
        <v>0.3</v>
      </c>
      <c r="L191" s="16">
        <f t="shared" si="39"/>
        <v>0.01</v>
      </c>
      <c r="M191" s="13" t="str">
        <f t="shared" si="39"/>
        <v>% reduction in cost</v>
      </c>
      <c r="N191" s="4" t="s">
        <v>462</v>
      </c>
      <c r="O191" s="7" t="s">
        <v>593</v>
      </c>
      <c r="P191" s="4" t="s">
        <v>594</v>
      </c>
      <c r="Q191" s="39" t="s">
        <v>117</v>
      </c>
    </row>
    <row r="192" spans="1:18" ht="135" x14ac:dyDescent="0.25">
      <c r="A192" s="19" t="str">
        <f t="shared" si="40"/>
        <v>R&amp;D</v>
      </c>
      <c r="B192" s="13" t="str">
        <f t="shared" si="38"/>
        <v>Electricity</v>
      </c>
      <c r="C192" s="13" t="str">
        <f t="shared" si="38"/>
        <v>RnD Electricity Capital Cost Perc Reduction</v>
      </c>
      <c r="D192" s="4" t="s">
        <v>124</v>
      </c>
      <c r="E192" s="13"/>
      <c r="F192" s="4" t="s">
        <v>140</v>
      </c>
      <c r="H192" s="9">
        <v>97</v>
      </c>
      <c r="I192" s="7" t="s">
        <v>59</v>
      </c>
      <c r="J192" s="35">
        <f t="shared" si="39"/>
        <v>0</v>
      </c>
      <c r="K192" s="16">
        <f t="shared" si="39"/>
        <v>0.3</v>
      </c>
      <c r="L192" s="16">
        <f t="shared" si="39"/>
        <v>0.01</v>
      </c>
      <c r="M192" s="13" t="str">
        <f t="shared" si="39"/>
        <v>% reduction in cost</v>
      </c>
      <c r="N192" s="4" t="s">
        <v>463</v>
      </c>
      <c r="O192" s="7" t="s">
        <v>593</v>
      </c>
      <c r="P192" s="4" t="s">
        <v>594</v>
      </c>
      <c r="Q192" s="39" t="s">
        <v>117</v>
      </c>
    </row>
    <row r="193" spans="1:17" ht="135" x14ac:dyDescent="0.25">
      <c r="A193" s="19" t="str">
        <f t="shared" si="40"/>
        <v>R&amp;D</v>
      </c>
      <c r="B193" s="13" t="str">
        <f t="shared" si="38"/>
        <v>Electricity</v>
      </c>
      <c r="C193" s="13" t="str">
        <f t="shared" si="38"/>
        <v>RnD Electricity Capital Cost Perc Reduction</v>
      </c>
      <c r="D193" s="4" t="s">
        <v>125</v>
      </c>
      <c r="E193" s="13"/>
      <c r="F193" s="4" t="s">
        <v>141</v>
      </c>
      <c r="H193" s="9">
        <v>98</v>
      </c>
      <c r="I193" s="7" t="s">
        <v>59</v>
      </c>
      <c r="J193" s="35">
        <f t="shared" si="39"/>
        <v>0</v>
      </c>
      <c r="K193" s="16">
        <f t="shared" si="39"/>
        <v>0.3</v>
      </c>
      <c r="L193" s="16">
        <f t="shared" si="39"/>
        <v>0.01</v>
      </c>
      <c r="M193" s="13" t="str">
        <f t="shared" si="39"/>
        <v>% reduction in cost</v>
      </c>
      <c r="N193" s="4" t="s">
        <v>464</v>
      </c>
      <c r="O193" s="7" t="s">
        <v>593</v>
      </c>
      <c r="P193" s="4" t="s">
        <v>594</v>
      </c>
      <c r="Q193" s="39" t="s">
        <v>117</v>
      </c>
    </row>
    <row r="194" spans="1:17" ht="135" x14ac:dyDescent="0.25">
      <c r="A194" s="19" t="str">
        <f t="shared" si="40"/>
        <v>R&amp;D</v>
      </c>
      <c r="B194" s="13" t="str">
        <f t="shared" si="38"/>
        <v>Electricity</v>
      </c>
      <c r="C194" s="13" t="str">
        <f t="shared" si="38"/>
        <v>RnD Electricity Capital Cost Perc Reduction</v>
      </c>
      <c r="D194" s="4" t="s">
        <v>126</v>
      </c>
      <c r="E194" s="13"/>
      <c r="F194" s="4" t="s">
        <v>142</v>
      </c>
      <c r="H194" s="9">
        <v>99</v>
      </c>
      <c r="I194" s="7" t="s">
        <v>59</v>
      </c>
      <c r="J194" s="35">
        <f t="shared" si="39"/>
        <v>0</v>
      </c>
      <c r="K194" s="16">
        <f t="shared" si="39"/>
        <v>0.3</v>
      </c>
      <c r="L194" s="16">
        <f t="shared" si="39"/>
        <v>0.01</v>
      </c>
      <c r="M194" s="13" t="str">
        <f t="shared" si="39"/>
        <v>% reduction in cost</v>
      </c>
      <c r="N194" s="4" t="s">
        <v>465</v>
      </c>
      <c r="O194" s="7" t="s">
        <v>593</v>
      </c>
      <c r="P194" s="4" t="s">
        <v>594</v>
      </c>
      <c r="Q194" s="39" t="s">
        <v>117</v>
      </c>
    </row>
    <row r="195" spans="1:17" ht="135" x14ac:dyDescent="0.25">
      <c r="A195" s="2" t="s">
        <v>37</v>
      </c>
      <c r="B195" s="7" t="s">
        <v>9</v>
      </c>
      <c r="C195" s="2" t="s">
        <v>687</v>
      </c>
      <c r="D195" s="7" t="s">
        <v>189</v>
      </c>
      <c r="F195" s="4" t="s">
        <v>197</v>
      </c>
      <c r="H195" s="9">
        <v>100</v>
      </c>
      <c r="I195" s="7" t="s">
        <v>59</v>
      </c>
      <c r="J195" s="24">
        <v>0</v>
      </c>
      <c r="K195" s="25">
        <v>0.3</v>
      </c>
      <c r="L195" s="23">
        <v>0.01</v>
      </c>
      <c r="M195" s="7" t="s">
        <v>44</v>
      </c>
      <c r="N195" s="4" t="s">
        <v>466</v>
      </c>
      <c r="O195" s="7" t="s">
        <v>593</v>
      </c>
      <c r="P195" s="4" t="s">
        <v>594</v>
      </c>
      <c r="Q195" s="39" t="s">
        <v>117</v>
      </c>
    </row>
    <row r="196" spans="1:17" ht="135" x14ac:dyDescent="0.25">
      <c r="A196" s="19" t="str">
        <f>A$195</f>
        <v>R&amp;D</v>
      </c>
      <c r="B196" s="19" t="str">
        <f t="shared" ref="B196:C202" si="41">B$195</f>
        <v>Industry</v>
      </c>
      <c r="C196" s="19" t="str">
        <f t="shared" si="41"/>
        <v>RnD Industry Capital Cost Perc Reduction</v>
      </c>
      <c r="D196" s="4" t="s">
        <v>190</v>
      </c>
      <c r="F196" s="4" t="s">
        <v>198</v>
      </c>
      <c r="H196" s="9">
        <v>101</v>
      </c>
      <c r="I196" s="7" t="s">
        <v>59</v>
      </c>
      <c r="J196" s="20">
        <f t="shared" ref="J196:M202" si="42">J$195</f>
        <v>0</v>
      </c>
      <c r="K196" s="20">
        <f t="shared" si="42"/>
        <v>0.3</v>
      </c>
      <c r="L196" s="67">
        <f t="shared" si="42"/>
        <v>0.01</v>
      </c>
      <c r="M196" s="19" t="str">
        <f t="shared" si="42"/>
        <v>% reduction in cost</v>
      </c>
      <c r="N196" s="4" t="s">
        <v>467</v>
      </c>
      <c r="O196" s="7" t="s">
        <v>593</v>
      </c>
      <c r="P196" s="4" t="s">
        <v>594</v>
      </c>
      <c r="Q196" s="39" t="s">
        <v>117</v>
      </c>
    </row>
    <row r="197" spans="1:17" ht="135" x14ac:dyDescent="0.25">
      <c r="A197" s="19" t="str">
        <f t="shared" ref="A197:A202" si="43">A$195</f>
        <v>R&amp;D</v>
      </c>
      <c r="B197" s="19" t="str">
        <f t="shared" si="41"/>
        <v>Industry</v>
      </c>
      <c r="C197" s="19" t="str">
        <f t="shared" si="41"/>
        <v>RnD Industry Capital Cost Perc Reduction</v>
      </c>
      <c r="D197" s="4" t="s">
        <v>191</v>
      </c>
      <c r="F197" s="4" t="s">
        <v>199</v>
      </c>
      <c r="H197" s="9">
        <v>102</v>
      </c>
      <c r="I197" s="7" t="s">
        <v>59</v>
      </c>
      <c r="J197" s="20">
        <f t="shared" si="42"/>
        <v>0</v>
      </c>
      <c r="K197" s="20">
        <f t="shared" si="42"/>
        <v>0.3</v>
      </c>
      <c r="L197" s="67">
        <f t="shared" si="42"/>
        <v>0.01</v>
      </c>
      <c r="M197" s="19" t="str">
        <f t="shared" si="42"/>
        <v>% reduction in cost</v>
      </c>
      <c r="N197" s="4" t="s">
        <v>468</v>
      </c>
      <c r="O197" s="7" t="s">
        <v>593</v>
      </c>
      <c r="P197" s="4" t="s">
        <v>594</v>
      </c>
      <c r="Q197" s="39" t="s">
        <v>117</v>
      </c>
    </row>
    <row r="198" spans="1:17" ht="135" x14ac:dyDescent="0.25">
      <c r="A198" s="19" t="str">
        <f t="shared" si="43"/>
        <v>R&amp;D</v>
      </c>
      <c r="B198" s="19" t="str">
        <f t="shared" si="41"/>
        <v>Industry</v>
      </c>
      <c r="C198" s="19" t="str">
        <f t="shared" si="41"/>
        <v>RnD Industry Capital Cost Perc Reduction</v>
      </c>
      <c r="D198" s="4" t="s">
        <v>192</v>
      </c>
      <c r="F198" s="4" t="s">
        <v>200</v>
      </c>
      <c r="H198" s="9">
        <v>103</v>
      </c>
      <c r="I198" s="7" t="s">
        <v>59</v>
      </c>
      <c r="J198" s="20">
        <f t="shared" si="42"/>
        <v>0</v>
      </c>
      <c r="K198" s="20">
        <f t="shared" si="42"/>
        <v>0.3</v>
      </c>
      <c r="L198" s="67">
        <f t="shared" si="42"/>
        <v>0.01</v>
      </c>
      <c r="M198" s="19" t="str">
        <f t="shared" si="42"/>
        <v>% reduction in cost</v>
      </c>
      <c r="N198" s="4" t="s">
        <v>469</v>
      </c>
      <c r="O198" s="7" t="s">
        <v>593</v>
      </c>
      <c r="P198" s="4" t="s">
        <v>594</v>
      </c>
      <c r="Q198" s="39" t="s">
        <v>117</v>
      </c>
    </row>
    <row r="199" spans="1:17" ht="135" x14ac:dyDescent="0.25">
      <c r="A199" s="19" t="str">
        <f t="shared" si="43"/>
        <v>R&amp;D</v>
      </c>
      <c r="B199" s="19" t="str">
        <f t="shared" si="41"/>
        <v>Industry</v>
      </c>
      <c r="C199" s="19" t="str">
        <f t="shared" si="41"/>
        <v>RnD Industry Capital Cost Perc Reduction</v>
      </c>
      <c r="D199" s="4" t="s">
        <v>193</v>
      </c>
      <c r="F199" s="4" t="s">
        <v>201</v>
      </c>
      <c r="H199" s="9">
        <v>104</v>
      </c>
      <c r="I199" s="7" t="s">
        <v>59</v>
      </c>
      <c r="J199" s="20">
        <f t="shared" si="42"/>
        <v>0</v>
      </c>
      <c r="K199" s="20">
        <f t="shared" si="42"/>
        <v>0.3</v>
      </c>
      <c r="L199" s="67">
        <f t="shared" si="42"/>
        <v>0.01</v>
      </c>
      <c r="M199" s="19" t="str">
        <f t="shared" si="42"/>
        <v>% reduction in cost</v>
      </c>
      <c r="N199" s="4" t="s">
        <v>470</v>
      </c>
      <c r="O199" s="7" t="s">
        <v>593</v>
      </c>
      <c r="P199" s="4" t="s">
        <v>594</v>
      </c>
      <c r="Q199" s="39" t="s">
        <v>117</v>
      </c>
    </row>
    <row r="200" spans="1:17" ht="135" x14ac:dyDescent="0.25">
      <c r="A200" s="19" t="str">
        <f t="shared" si="43"/>
        <v>R&amp;D</v>
      </c>
      <c r="B200" s="19" t="str">
        <f t="shared" si="41"/>
        <v>Industry</v>
      </c>
      <c r="C200" s="19" t="str">
        <f t="shared" si="41"/>
        <v>RnD Industry Capital Cost Perc Reduction</v>
      </c>
      <c r="D200" s="4" t="s">
        <v>194</v>
      </c>
      <c r="F200" s="4" t="s">
        <v>202</v>
      </c>
      <c r="H200" s="9">
        <v>105</v>
      </c>
      <c r="I200" s="7" t="s">
        <v>59</v>
      </c>
      <c r="J200" s="20">
        <f t="shared" si="42"/>
        <v>0</v>
      </c>
      <c r="K200" s="20">
        <f t="shared" si="42"/>
        <v>0.3</v>
      </c>
      <c r="L200" s="67">
        <f t="shared" si="42"/>
        <v>0.01</v>
      </c>
      <c r="M200" s="19" t="str">
        <f t="shared" si="42"/>
        <v>% reduction in cost</v>
      </c>
      <c r="N200" s="4" t="s">
        <v>471</v>
      </c>
      <c r="O200" s="7" t="s">
        <v>593</v>
      </c>
      <c r="P200" s="4" t="s">
        <v>594</v>
      </c>
      <c r="Q200" s="39" t="s">
        <v>117</v>
      </c>
    </row>
    <row r="201" spans="1:17" ht="135" x14ac:dyDescent="0.25">
      <c r="A201" s="19" t="str">
        <f t="shared" si="43"/>
        <v>R&amp;D</v>
      </c>
      <c r="B201" s="19" t="str">
        <f t="shared" si="41"/>
        <v>Industry</v>
      </c>
      <c r="C201" s="19" t="str">
        <f t="shared" si="41"/>
        <v>RnD Industry Capital Cost Perc Reduction</v>
      </c>
      <c r="D201" s="4" t="s">
        <v>195</v>
      </c>
      <c r="F201" s="11" t="s">
        <v>203</v>
      </c>
      <c r="H201" s="9">
        <v>106</v>
      </c>
      <c r="I201" s="7" t="s">
        <v>59</v>
      </c>
      <c r="J201" s="20">
        <f t="shared" si="42"/>
        <v>0</v>
      </c>
      <c r="K201" s="20">
        <f t="shared" si="42"/>
        <v>0.3</v>
      </c>
      <c r="L201" s="67">
        <f t="shared" si="42"/>
        <v>0.01</v>
      </c>
      <c r="M201" s="19" t="str">
        <f t="shared" si="42"/>
        <v>% reduction in cost</v>
      </c>
      <c r="N201" s="4" t="s">
        <v>472</v>
      </c>
      <c r="O201" s="7" t="s">
        <v>593</v>
      </c>
      <c r="P201" s="4" t="s">
        <v>594</v>
      </c>
      <c r="Q201" s="39" t="s">
        <v>117</v>
      </c>
    </row>
    <row r="202" spans="1:17" ht="135" x14ac:dyDescent="0.25">
      <c r="A202" s="19" t="str">
        <f t="shared" si="43"/>
        <v>R&amp;D</v>
      </c>
      <c r="B202" s="19" t="str">
        <f t="shared" si="41"/>
        <v>Industry</v>
      </c>
      <c r="C202" s="19" t="str">
        <f t="shared" si="41"/>
        <v>RnD Industry Capital Cost Perc Reduction</v>
      </c>
      <c r="D202" s="4" t="s">
        <v>196</v>
      </c>
      <c r="F202" s="4" t="s">
        <v>204</v>
      </c>
      <c r="H202" s="9">
        <v>107</v>
      </c>
      <c r="I202" s="7" t="s">
        <v>59</v>
      </c>
      <c r="J202" s="20">
        <f t="shared" si="42"/>
        <v>0</v>
      </c>
      <c r="K202" s="20">
        <f t="shared" si="42"/>
        <v>0.3</v>
      </c>
      <c r="L202" s="67">
        <f t="shared" si="42"/>
        <v>0.01</v>
      </c>
      <c r="M202" s="19" t="str">
        <f t="shared" si="42"/>
        <v>% reduction in cost</v>
      </c>
      <c r="N202" s="4" t="s">
        <v>473</v>
      </c>
      <c r="O202" s="7" t="s">
        <v>593</v>
      </c>
      <c r="P202" s="4" t="s">
        <v>594</v>
      </c>
      <c r="Q202" s="39" t="s">
        <v>117</v>
      </c>
    </row>
    <row r="203" spans="1:17" ht="135" x14ac:dyDescent="0.25">
      <c r="A203" s="11" t="s">
        <v>37</v>
      </c>
      <c r="B203" s="11" t="s">
        <v>114</v>
      </c>
      <c r="C203" s="11" t="s">
        <v>688</v>
      </c>
      <c r="D203" s="7" t="s">
        <v>53</v>
      </c>
      <c r="F203" s="7" t="s">
        <v>53</v>
      </c>
      <c r="H203" s="9">
        <v>108</v>
      </c>
      <c r="I203" s="7" t="s">
        <v>59</v>
      </c>
      <c r="J203" s="24">
        <v>0</v>
      </c>
      <c r="K203" s="25">
        <v>0.3</v>
      </c>
      <c r="L203" s="23">
        <v>0.01</v>
      </c>
      <c r="M203" s="7" t="s">
        <v>44</v>
      </c>
      <c r="N203" s="4" t="s">
        <v>474</v>
      </c>
      <c r="O203" s="7" t="s">
        <v>593</v>
      </c>
      <c r="P203" s="4" t="s">
        <v>594</v>
      </c>
      <c r="Q203" s="39" t="s">
        <v>117</v>
      </c>
    </row>
    <row r="204" spans="1:17" ht="135" x14ac:dyDescent="0.25">
      <c r="A204" s="19" t="str">
        <f>A$203</f>
        <v>R&amp;D</v>
      </c>
      <c r="B204" s="19" t="str">
        <f t="shared" ref="B204:C208" si="44">B$203</f>
        <v>Vehicles</v>
      </c>
      <c r="C204" s="19" t="str">
        <f t="shared" si="44"/>
        <v>RnD Transportation Capital Cost Perc Reduction</v>
      </c>
      <c r="D204" s="7" t="s">
        <v>54</v>
      </c>
      <c r="F204" s="7" t="s">
        <v>54</v>
      </c>
      <c r="H204" s="9">
        <v>109</v>
      </c>
      <c r="I204" s="7" t="s">
        <v>59</v>
      </c>
      <c r="J204" s="20">
        <f t="shared" ref="J204:M208" si="45">J$203</f>
        <v>0</v>
      </c>
      <c r="K204" s="20">
        <f t="shared" si="45"/>
        <v>0.3</v>
      </c>
      <c r="L204" s="67">
        <f t="shared" si="45"/>
        <v>0.01</v>
      </c>
      <c r="M204" s="19" t="str">
        <f t="shared" si="45"/>
        <v>% reduction in cost</v>
      </c>
      <c r="N204" s="4" t="s">
        <v>475</v>
      </c>
      <c r="O204" s="7" t="s">
        <v>593</v>
      </c>
      <c r="P204" s="4" t="s">
        <v>594</v>
      </c>
      <c r="Q204" s="39" t="s">
        <v>117</v>
      </c>
    </row>
    <row r="205" spans="1:17" ht="135" x14ac:dyDescent="0.25">
      <c r="A205" s="19" t="str">
        <f>A$203</f>
        <v>R&amp;D</v>
      </c>
      <c r="B205" s="19" t="str">
        <f t="shared" si="44"/>
        <v>Vehicles</v>
      </c>
      <c r="C205" s="19" t="str">
        <f t="shared" si="44"/>
        <v>RnD Transportation Capital Cost Perc Reduction</v>
      </c>
      <c r="D205" s="7" t="s">
        <v>55</v>
      </c>
      <c r="F205" s="7" t="s">
        <v>132</v>
      </c>
      <c r="H205" s="9">
        <v>110</v>
      </c>
      <c r="I205" s="7" t="s">
        <v>59</v>
      </c>
      <c r="J205" s="20">
        <f t="shared" si="45"/>
        <v>0</v>
      </c>
      <c r="K205" s="20">
        <f t="shared" si="45"/>
        <v>0.3</v>
      </c>
      <c r="L205" s="67">
        <f t="shared" si="45"/>
        <v>0.01</v>
      </c>
      <c r="M205" s="19" t="str">
        <f t="shared" si="45"/>
        <v>% reduction in cost</v>
      </c>
      <c r="N205" s="4" t="s">
        <v>476</v>
      </c>
      <c r="O205" s="7" t="s">
        <v>593</v>
      </c>
      <c r="P205" s="4" t="s">
        <v>594</v>
      </c>
      <c r="Q205" s="39" t="s">
        <v>117</v>
      </c>
    </row>
    <row r="206" spans="1:17" ht="135" x14ac:dyDescent="0.25">
      <c r="A206" s="19" t="str">
        <f>A$203</f>
        <v>R&amp;D</v>
      </c>
      <c r="B206" s="19" t="str">
        <f t="shared" si="44"/>
        <v>Vehicles</v>
      </c>
      <c r="C206" s="19" t="str">
        <f t="shared" si="44"/>
        <v>RnD Transportation Capital Cost Perc Reduction</v>
      </c>
      <c r="D206" s="7" t="s">
        <v>56</v>
      </c>
      <c r="F206" s="7" t="s">
        <v>133</v>
      </c>
      <c r="H206" s="9">
        <v>111</v>
      </c>
      <c r="I206" s="7" t="s">
        <v>59</v>
      </c>
      <c r="J206" s="20">
        <f t="shared" si="45"/>
        <v>0</v>
      </c>
      <c r="K206" s="20">
        <f t="shared" si="45"/>
        <v>0.3</v>
      </c>
      <c r="L206" s="67">
        <f t="shared" si="45"/>
        <v>0.01</v>
      </c>
      <c r="M206" s="19" t="str">
        <f t="shared" si="45"/>
        <v>% reduction in cost</v>
      </c>
      <c r="N206" s="4" t="s">
        <v>477</v>
      </c>
      <c r="O206" s="7" t="s">
        <v>593</v>
      </c>
      <c r="P206" s="4" t="s">
        <v>594</v>
      </c>
      <c r="Q206" s="39" t="s">
        <v>117</v>
      </c>
    </row>
    <row r="207" spans="1:17" ht="135" x14ac:dyDescent="0.25">
      <c r="A207" s="19" t="str">
        <f>A$203</f>
        <v>R&amp;D</v>
      </c>
      <c r="B207" s="19" t="str">
        <f t="shared" si="44"/>
        <v>Vehicles</v>
      </c>
      <c r="C207" s="19" t="str">
        <f t="shared" si="44"/>
        <v>RnD Transportation Capital Cost Perc Reduction</v>
      </c>
      <c r="D207" s="7" t="s">
        <v>57</v>
      </c>
      <c r="F207" s="7" t="s">
        <v>134</v>
      </c>
      <c r="H207" s="9">
        <v>112</v>
      </c>
      <c r="I207" s="7" t="s">
        <v>59</v>
      </c>
      <c r="J207" s="20">
        <f t="shared" si="45"/>
        <v>0</v>
      </c>
      <c r="K207" s="20">
        <f t="shared" si="45"/>
        <v>0.3</v>
      </c>
      <c r="L207" s="67">
        <f t="shared" si="45"/>
        <v>0.01</v>
      </c>
      <c r="M207" s="19" t="str">
        <f t="shared" si="45"/>
        <v>% reduction in cost</v>
      </c>
      <c r="N207" s="4" t="s">
        <v>478</v>
      </c>
      <c r="O207" s="7" t="s">
        <v>593</v>
      </c>
      <c r="P207" s="4" t="s">
        <v>594</v>
      </c>
      <c r="Q207" s="39" t="s">
        <v>117</v>
      </c>
    </row>
    <row r="208" spans="1:17" ht="135" x14ac:dyDescent="0.25">
      <c r="A208" s="19" t="str">
        <f>A$203</f>
        <v>R&amp;D</v>
      </c>
      <c r="B208" s="19" t="str">
        <f t="shared" si="44"/>
        <v>Vehicles</v>
      </c>
      <c r="C208" s="19" t="str">
        <f t="shared" si="44"/>
        <v>RnD Transportation Capital Cost Perc Reduction</v>
      </c>
      <c r="D208" s="7" t="s">
        <v>166</v>
      </c>
      <c r="F208" s="7" t="s">
        <v>223</v>
      </c>
      <c r="H208" s="9">
        <v>113</v>
      </c>
      <c r="I208" s="7" t="s">
        <v>59</v>
      </c>
      <c r="J208" s="20">
        <f t="shared" si="45"/>
        <v>0</v>
      </c>
      <c r="K208" s="20">
        <f t="shared" si="45"/>
        <v>0.3</v>
      </c>
      <c r="L208" s="67">
        <f t="shared" si="45"/>
        <v>0.01</v>
      </c>
      <c r="M208" s="19" t="str">
        <f t="shared" si="45"/>
        <v>% reduction in cost</v>
      </c>
      <c r="N208" s="4" t="s">
        <v>479</v>
      </c>
      <c r="O208" s="7" t="s">
        <v>593</v>
      </c>
      <c r="P208" s="4" t="s">
        <v>594</v>
      </c>
      <c r="Q208" s="39" t="s">
        <v>117</v>
      </c>
    </row>
    <row r="209" spans="1:17" ht="135" x14ac:dyDescent="0.25">
      <c r="A209" s="2" t="s">
        <v>37</v>
      </c>
      <c r="B209" s="7" t="s">
        <v>113</v>
      </c>
      <c r="C209" s="2" t="s">
        <v>689</v>
      </c>
      <c r="D209" s="7" t="s">
        <v>168</v>
      </c>
      <c r="F209" s="7" t="s">
        <v>174</v>
      </c>
      <c r="H209" s="9">
        <v>114</v>
      </c>
      <c r="I209" s="7" t="s">
        <v>59</v>
      </c>
      <c r="J209" s="24">
        <v>0</v>
      </c>
      <c r="K209" s="25">
        <v>0.3</v>
      </c>
      <c r="L209" s="23">
        <v>0.01</v>
      </c>
      <c r="M209" s="7" t="s">
        <v>45</v>
      </c>
      <c r="N209" s="7" t="s">
        <v>480</v>
      </c>
      <c r="O209" s="7" t="s">
        <v>593</v>
      </c>
      <c r="P209" s="4" t="s">
        <v>594</v>
      </c>
      <c r="Q209" s="39" t="s">
        <v>117</v>
      </c>
    </row>
    <row r="210" spans="1:17" ht="135" x14ac:dyDescent="0.25">
      <c r="A210" s="19" t="str">
        <f>A$209</f>
        <v>R&amp;D</v>
      </c>
      <c r="B210" s="19" t="str">
        <f t="shared" ref="B210:C214" si="46">B$209</f>
        <v>Buildings and Appliances</v>
      </c>
      <c r="C210" s="19" t="str">
        <f t="shared" si="46"/>
        <v>RnD Building Fuel Use Perc Reduction</v>
      </c>
      <c r="D210" s="7" t="s">
        <v>169</v>
      </c>
      <c r="F210" s="7" t="s">
        <v>175</v>
      </c>
      <c r="H210" s="9">
        <v>115</v>
      </c>
      <c r="I210" s="7" t="s">
        <v>59</v>
      </c>
      <c r="J210" s="20">
        <f t="shared" ref="J210:M214" si="47">J$209</f>
        <v>0</v>
      </c>
      <c r="K210" s="20">
        <f t="shared" si="47"/>
        <v>0.3</v>
      </c>
      <c r="L210" s="67">
        <f t="shared" si="47"/>
        <v>0.01</v>
      </c>
      <c r="M210" s="19" t="str">
        <f t="shared" si="47"/>
        <v>% reduction in fuel use</v>
      </c>
      <c r="N210" s="7" t="s">
        <v>481</v>
      </c>
      <c r="O210" s="7" t="s">
        <v>593</v>
      </c>
      <c r="P210" s="4" t="s">
        <v>594</v>
      </c>
      <c r="Q210" s="39" t="s">
        <v>117</v>
      </c>
    </row>
    <row r="211" spans="1:17" ht="135" x14ac:dyDescent="0.25">
      <c r="A211" s="19" t="str">
        <f>A$209</f>
        <v>R&amp;D</v>
      </c>
      <c r="B211" s="19" t="str">
        <f t="shared" si="46"/>
        <v>Buildings and Appliances</v>
      </c>
      <c r="C211" s="19" t="str">
        <f t="shared" si="46"/>
        <v>RnD Building Fuel Use Perc Reduction</v>
      </c>
      <c r="D211" s="7" t="s">
        <v>170</v>
      </c>
      <c r="F211" s="7" t="s">
        <v>176</v>
      </c>
      <c r="H211" s="9">
        <v>116</v>
      </c>
      <c r="I211" s="7" t="s">
        <v>59</v>
      </c>
      <c r="J211" s="20">
        <f t="shared" si="47"/>
        <v>0</v>
      </c>
      <c r="K211" s="20">
        <f t="shared" si="47"/>
        <v>0.3</v>
      </c>
      <c r="L211" s="67">
        <f t="shared" si="47"/>
        <v>0.01</v>
      </c>
      <c r="M211" s="19" t="str">
        <f t="shared" si="47"/>
        <v>% reduction in fuel use</v>
      </c>
      <c r="N211" s="7" t="s">
        <v>482</v>
      </c>
      <c r="O211" s="7" t="s">
        <v>593</v>
      </c>
      <c r="P211" s="4" t="s">
        <v>594</v>
      </c>
      <c r="Q211" s="39" t="s">
        <v>117</v>
      </c>
    </row>
    <row r="212" spans="1:17" ht="135" x14ac:dyDescent="0.25">
      <c r="A212" s="19" t="str">
        <f>A$209</f>
        <v>R&amp;D</v>
      </c>
      <c r="B212" s="19" t="str">
        <f t="shared" si="46"/>
        <v>Buildings and Appliances</v>
      </c>
      <c r="C212" s="19" t="str">
        <f t="shared" si="46"/>
        <v>RnD Building Fuel Use Perc Reduction</v>
      </c>
      <c r="D212" s="7" t="s">
        <v>171</v>
      </c>
      <c r="F212" s="7" t="s">
        <v>177</v>
      </c>
      <c r="H212" s="9">
        <v>117</v>
      </c>
      <c r="I212" s="7" t="s">
        <v>59</v>
      </c>
      <c r="J212" s="20">
        <f t="shared" si="47"/>
        <v>0</v>
      </c>
      <c r="K212" s="20">
        <f t="shared" si="47"/>
        <v>0.3</v>
      </c>
      <c r="L212" s="67">
        <f t="shared" si="47"/>
        <v>0.01</v>
      </c>
      <c r="M212" s="19" t="str">
        <f t="shared" si="47"/>
        <v>% reduction in fuel use</v>
      </c>
      <c r="N212" s="7" t="s">
        <v>483</v>
      </c>
      <c r="O212" s="7" t="s">
        <v>593</v>
      </c>
      <c r="P212" s="4" t="s">
        <v>594</v>
      </c>
      <c r="Q212" s="39" t="s">
        <v>117</v>
      </c>
    </row>
    <row r="213" spans="1:17" ht="135" x14ac:dyDescent="0.25">
      <c r="A213" s="19" t="str">
        <f>A$209</f>
        <v>R&amp;D</v>
      </c>
      <c r="B213" s="19" t="str">
        <f t="shared" si="46"/>
        <v>Buildings and Appliances</v>
      </c>
      <c r="C213" s="19" t="str">
        <f t="shared" si="46"/>
        <v>RnD Building Fuel Use Perc Reduction</v>
      </c>
      <c r="D213" s="7" t="s">
        <v>172</v>
      </c>
      <c r="F213" s="7" t="s">
        <v>178</v>
      </c>
      <c r="H213" s="9">
        <v>118</v>
      </c>
      <c r="I213" s="7" t="s">
        <v>59</v>
      </c>
      <c r="J213" s="20">
        <f t="shared" si="47"/>
        <v>0</v>
      </c>
      <c r="K213" s="20">
        <f t="shared" si="47"/>
        <v>0.3</v>
      </c>
      <c r="L213" s="67">
        <f t="shared" si="47"/>
        <v>0.01</v>
      </c>
      <c r="M213" s="19" t="str">
        <f t="shared" si="47"/>
        <v>% reduction in fuel use</v>
      </c>
      <c r="N213" s="7" t="s">
        <v>484</v>
      </c>
      <c r="O213" s="7" t="s">
        <v>593</v>
      </c>
      <c r="P213" s="4" t="s">
        <v>594</v>
      </c>
      <c r="Q213" s="39" t="s">
        <v>117</v>
      </c>
    </row>
    <row r="214" spans="1:17" ht="135" x14ac:dyDescent="0.25">
      <c r="A214" s="19" t="str">
        <f>A$209</f>
        <v>R&amp;D</v>
      </c>
      <c r="B214" s="19" t="str">
        <f t="shared" si="46"/>
        <v>Buildings and Appliances</v>
      </c>
      <c r="C214" s="19" t="str">
        <f t="shared" si="46"/>
        <v>RnD Building Fuel Use Perc Reduction</v>
      </c>
      <c r="D214" s="7" t="s">
        <v>173</v>
      </c>
      <c r="F214" s="7" t="s">
        <v>179</v>
      </c>
      <c r="H214" s="9">
        <v>119</v>
      </c>
      <c r="I214" s="7" t="s">
        <v>59</v>
      </c>
      <c r="J214" s="20">
        <f t="shared" si="47"/>
        <v>0</v>
      </c>
      <c r="K214" s="20">
        <f t="shared" si="47"/>
        <v>0.3</v>
      </c>
      <c r="L214" s="67">
        <f t="shared" si="47"/>
        <v>0.01</v>
      </c>
      <c r="M214" s="19" t="str">
        <f t="shared" si="47"/>
        <v>% reduction in fuel use</v>
      </c>
      <c r="N214" s="7" t="s">
        <v>485</v>
      </c>
      <c r="O214" s="7" t="s">
        <v>593</v>
      </c>
      <c r="P214" s="4" t="s">
        <v>594</v>
      </c>
      <c r="Q214" s="39" t="s">
        <v>117</v>
      </c>
    </row>
    <row r="215" spans="1:17" ht="135" x14ac:dyDescent="0.25">
      <c r="A215" s="2" t="s">
        <v>37</v>
      </c>
      <c r="B215" s="7" t="s">
        <v>36</v>
      </c>
      <c r="C215" s="2" t="s">
        <v>690</v>
      </c>
      <c r="H215" s="9">
        <v>120</v>
      </c>
      <c r="I215" s="7" t="s">
        <v>59</v>
      </c>
      <c r="J215" s="24">
        <v>0</v>
      </c>
      <c r="K215" s="25">
        <v>0.3</v>
      </c>
      <c r="L215" s="23">
        <v>0.01</v>
      </c>
      <c r="M215" s="7" t="s">
        <v>45</v>
      </c>
      <c r="N215" s="7" t="s">
        <v>486</v>
      </c>
      <c r="O215" s="7" t="s">
        <v>593</v>
      </c>
      <c r="P215" s="4" t="s">
        <v>594</v>
      </c>
      <c r="Q215" s="39" t="s">
        <v>117</v>
      </c>
    </row>
    <row r="216" spans="1:17" ht="135" x14ac:dyDescent="0.25">
      <c r="A216" s="2" t="s">
        <v>37</v>
      </c>
      <c r="B216" s="7" t="s">
        <v>143</v>
      </c>
      <c r="C216" s="2" t="s">
        <v>691</v>
      </c>
      <c r="D216" s="7" t="s">
        <v>119</v>
      </c>
      <c r="F216" s="4" t="s">
        <v>135</v>
      </c>
      <c r="H216" s="9">
        <v>121</v>
      </c>
      <c r="I216" s="7" t="s">
        <v>59</v>
      </c>
      <c r="J216" s="24">
        <v>0</v>
      </c>
      <c r="K216" s="25">
        <v>0.3</v>
      </c>
      <c r="L216" s="23">
        <v>0.01</v>
      </c>
      <c r="M216" s="7" t="s">
        <v>45</v>
      </c>
      <c r="N216" s="7" t="s">
        <v>487</v>
      </c>
      <c r="O216" s="7" t="s">
        <v>593</v>
      </c>
      <c r="P216" s="4" t="s">
        <v>594</v>
      </c>
      <c r="Q216" s="39" t="s">
        <v>117</v>
      </c>
    </row>
    <row r="217" spans="1:17" ht="135" x14ac:dyDescent="0.25">
      <c r="A217" s="19" t="str">
        <f>A$216</f>
        <v>R&amp;D</v>
      </c>
      <c r="B217" s="19" t="str">
        <f t="shared" ref="B217:C223" si="48">B$216</f>
        <v>Electricity</v>
      </c>
      <c r="C217" s="19" t="str">
        <f t="shared" si="48"/>
        <v>RnD Electricity Fuel Use Perc Reduction</v>
      </c>
      <c r="D217" s="4" t="s">
        <v>120</v>
      </c>
      <c r="E217" s="13"/>
      <c r="F217" s="4" t="s">
        <v>136</v>
      </c>
      <c r="H217" s="9">
        <v>122</v>
      </c>
      <c r="I217" s="7" t="s">
        <v>59</v>
      </c>
      <c r="J217" s="20">
        <f t="shared" ref="J217:M218" si="49">J$216</f>
        <v>0</v>
      </c>
      <c r="K217" s="20">
        <f t="shared" si="49"/>
        <v>0.3</v>
      </c>
      <c r="L217" s="67">
        <f t="shared" si="49"/>
        <v>0.01</v>
      </c>
      <c r="M217" s="19" t="str">
        <f t="shared" si="49"/>
        <v>% reduction in fuel use</v>
      </c>
      <c r="N217" s="7" t="s">
        <v>488</v>
      </c>
      <c r="O217" s="7" t="s">
        <v>593</v>
      </c>
      <c r="P217" s="4" t="s">
        <v>594</v>
      </c>
      <c r="Q217" s="39" t="s">
        <v>117</v>
      </c>
    </row>
    <row r="218" spans="1:17" ht="135" x14ac:dyDescent="0.25">
      <c r="A218" s="19" t="str">
        <f t="shared" ref="A218:A223" si="50">A$216</f>
        <v>R&amp;D</v>
      </c>
      <c r="B218" s="19" t="str">
        <f t="shared" si="48"/>
        <v>Electricity</v>
      </c>
      <c r="C218" s="19" t="str">
        <f t="shared" si="48"/>
        <v>RnD Electricity Fuel Use Perc Reduction</v>
      </c>
      <c r="D218" s="4" t="s">
        <v>121</v>
      </c>
      <c r="E218" s="13"/>
      <c r="F218" s="4" t="s">
        <v>137</v>
      </c>
      <c r="H218" s="9">
        <v>123</v>
      </c>
      <c r="I218" s="7" t="s">
        <v>59</v>
      </c>
      <c r="J218" s="20">
        <f t="shared" si="49"/>
        <v>0</v>
      </c>
      <c r="K218" s="20">
        <f t="shared" si="49"/>
        <v>0.3</v>
      </c>
      <c r="L218" s="67">
        <f t="shared" si="49"/>
        <v>0.01</v>
      </c>
      <c r="M218" s="19" t="str">
        <f t="shared" si="49"/>
        <v>% reduction in fuel use</v>
      </c>
      <c r="N218" s="7" t="s">
        <v>489</v>
      </c>
      <c r="O218" s="7" t="s">
        <v>593</v>
      </c>
      <c r="P218" s="4" t="s">
        <v>594</v>
      </c>
      <c r="Q218" s="39" t="s">
        <v>117</v>
      </c>
    </row>
    <row r="219" spans="1:17" ht="30" x14ac:dyDescent="0.25">
      <c r="A219" s="19" t="str">
        <f t="shared" si="50"/>
        <v>R&amp;D</v>
      </c>
      <c r="B219" s="19" t="str">
        <f t="shared" si="48"/>
        <v>Electricity</v>
      </c>
      <c r="C219" s="19" t="str">
        <f t="shared" si="48"/>
        <v>RnD Electricity Fuel Use Perc Reduction</v>
      </c>
      <c r="D219" s="4" t="s">
        <v>122</v>
      </c>
      <c r="E219" s="13"/>
      <c r="F219" s="4" t="s">
        <v>138</v>
      </c>
      <c r="H219" s="9" t="s">
        <v>514</v>
      </c>
      <c r="I219" s="10" t="s">
        <v>60</v>
      </c>
      <c r="J219" s="20"/>
      <c r="K219" s="20"/>
      <c r="L219" s="67"/>
      <c r="M219" s="19"/>
    </row>
    <row r="220" spans="1:17" ht="30" x14ac:dyDescent="0.25">
      <c r="A220" s="19" t="str">
        <f t="shared" si="50"/>
        <v>R&amp;D</v>
      </c>
      <c r="B220" s="19" t="str">
        <f t="shared" si="48"/>
        <v>Electricity</v>
      </c>
      <c r="C220" s="19" t="str">
        <f t="shared" si="48"/>
        <v>RnD Electricity Fuel Use Perc Reduction</v>
      </c>
      <c r="D220" s="4" t="s">
        <v>123</v>
      </c>
      <c r="E220" s="13"/>
      <c r="F220" s="4" t="s">
        <v>139</v>
      </c>
      <c r="H220" s="9" t="s">
        <v>514</v>
      </c>
      <c r="I220" s="10" t="s">
        <v>60</v>
      </c>
      <c r="J220" s="20"/>
      <c r="K220" s="20"/>
      <c r="L220" s="67"/>
      <c r="M220" s="19"/>
    </row>
    <row r="221" spans="1:17" ht="30" x14ac:dyDescent="0.25">
      <c r="A221" s="19" t="str">
        <f t="shared" si="50"/>
        <v>R&amp;D</v>
      </c>
      <c r="B221" s="19" t="str">
        <f t="shared" si="48"/>
        <v>Electricity</v>
      </c>
      <c r="C221" s="19" t="str">
        <f t="shared" si="48"/>
        <v>RnD Electricity Fuel Use Perc Reduction</v>
      </c>
      <c r="D221" s="4" t="s">
        <v>124</v>
      </c>
      <c r="E221" s="13"/>
      <c r="F221" s="4" t="s">
        <v>140</v>
      </c>
      <c r="H221" s="9" t="s">
        <v>514</v>
      </c>
      <c r="I221" s="10" t="s">
        <v>60</v>
      </c>
      <c r="J221" s="20"/>
      <c r="K221" s="20"/>
      <c r="L221" s="67"/>
      <c r="M221" s="19"/>
    </row>
    <row r="222" spans="1:17" ht="30" x14ac:dyDescent="0.25">
      <c r="A222" s="19" t="str">
        <f t="shared" si="50"/>
        <v>R&amp;D</v>
      </c>
      <c r="B222" s="19" t="str">
        <f t="shared" si="48"/>
        <v>Electricity</v>
      </c>
      <c r="C222" s="19" t="str">
        <f t="shared" si="48"/>
        <v>RnD Electricity Fuel Use Perc Reduction</v>
      </c>
      <c r="D222" s="4" t="s">
        <v>125</v>
      </c>
      <c r="E222" s="13"/>
      <c r="F222" s="4" t="s">
        <v>141</v>
      </c>
      <c r="H222" s="9" t="s">
        <v>514</v>
      </c>
      <c r="I222" s="10" t="s">
        <v>60</v>
      </c>
      <c r="J222" s="20"/>
      <c r="K222" s="20"/>
      <c r="L222" s="67"/>
      <c r="M222" s="19"/>
    </row>
    <row r="223" spans="1:17" ht="135" x14ac:dyDescent="0.25">
      <c r="A223" s="19" t="str">
        <f t="shared" si="50"/>
        <v>R&amp;D</v>
      </c>
      <c r="B223" s="19" t="str">
        <f t="shared" si="48"/>
        <v>Electricity</v>
      </c>
      <c r="C223" s="19" t="str">
        <f t="shared" si="48"/>
        <v>RnD Electricity Fuel Use Perc Reduction</v>
      </c>
      <c r="D223" s="4" t="s">
        <v>126</v>
      </c>
      <c r="E223" s="13"/>
      <c r="F223" s="4" t="s">
        <v>142</v>
      </c>
      <c r="H223" s="9">
        <v>124</v>
      </c>
      <c r="I223" s="7" t="s">
        <v>59</v>
      </c>
      <c r="J223" s="20">
        <f>J$216</f>
        <v>0</v>
      </c>
      <c r="K223" s="20">
        <f>K$216</f>
        <v>0.3</v>
      </c>
      <c r="L223" s="67">
        <f>L$216</f>
        <v>0.01</v>
      </c>
      <c r="M223" s="19" t="str">
        <f>M$216</f>
        <v>% reduction in fuel use</v>
      </c>
      <c r="N223" s="7" t="s">
        <v>490</v>
      </c>
      <c r="O223" s="7" t="s">
        <v>593</v>
      </c>
      <c r="P223" s="4" t="s">
        <v>594</v>
      </c>
      <c r="Q223" s="39" t="s">
        <v>117</v>
      </c>
    </row>
    <row r="224" spans="1:17" ht="135" x14ac:dyDescent="0.25">
      <c r="A224" s="2" t="s">
        <v>37</v>
      </c>
      <c r="B224" s="7" t="s">
        <v>9</v>
      </c>
      <c r="C224" s="2" t="s">
        <v>692</v>
      </c>
      <c r="D224" s="7" t="s">
        <v>189</v>
      </c>
      <c r="F224" s="4" t="s">
        <v>197</v>
      </c>
      <c r="H224" s="9">
        <v>125</v>
      </c>
      <c r="I224" s="7" t="s">
        <v>59</v>
      </c>
      <c r="J224" s="24">
        <v>0</v>
      </c>
      <c r="K224" s="25">
        <v>0.3</v>
      </c>
      <c r="L224" s="23">
        <v>0.01</v>
      </c>
      <c r="M224" s="7" t="s">
        <v>45</v>
      </c>
      <c r="N224" s="7" t="s">
        <v>491</v>
      </c>
      <c r="O224" s="7" t="s">
        <v>593</v>
      </c>
      <c r="P224" s="4" t="s">
        <v>594</v>
      </c>
      <c r="Q224" s="39" t="s">
        <v>117</v>
      </c>
    </row>
    <row r="225" spans="1:17" ht="135" x14ac:dyDescent="0.25">
      <c r="A225" s="19" t="str">
        <f>A$224</f>
        <v>R&amp;D</v>
      </c>
      <c r="B225" s="19" t="str">
        <f t="shared" ref="B225:C231" si="51">B$224</f>
        <v>Industry</v>
      </c>
      <c r="C225" s="19" t="str">
        <f t="shared" si="51"/>
        <v>RnD Industry Fuel Use Perc Reduction</v>
      </c>
      <c r="D225" s="4" t="s">
        <v>190</v>
      </c>
      <c r="F225" s="4" t="s">
        <v>198</v>
      </c>
      <c r="H225" s="9">
        <v>126</v>
      </c>
      <c r="I225" s="7" t="s">
        <v>59</v>
      </c>
      <c r="J225" s="20">
        <f t="shared" ref="J225:M231" si="52">J$224</f>
        <v>0</v>
      </c>
      <c r="K225" s="20">
        <f t="shared" si="52"/>
        <v>0.3</v>
      </c>
      <c r="L225" s="67">
        <f t="shared" si="52"/>
        <v>0.01</v>
      </c>
      <c r="M225" s="19" t="str">
        <f t="shared" si="52"/>
        <v>% reduction in fuel use</v>
      </c>
      <c r="N225" s="7" t="s">
        <v>492</v>
      </c>
      <c r="O225" s="7" t="s">
        <v>593</v>
      </c>
      <c r="P225" s="4" t="s">
        <v>594</v>
      </c>
      <c r="Q225" s="39" t="s">
        <v>117</v>
      </c>
    </row>
    <row r="226" spans="1:17" ht="135" x14ac:dyDescent="0.25">
      <c r="A226" s="19" t="str">
        <f t="shared" ref="A226:A231" si="53">A$224</f>
        <v>R&amp;D</v>
      </c>
      <c r="B226" s="19" t="str">
        <f t="shared" si="51"/>
        <v>Industry</v>
      </c>
      <c r="C226" s="19" t="str">
        <f t="shared" si="51"/>
        <v>RnD Industry Fuel Use Perc Reduction</v>
      </c>
      <c r="D226" s="4" t="s">
        <v>191</v>
      </c>
      <c r="F226" s="4" t="s">
        <v>199</v>
      </c>
      <c r="H226" s="9">
        <v>127</v>
      </c>
      <c r="I226" s="7" t="s">
        <v>59</v>
      </c>
      <c r="J226" s="20">
        <f t="shared" si="52"/>
        <v>0</v>
      </c>
      <c r="K226" s="20">
        <f t="shared" si="52"/>
        <v>0.3</v>
      </c>
      <c r="L226" s="67">
        <f t="shared" si="52"/>
        <v>0.01</v>
      </c>
      <c r="M226" s="19" t="str">
        <f t="shared" si="52"/>
        <v>% reduction in fuel use</v>
      </c>
      <c r="N226" s="7" t="s">
        <v>493</v>
      </c>
      <c r="O226" s="7" t="s">
        <v>593</v>
      </c>
      <c r="P226" s="4" t="s">
        <v>594</v>
      </c>
      <c r="Q226" s="39" t="s">
        <v>117</v>
      </c>
    </row>
    <row r="227" spans="1:17" ht="135" x14ac:dyDescent="0.25">
      <c r="A227" s="19" t="str">
        <f t="shared" si="53"/>
        <v>R&amp;D</v>
      </c>
      <c r="B227" s="19" t="str">
        <f t="shared" si="51"/>
        <v>Industry</v>
      </c>
      <c r="C227" s="19" t="str">
        <f t="shared" si="51"/>
        <v>RnD Industry Fuel Use Perc Reduction</v>
      </c>
      <c r="D227" s="4" t="s">
        <v>192</v>
      </c>
      <c r="F227" s="4" t="s">
        <v>200</v>
      </c>
      <c r="H227" s="9">
        <v>128</v>
      </c>
      <c r="I227" s="7" t="s">
        <v>59</v>
      </c>
      <c r="J227" s="20">
        <f t="shared" si="52"/>
        <v>0</v>
      </c>
      <c r="K227" s="20">
        <f t="shared" si="52"/>
        <v>0.3</v>
      </c>
      <c r="L227" s="67">
        <f t="shared" si="52"/>
        <v>0.01</v>
      </c>
      <c r="M227" s="19" t="str">
        <f t="shared" si="52"/>
        <v>% reduction in fuel use</v>
      </c>
      <c r="N227" s="7" t="s">
        <v>494</v>
      </c>
      <c r="O227" s="7" t="s">
        <v>593</v>
      </c>
      <c r="P227" s="4" t="s">
        <v>594</v>
      </c>
      <c r="Q227" s="39" t="s">
        <v>117</v>
      </c>
    </row>
    <row r="228" spans="1:17" ht="135" x14ac:dyDescent="0.25">
      <c r="A228" s="19" t="str">
        <f t="shared" si="53"/>
        <v>R&amp;D</v>
      </c>
      <c r="B228" s="19" t="str">
        <f t="shared" si="51"/>
        <v>Industry</v>
      </c>
      <c r="C228" s="19" t="str">
        <f t="shared" si="51"/>
        <v>RnD Industry Fuel Use Perc Reduction</v>
      </c>
      <c r="D228" s="4" t="s">
        <v>193</v>
      </c>
      <c r="F228" s="4" t="s">
        <v>201</v>
      </c>
      <c r="H228" s="9">
        <v>129</v>
      </c>
      <c r="I228" s="7" t="s">
        <v>59</v>
      </c>
      <c r="J228" s="20">
        <f t="shared" si="52"/>
        <v>0</v>
      </c>
      <c r="K228" s="20">
        <f t="shared" si="52"/>
        <v>0.3</v>
      </c>
      <c r="L228" s="67">
        <f t="shared" si="52"/>
        <v>0.01</v>
      </c>
      <c r="M228" s="19" t="str">
        <f t="shared" si="52"/>
        <v>% reduction in fuel use</v>
      </c>
      <c r="N228" s="7" t="s">
        <v>495</v>
      </c>
      <c r="O228" s="7" t="s">
        <v>593</v>
      </c>
      <c r="P228" s="4" t="s">
        <v>594</v>
      </c>
      <c r="Q228" s="39" t="s">
        <v>117</v>
      </c>
    </row>
    <row r="229" spans="1:17" ht="135" x14ac:dyDescent="0.25">
      <c r="A229" s="19" t="str">
        <f t="shared" si="53"/>
        <v>R&amp;D</v>
      </c>
      <c r="B229" s="19" t="str">
        <f t="shared" si="51"/>
        <v>Industry</v>
      </c>
      <c r="C229" s="19" t="str">
        <f t="shared" si="51"/>
        <v>RnD Industry Fuel Use Perc Reduction</v>
      </c>
      <c r="D229" s="4" t="s">
        <v>194</v>
      </c>
      <c r="F229" s="4" t="s">
        <v>202</v>
      </c>
      <c r="H229" s="9">
        <v>130</v>
      </c>
      <c r="I229" s="7" t="s">
        <v>59</v>
      </c>
      <c r="J229" s="20">
        <f t="shared" si="52"/>
        <v>0</v>
      </c>
      <c r="K229" s="20">
        <f t="shared" si="52"/>
        <v>0.3</v>
      </c>
      <c r="L229" s="67">
        <f t="shared" si="52"/>
        <v>0.01</v>
      </c>
      <c r="M229" s="19" t="str">
        <f t="shared" si="52"/>
        <v>% reduction in fuel use</v>
      </c>
      <c r="N229" s="7" t="s">
        <v>496</v>
      </c>
      <c r="O229" s="7" t="s">
        <v>593</v>
      </c>
      <c r="P229" s="4" t="s">
        <v>594</v>
      </c>
      <c r="Q229" s="39" t="s">
        <v>117</v>
      </c>
    </row>
    <row r="230" spans="1:17" ht="135" x14ac:dyDescent="0.25">
      <c r="A230" s="19" t="str">
        <f t="shared" si="53"/>
        <v>R&amp;D</v>
      </c>
      <c r="B230" s="19" t="str">
        <f t="shared" si="51"/>
        <v>Industry</v>
      </c>
      <c r="C230" s="19" t="str">
        <f t="shared" si="51"/>
        <v>RnD Industry Fuel Use Perc Reduction</v>
      </c>
      <c r="D230" s="4" t="s">
        <v>195</v>
      </c>
      <c r="F230" s="11" t="s">
        <v>203</v>
      </c>
      <c r="H230" s="9">
        <v>131</v>
      </c>
      <c r="I230" s="7" t="s">
        <v>59</v>
      </c>
      <c r="J230" s="20">
        <f t="shared" si="52"/>
        <v>0</v>
      </c>
      <c r="K230" s="20">
        <f t="shared" si="52"/>
        <v>0.3</v>
      </c>
      <c r="L230" s="67">
        <f t="shared" si="52"/>
        <v>0.01</v>
      </c>
      <c r="M230" s="19" t="str">
        <f t="shared" si="52"/>
        <v>% reduction in fuel use</v>
      </c>
      <c r="N230" s="7" t="s">
        <v>497</v>
      </c>
      <c r="O230" s="7" t="s">
        <v>593</v>
      </c>
      <c r="P230" s="4" t="s">
        <v>594</v>
      </c>
      <c r="Q230" s="39" t="s">
        <v>117</v>
      </c>
    </row>
    <row r="231" spans="1:17" ht="135" x14ac:dyDescent="0.25">
      <c r="A231" s="19" t="str">
        <f t="shared" si="53"/>
        <v>R&amp;D</v>
      </c>
      <c r="B231" s="19" t="str">
        <f t="shared" si="51"/>
        <v>Industry</v>
      </c>
      <c r="C231" s="19" t="str">
        <f t="shared" si="51"/>
        <v>RnD Industry Fuel Use Perc Reduction</v>
      </c>
      <c r="D231" s="4" t="s">
        <v>196</v>
      </c>
      <c r="F231" s="4" t="s">
        <v>204</v>
      </c>
      <c r="H231" s="9">
        <v>132</v>
      </c>
      <c r="I231" s="7" t="s">
        <v>59</v>
      </c>
      <c r="J231" s="20">
        <f t="shared" si="52"/>
        <v>0</v>
      </c>
      <c r="K231" s="20">
        <f t="shared" si="52"/>
        <v>0.3</v>
      </c>
      <c r="L231" s="67">
        <f t="shared" si="52"/>
        <v>0.01</v>
      </c>
      <c r="M231" s="19" t="str">
        <f t="shared" si="52"/>
        <v>% reduction in fuel use</v>
      </c>
      <c r="N231" s="7" t="s">
        <v>498</v>
      </c>
      <c r="O231" s="7" t="s">
        <v>593</v>
      </c>
      <c r="P231" s="4" t="s">
        <v>594</v>
      </c>
      <c r="Q231" s="39" t="s">
        <v>117</v>
      </c>
    </row>
    <row r="232" spans="1:17" ht="135" x14ac:dyDescent="0.25">
      <c r="A232" s="2" t="s">
        <v>37</v>
      </c>
      <c r="B232" s="7" t="s">
        <v>114</v>
      </c>
      <c r="C232" s="2" t="s">
        <v>693</v>
      </c>
      <c r="D232" s="7" t="s">
        <v>53</v>
      </c>
      <c r="F232" s="7" t="s">
        <v>53</v>
      </c>
      <c r="H232" s="9">
        <v>133</v>
      </c>
      <c r="I232" s="7" t="s">
        <v>59</v>
      </c>
      <c r="J232" s="24">
        <v>0</v>
      </c>
      <c r="K232" s="25">
        <v>0.3</v>
      </c>
      <c r="L232" s="23">
        <v>0.01</v>
      </c>
      <c r="M232" s="7" t="s">
        <v>45</v>
      </c>
      <c r="N232" s="7" t="s">
        <v>499</v>
      </c>
      <c r="O232" s="7" t="s">
        <v>593</v>
      </c>
      <c r="P232" s="4" t="s">
        <v>594</v>
      </c>
      <c r="Q232" s="39" t="s">
        <v>117</v>
      </c>
    </row>
    <row r="233" spans="1:17" ht="135" x14ac:dyDescent="0.25">
      <c r="A233" s="19" t="str">
        <f>A$232</f>
        <v>R&amp;D</v>
      </c>
      <c r="B233" s="13" t="str">
        <f t="shared" ref="B233:C237" si="54">B$232</f>
        <v>Vehicles</v>
      </c>
      <c r="C233" s="13" t="str">
        <f t="shared" si="54"/>
        <v>RnD Transportation Fuel Use Perc Reduction</v>
      </c>
      <c r="D233" s="7" t="s">
        <v>54</v>
      </c>
      <c r="F233" s="7" t="s">
        <v>54</v>
      </c>
      <c r="H233" s="9">
        <v>134</v>
      </c>
      <c r="I233" s="7" t="s">
        <v>59</v>
      </c>
      <c r="J233" s="35">
        <f t="shared" ref="J233:M237" si="55">J$232</f>
        <v>0</v>
      </c>
      <c r="K233" s="35">
        <f t="shared" si="55"/>
        <v>0.3</v>
      </c>
      <c r="L233" s="68">
        <f t="shared" si="55"/>
        <v>0.01</v>
      </c>
      <c r="M233" s="13" t="str">
        <f t="shared" si="55"/>
        <v>% reduction in fuel use</v>
      </c>
      <c r="N233" s="7" t="s">
        <v>500</v>
      </c>
      <c r="O233" s="7" t="s">
        <v>593</v>
      </c>
      <c r="P233" s="4" t="s">
        <v>594</v>
      </c>
      <c r="Q233" s="39" t="s">
        <v>117</v>
      </c>
    </row>
    <row r="234" spans="1:17" ht="135" x14ac:dyDescent="0.25">
      <c r="A234" s="19" t="str">
        <f>A$232</f>
        <v>R&amp;D</v>
      </c>
      <c r="B234" s="13" t="str">
        <f t="shared" si="54"/>
        <v>Vehicles</v>
      </c>
      <c r="C234" s="13" t="str">
        <f t="shared" si="54"/>
        <v>RnD Transportation Fuel Use Perc Reduction</v>
      </c>
      <c r="D234" s="7" t="s">
        <v>55</v>
      </c>
      <c r="F234" s="7" t="s">
        <v>132</v>
      </c>
      <c r="H234" s="9">
        <v>135</v>
      </c>
      <c r="I234" s="7" t="s">
        <v>59</v>
      </c>
      <c r="J234" s="35">
        <f t="shared" si="55"/>
        <v>0</v>
      </c>
      <c r="K234" s="35">
        <f t="shared" si="55"/>
        <v>0.3</v>
      </c>
      <c r="L234" s="68">
        <f t="shared" si="55"/>
        <v>0.01</v>
      </c>
      <c r="M234" s="13" t="str">
        <f t="shared" si="55"/>
        <v>% reduction in fuel use</v>
      </c>
      <c r="N234" s="7" t="s">
        <v>501</v>
      </c>
      <c r="O234" s="7" t="s">
        <v>593</v>
      </c>
      <c r="P234" s="4" t="s">
        <v>594</v>
      </c>
      <c r="Q234" s="39" t="s">
        <v>117</v>
      </c>
    </row>
    <row r="235" spans="1:17" ht="135" x14ac:dyDescent="0.25">
      <c r="A235" s="19" t="str">
        <f>A$232</f>
        <v>R&amp;D</v>
      </c>
      <c r="B235" s="13" t="str">
        <f t="shared" si="54"/>
        <v>Vehicles</v>
      </c>
      <c r="C235" s="13" t="str">
        <f t="shared" si="54"/>
        <v>RnD Transportation Fuel Use Perc Reduction</v>
      </c>
      <c r="D235" s="7" t="s">
        <v>56</v>
      </c>
      <c r="F235" s="7" t="s">
        <v>133</v>
      </c>
      <c r="H235" s="9">
        <v>136</v>
      </c>
      <c r="I235" s="7" t="s">
        <v>59</v>
      </c>
      <c r="J235" s="35">
        <f t="shared" si="55"/>
        <v>0</v>
      </c>
      <c r="K235" s="35">
        <f t="shared" si="55"/>
        <v>0.3</v>
      </c>
      <c r="L235" s="68">
        <f t="shared" si="55"/>
        <v>0.01</v>
      </c>
      <c r="M235" s="13" t="str">
        <f t="shared" si="55"/>
        <v>% reduction in fuel use</v>
      </c>
      <c r="N235" s="7" t="s">
        <v>502</v>
      </c>
      <c r="O235" s="7" t="s">
        <v>593</v>
      </c>
      <c r="P235" s="4" t="s">
        <v>594</v>
      </c>
      <c r="Q235" s="39" t="s">
        <v>117</v>
      </c>
    </row>
    <row r="236" spans="1:17" ht="135" x14ac:dyDescent="0.25">
      <c r="A236" s="19" t="str">
        <f>A$232</f>
        <v>R&amp;D</v>
      </c>
      <c r="B236" s="13" t="str">
        <f t="shared" si="54"/>
        <v>Vehicles</v>
      </c>
      <c r="C236" s="13" t="str">
        <f t="shared" si="54"/>
        <v>RnD Transportation Fuel Use Perc Reduction</v>
      </c>
      <c r="D236" s="7" t="s">
        <v>57</v>
      </c>
      <c r="F236" s="7" t="s">
        <v>134</v>
      </c>
      <c r="H236" s="9">
        <v>137</v>
      </c>
      <c r="I236" s="7" t="s">
        <v>59</v>
      </c>
      <c r="J236" s="35">
        <f t="shared" si="55"/>
        <v>0</v>
      </c>
      <c r="K236" s="35">
        <f t="shared" si="55"/>
        <v>0.3</v>
      </c>
      <c r="L236" s="68">
        <f t="shared" si="55"/>
        <v>0.01</v>
      </c>
      <c r="M236" s="13" t="str">
        <f t="shared" si="55"/>
        <v>% reduction in fuel use</v>
      </c>
      <c r="N236" s="7" t="s">
        <v>503</v>
      </c>
      <c r="O236" s="7" t="s">
        <v>593</v>
      </c>
      <c r="P236" s="4" t="s">
        <v>594</v>
      </c>
      <c r="Q236" s="39" t="s">
        <v>117</v>
      </c>
    </row>
    <row r="237" spans="1:17" ht="135" x14ac:dyDescent="0.25">
      <c r="A237" s="19" t="str">
        <f>A$232</f>
        <v>R&amp;D</v>
      </c>
      <c r="B237" s="13" t="str">
        <f t="shared" si="54"/>
        <v>Vehicles</v>
      </c>
      <c r="C237" s="13" t="str">
        <f t="shared" si="54"/>
        <v>RnD Transportation Fuel Use Perc Reduction</v>
      </c>
      <c r="D237" s="7" t="s">
        <v>166</v>
      </c>
      <c r="F237" s="7" t="s">
        <v>223</v>
      </c>
      <c r="H237" s="9">
        <v>138</v>
      </c>
      <c r="I237" s="7" t="s">
        <v>59</v>
      </c>
      <c r="J237" s="35">
        <f t="shared" si="55"/>
        <v>0</v>
      </c>
      <c r="K237" s="35">
        <f t="shared" si="55"/>
        <v>0.3</v>
      </c>
      <c r="L237" s="68">
        <f t="shared" si="55"/>
        <v>0.01</v>
      </c>
      <c r="M237" s="13" t="str">
        <f t="shared" si="55"/>
        <v>% reduction in fuel use</v>
      </c>
      <c r="N237" s="7" t="s">
        <v>504</v>
      </c>
      <c r="O237" s="7" t="s">
        <v>593</v>
      </c>
      <c r="P237" s="4" t="s">
        <v>594</v>
      </c>
      <c r="Q237" s="39" t="s">
        <v>117</v>
      </c>
    </row>
  </sheetData>
  <sortState ref="A119:I139">
    <sortCondition ref="B119:B139"/>
  </sortState>
  <hyperlinks>
    <hyperlink ref="R141"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83</v>
      </c>
      <c r="B1" s="1" t="s">
        <v>80</v>
      </c>
      <c r="C1" s="1" t="s">
        <v>82</v>
      </c>
      <c r="D1" s="1" t="s">
        <v>97</v>
      </c>
      <c r="E1" s="1" t="s">
        <v>81</v>
      </c>
      <c r="F1" s="1" t="s">
        <v>104</v>
      </c>
      <c r="G1" s="1" t="s">
        <v>705</v>
      </c>
    </row>
    <row r="2" spans="1:7" x14ac:dyDescent="0.25">
      <c r="A2" s="2" t="s">
        <v>313</v>
      </c>
      <c r="B2" s="6" t="s">
        <v>87</v>
      </c>
      <c r="C2" s="6" t="s">
        <v>88</v>
      </c>
      <c r="D2" s="6" t="s">
        <v>98</v>
      </c>
      <c r="E2" s="7" t="s">
        <v>314</v>
      </c>
    </row>
    <row r="3" spans="1:7" x14ac:dyDescent="0.25">
      <c r="A3" s="2" t="s">
        <v>315</v>
      </c>
      <c r="B3" s="6" t="s">
        <v>87</v>
      </c>
      <c r="C3" s="6" t="s">
        <v>88</v>
      </c>
      <c r="D3" s="6" t="s">
        <v>98</v>
      </c>
      <c r="E3" s="7" t="s">
        <v>316</v>
      </c>
    </row>
    <row r="4" spans="1:7" x14ac:dyDescent="0.25">
      <c r="A4" s="2" t="s">
        <v>85</v>
      </c>
      <c r="B4" s="6" t="s">
        <v>87</v>
      </c>
      <c r="C4" s="6" t="s">
        <v>88</v>
      </c>
      <c r="D4" s="6" t="s">
        <v>98</v>
      </c>
      <c r="E4" s="7" t="s">
        <v>102</v>
      </c>
    </row>
    <row r="5" spans="1:7" x14ac:dyDescent="0.25">
      <c r="A5" s="2" t="s">
        <v>84</v>
      </c>
      <c r="B5" s="6" t="s">
        <v>87</v>
      </c>
      <c r="C5" s="6" t="s">
        <v>88</v>
      </c>
      <c r="D5" s="6" t="s">
        <v>98</v>
      </c>
      <c r="E5" s="7" t="s">
        <v>101</v>
      </c>
    </row>
    <row r="6" spans="1:7" x14ac:dyDescent="0.25">
      <c r="A6" s="2" t="s">
        <v>86</v>
      </c>
      <c r="B6" s="6" t="s">
        <v>87</v>
      </c>
      <c r="C6" s="6" t="s">
        <v>88</v>
      </c>
      <c r="D6" s="6" t="s">
        <v>98</v>
      </c>
      <c r="E6" s="7" t="s">
        <v>103</v>
      </c>
    </row>
    <row r="7" spans="1:7" x14ac:dyDescent="0.25">
      <c r="A7" s="2" t="s">
        <v>317</v>
      </c>
      <c r="B7" s="6" t="s">
        <v>87</v>
      </c>
      <c r="C7" s="6" t="s">
        <v>88</v>
      </c>
      <c r="D7" s="6" t="s">
        <v>98</v>
      </c>
      <c r="E7" s="7" t="s">
        <v>318</v>
      </c>
    </row>
    <row r="8" spans="1:7" x14ac:dyDescent="0.25">
      <c r="A8" s="2" t="s">
        <v>360</v>
      </c>
      <c r="B8" s="3" t="s">
        <v>87</v>
      </c>
      <c r="C8" s="3" t="s">
        <v>88</v>
      </c>
      <c r="D8" s="3" t="s">
        <v>319</v>
      </c>
      <c r="E8" s="2" t="s">
        <v>733</v>
      </c>
    </row>
    <row r="9" spans="1:7" ht="30" x14ac:dyDescent="0.25">
      <c r="A9" s="2" t="s">
        <v>595</v>
      </c>
      <c r="B9" s="3" t="s">
        <v>87</v>
      </c>
      <c r="C9" s="3" t="s">
        <v>88</v>
      </c>
      <c r="D9" s="3" t="s">
        <v>319</v>
      </c>
      <c r="E9" s="2" t="s">
        <v>734</v>
      </c>
    </row>
    <row r="10" spans="1:7" x14ac:dyDescent="0.25">
      <c r="A10" s="2" t="s">
        <v>505</v>
      </c>
      <c r="B10" s="3" t="s">
        <v>87</v>
      </c>
      <c r="C10" s="3" t="s">
        <v>88</v>
      </c>
      <c r="D10" s="3" t="s">
        <v>319</v>
      </c>
      <c r="E10" s="2" t="s">
        <v>506</v>
      </c>
    </row>
    <row r="11" spans="1:7" x14ac:dyDescent="0.25">
      <c r="A11" s="2" t="s">
        <v>596</v>
      </c>
      <c r="B11" s="3" t="s">
        <v>87</v>
      </c>
      <c r="C11" s="3" t="s">
        <v>88</v>
      </c>
      <c r="D11" s="3" t="s">
        <v>319</v>
      </c>
      <c r="E11" s="2" t="s">
        <v>597</v>
      </c>
    </row>
    <row r="12" spans="1:7" x14ac:dyDescent="0.25">
      <c r="A12" s="2" t="s">
        <v>320</v>
      </c>
      <c r="B12" s="6" t="s">
        <v>87</v>
      </c>
      <c r="C12" s="6" t="s">
        <v>88</v>
      </c>
      <c r="D12" s="3" t="s">
        <v>319</v>
      </c>
      <c r="E12" s="2" t="s">
        <v>100</v>
      </c>
    </row>
    <row r="13" spans="1:7" ht="105" x14ac:dyDescent="0.25">
      <c r="A13" s="2" t="s">
        <v>92</v>
      </c>
      <c r="B13" s="6" t="s">
        <v>90</v>
      </c>
      <c r="C13" s="6" t="s">
        <v>88</v>
      </c>
      <c r="D13" s="3" t="s">
        <v>319</v>
      </c>
      <c r="E13" s="2" t="s">
        <v>730</v>
      </c>
      <c r="F13" s="7" t="s">
        <v>731</v>
      </c>
      <c r="G13" s="2" t="s">
        <v>732</v>
      </c>
    </row>
    <row r="14" spans="1:7" x14ac:dyDescent="0.25">
      <c r="A14" s="2" t="s">
        <v>615</v>
      </c>
      <c r="B14" s="6" t="s">
        <v>87</v>
      </c>
      <c r="C14" s="6" t="s">
        <v>88</v>
      </c>
      <c r="D14" s="3" t="s">
        <v>616</v>
      </c>
      <c r="E14" s="2" t="s">
        <v>617</v>
      </c>
    </row>
    <row r="15" spans="1:7" ht="105" x14ac:dyDescent="0.25">
      <c r="A15" s="2" t="s">
        <v>89</v>
      </c>
      <c r="B15" s="6" t="s">
        <v>90</v>
      </c>
      <c r="C15" s="6" t="s">
        <v>91</v>
      </c>
      <c r="D15" s="3" t="s">
        <v>112</v>
      </c>
      <c r="E15" s="2" t="s">
        <v>629</v>
      </c>
      <c r="F15" s="7" t="s">
        <v>627</v>
      </c>
      <c r="G15" s="7" t="s">
        <v>704</v>
      </c>
    </row>
    <row r="16" spans="1:7" ht="120" x14ac:dyDescent="0.25">
      <c r="A16" s="2" t="s">
        <v>93</v>
      </c>
      <c r="B16" s="6" t="s">
        <v>90</v>
      </c>
      <c r="C16" s="6" t="s">
        <v>88</v>
      </c>
      <c r="D16" s="3" t="s">
        <v>112</v>
      </c>
      <c r="E16" s="2" t="s">
        <v>630</v>
      </c>
      <c r="F16" s="7" t="s">
        <v>628</v>
      </c>
      <c r="G16" s="7" t="s">
        <v>703</v>
      </c>
    </row>
    <row r="17" spans="1:7" ht="135" x14ac:dyDescent="0.25">
      <c r="A17" s="2" t="s">
        <v>321</v>
      </c>
      <c r="B17" s="6" t="s">
        <v>90</v>
      </c>
      <c r="C17" s="6" t="s">
        <v>91</v>
      </c>
      <c r="D17" s="3" t="s">
        <v>322</v>
      </c>
      <c r="E17" s="2" t="s">
        <v>631</v>
      </c>
      <c r="F17" s="7" t="s">
        <v>627</v>
      </c>
      <c r="G17" s="7" t="s">
        <v>704</v>
      </c>
    </row>
    <row r="18" spans="1:7" ht="150" x14ac:dyDescent="0.25">
      <c r="A18" s="2" t="s">
        <v>323</v>
      </c>
      <c r="B18" s="6" t="s">
        <v>90</v>
      </c>
      <c r="C18" s="6" t="s">
        <v>88</v>
      </c>
      <c r="D18" s="3" t="s">
        <v>322</v>
      </c>
      <c r="E18" s="2" t="s">
        <v>632</v>
      </c>
      <c r="F18" s="7" t="s">
        <v>628</v>
      </c>
      <c r="G18" s="7" t="s">
        <v>703</v>
      </c>
    </row>
    <row r="19" spans="1:7" x14ac:dyDescent="0.25">
      <c r="A19" s="2" t="s">
        <v>94</v>
      </c>
      <c r="B19" s="6" t="s">
        <v>87</v>
      </c>
      <c r="C19" s="6" t="s">
        <v>88</v>
      </c>
      <c r="D19" s="3" t="s">
        <v>112</v>
      </c>
      <c r="E19" s="2" t="s">
        <v>105</v>
      </c>
    </row>
    <row r="20" spans="1:7" x14ac:dyDescent="0.25">
      <c r="A20" s="2" t="s">
        <v>96</v>
      </c>
      <c r="B20" s="6" t="s">
        <v>87</v>
      </c>
      <c r="C20" s="6" t="s">
        <v>88</v>
      </c>
      <c r="D20" s="3" t="s">
        <v>324</v>
      </c>
      <c r="E20" s="2" t="s">
        <v>106</v>
      </c>
    </row>
    <row r="21" spans="1:7" x14ac:dyDescent="0.25">
      <c r="A21" s="2" t="s">
        <v>95</v>
      </c>
      <c r="B21" s="6" t="s">
        <v>87</v>
      </c>
      <c r="C21" s="6" t="s">
        <v>88</v>
      </c>
      <c r="D21" s="3" t="s">
        <v>325</v>
      </c>
      <c r="E21" s="2" t="s">
        <v>107</v>
      </c>
    </row>
    <row r="22" spans="1:7" x14ac:dyDescent="0.25">
      <c r="A22" s="2" t="s">
        <v>326</v>
      </c>
      <c r="B22" s="6" t="s">
        <v>87</v>
      </c>
      <c r="C22" s="6" t="s">
        <v>88</v>
      </c>
      <c r="D22" s="3" t="s">
        <v>327</v>
      </c>
      <c r="E22" s="2" t="s">
        <v>328</v>
      </c>
    </row>
    <row r="23" spans="1:7" x14ac:dyDescent="0.25">
      <c r="A23" s="2" t="s">
        <v>329</v>
      </c>
      <c r="B23" s="6" t="s">
        <v>87</v>
      </c>
      <c r="C23" s="6" t="s">
        <v>88</v>
      </c>
      <c r="D23" s="3" t="s">
        <v>327</v>
      </c>
      <c r="E23" s="2" t="s">
        <v>330</v>
      </c>
    </row>
    <row r="24" spans="1:7" x14ac:dyDescent="0.25">
      <c r="A24" s="2" t="s">
        <v>331</v>
      </c>
      <c r="B24" s="6" t="s">
        <v>87</v>
      </c>
      <c r="C24" s="6" t="s">
        <v>88</v>
      </c>
      <c r="D24" s="3" t="s">
        <v>327</v>
      </c>
      <c r="E24" s="2" t="s">
        <v>332</v>
      </c>
    </row>
    <row r="25" spans="1:7" x14ac:dyDescent="0.25">
      <c r="A25" s="2" t="s">
        <v>333</v>
      </c>
      <c r="B25" s="6" t="s">
        <v>87</v>
      </c>
      <c r="C25" s="6" t="s">
        <v>88</v>
      </c>
      <c r="D25" s="3" t="s">
        <v>327</v>
      </c>
      <c r="E25" s="2" t="s">
        <v>334</v>
      </c>
    </row>
    <row r="26" spans="1:7" x14ac:dyDescent="0.25">
      <c r="A26" s="2" t="s">
        <v>335</v>
      </c>
      <c r="B26" s="6" t="s">
        <v>87</v>
      </c>
      <c r="C26" s="6" t="s">
        <v>88</v>
      </c>
      <c r="D26" s="3" t="s">
        <v>327</v>
      </c>
      <c r="E26" s="2" t="s">
        <v>336</v>
      </c>
    </row>
    <row r="27" spans="1:7" x14ac:dyDescent="0.25">
      <c r="A27" s="2" t="s">
        <v>337</v>
      </c>
      <c r="B27" s="6" t="s">
        <v>87</v>
      </c>
      <c r="C27" s="6" t="s">
        <v>88</v>
      </c>
      <c r="D27" s="6" t="s">
        <v>98</v>
      </c>
      <c r="E27" s="7" t="s">
        <v>338</v>
      </c>
    </row>
    <row r="28" spans="1:7" x14ac:dyDescent="0.25">
      <c r="A28" s="2" t="s">
        <v>339</v>
      </c>
      <c r="B28" s="6" t="s">
        <v>87</v>
      </c>
      <c r="C28" s="6" t="s">
        <v>88</v>
      </c>
      <c r="D28" s="6" t="s">
        <v>99</v>
      </c>
      <c r="E28" s="7" t="s">
        <v>340</v>
      </c>
    </row>
    <row r="29" spans="1:7" x14ac:dyDescent="0.25">
      <c r="A29" s="2" t="s">
        <v>341</v>
      </c>
      <c r="B29" s="6" t="s">
        <v>87</v>
      </c>
      <c r="C29" s="6" t="s">
        <v>88</v>
      </c>
      <c r="D29" s="6" t="s">
        <v>98</v>
      </c>
      <c r="E29" s="7" t="s">
        <v>342</v>
      </c>
    </row>
    <row r="30" spans="1:7" x14ac:dyDescent="0.25">
      <c r="A30" s="2" t="s">
        <v>343</v>
      </c>
      <c r="B30" s="6" t="s">
        <v>87</v>
      </c>
      <c r="C30" s="6" t="s">
        <v>88</v>
      </c>
      <c r="D30" s="6" t="s">
        <v>98</v>
      </c>
      <c r="E30" s="7" t="s">
        <v>344</v>
      </c>
    </row>
    <row r="31" spans="1:7" x14ac:dyDescent="0.25">
      <c r="A31" s="2" t="s">
        <v>345</v>
      </c>
      <c r="B31" s="6" t="s">
        <v>87</v>
      </c>
      <c r="C31" s="6" t="s">
        <v>88</v>
      </c>
      <c r="D31" s="6" t="s">
        <v>99</v>
      </c>
      <c r="E31" s="7" t="s">
        <v>346</v>
      </c>
    </row>
    <row r="32" spans="1:7" x14ac:dyDescent="0.25">
      <c r="A32" s="2" t="s">
        <v>347</v>
      </c>
      <c r="B32" s="6" t="s">
        <v>87</v>
      </c>
      <c r="C32" s="6" t="s">
        <v>88</v>
      </c>
      <c r="D32" s="6" t="s">
        <v>99</v>
      </c>
      <c r="E32" s="7" t="s">
        <v>348</v>
      </c>
    </row>
    <row r="33" spans="1:6" x14ac:dyDescent="0.25">
      <c r="A33" s="2" t="s">
        <v>349</v>
      </c>
      <c r="B33" s="6" t="s">
        <v>87</v>
      </c>
      <c r="C33" s="6" t="s">
        <v>88</v>
      </c>
      <c r="D33" s="6" t="s">
        <v>98</v>
      </c>
      <c r="E33" s="7" t="s">
        <v>350</v>
      </c>
    </row>
    <row r="34" spans="1:6" x14ac:dyDescent="0.25">
      <c r="A34" s="2" t="s">
        <v>351</v>
      </c>
      <c r="B34" s="6" t="s">
        <v>87</v>
      </c>
      <c r="C34" s="6" t="s">
        <v>88</v>
      </c>
      <c r="D34" s="6" t="s">
        <v>99</v>
      </c>
      <c r="E34" s="7" t="s">
        <v>352</v>
      </c>
    </row>
    <row r="35" spans="1:6" x14ac:dyDescent="0.25">
      <c r="A35" s="2" t="s">
        <v>353</v>
      </c>
      <c r="B35" s="6" t="s">
        <v>87</v>
      </c>
      <c r="C35" s="6" t="s">
        <v>88</v>
      </c>
      <c r="D35" s="6" t="s">
        <v>99</v>
      </c>
      <c r="E35" s="7" t="s">
        <v>507</v>
      </c>
    </row>
    <row r="36" spans="1:6" x14ac:dyDescent="0.25">
      <c r="A36" s="2" t="s">
        <v>354</v>
      </c>
      <c r="B36" s="6" t="s">
        <v>87</v>
      </c>
      <c r="C36" s="6" t="s">
        <v>88</v>
      </c>
      <c r="D36" s="6" t="s">
        <v>98</v>
      </c>
      <c r="E36" s="7" t="s">
        <v>355</v>
      </c>
      <c r="F36" s="6"/>
    </row>
    <row r="37" spans="1:6" x14ac:dyDescent="0.25">
      <c r="A37" s="2" t="s">
        <v>356</v>
      </c>
      <c r="B37" s="6" t="s">
        <v>87</v>
      </c>
      <c r="C37" s="6" t="s">
        <v>88</v>
      </c>
      <c r="D37" s="6" t="s">
        <v>98</v>
      </c>
      <c r="E37" s="7" t="s">
        <v>357</v>
      </c>
      <c r="F37" s="6"/>
    </row>
    <row r="38" spans="1:6" x14ac:dyDescent="0.25">
      <c r="A38" s="2" t="s">
        <v>358</v>
      </c>
      <c r="B38" s="6" t="s">
        <v>87</v>
      </c>
      <c r="C38" s="6" t="s">
        <v>88</v>
      </c>
      <c r="D38" s="6" t="s">
        <v>98</v>
      </c>
      <c r="E38" s="7" t="s">
        <v>359</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115</v>
      </c>
      <c r="B1" s="12" t="s">
        <v>116</v>
      </c>
    </row>
    <row r="2" spans="1:2" x14ac:dyDescent="0.25">
      <c r="A2" t="s">
        <v>214</v>
      </c>
      <c r="B2" t="s">
        <v>117</v>
      </c>
    </row>
    <row r="3" spans="1:2" x14ac:dyDescent="0.25">
      <c r="A3" t="s">
        <v>213</v>
      </c>
      <c r="B3" t="s">
        <v>511</v>
      </c>
    </row>
    <row r="4" spans="1:2" x14ac:dyDescent="0.25">
      <c r="A4" t="s">
        <v>512</v>
      </c>
      <c r="B4" t="s">
        <v>513</v>
      </c>
    </row>
    <row r="5" spans="1:2" x14ac:dyDescent="0.25">
      <c r="A5" t="s">
        <v>312</v>
      </c>
      <c r="B5" t="s">
        <v>510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A170" zoomScale="85" zoomScaleNormal="85" workbookViewId="0">
      <selection activeCell="A192" sqref="A192:E192"/>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6" t="s">
        <v>11</v>
      </c>
      <c r="B1" s="76"/>
      <c r="C1" s="76"/>
      <c r="D1" s="76"/>
      <c r="E1" s="76"/>
    </row>
    <row r="2" spans="1:5" x14ac:dyDescent="0.25">
      <c r="A2" s="77" t="s">
        <v>242</v>
      </c>
      <c r="B2" s="77"/>
      <c r="C2" s="77"/>
      <c r="D2" s="77"/>
      <c r="E2" s="77"/>
    </row>
    <row r="19" spans="1:5" x14ac:dyDescent="0.25">
      <c r="A19" s="6" t="s">
        <v>243</v>
      </c>
    </row>
    <row r="20" spans="1:5" x14ac:dyDescent="0.25">
      <c r="A20" s="6">
        <v>155400</v>
      </c>
      <c r="B20" s="6" t="s">
        <v>244</v>
      </c>
    </row>
    <row r="21" spans="1:5" x14ac:dyDescent="0.25">
      <c r="A21" s="77" t="s">
        <v>245</v>
      </c>
      <c r="B21" s="77"/>
      <c r="C21" s="77"/>
      <c r="D21" s="77"/>
      <c r="E21" s="77"/>
    </row>
    <row r="38" spans="1:5" ht="14.45" x14ac:dyDescent="0.35">
      <c r="A38" s="6" t="s">
        <v>243</v>
      </c>
    </row>
    <row r="39" spans="1:5" ht="14.45" x14ac:dyDescent="0.35">
      <c r="A39" s="6">
        <v>100800</v>
      </c>
      <c r="B39" s="6" t="s">
        <v>244</v>
      </c>
    </row>
    <row r="40" spans="1:5" ht="14.45" x14ac:dyDescent="0.35">
      <c r="A40" s="77" t="s">
        <v>246</v>
      </c>
      <c r="B40" s="77"/>
      <c r="C40" s="77"/>
      <c r="D40" s="77"/>
      <c r="E40" s="77"/>
    </row>
    <row r="57" spans="1:5" ht="15.75" thickBot="1" x14ac:dyDescent="0.3">
      <c r="A57" s="6" t="s">
        <v>243</v>
      </c>
    </row>
    <row r="58" spans="1:5" ht="15.75" thickBot="1" x14ac:dyDescent="0.3">
      <c r="A58" s="43">
        <v>194000</v>
      </c>
      <c r="B58" s="6" t="s">
        <v>247</v>
      </c>
    </row>
    <row r="60" spans="1:5" x14ac:dyDescent="0.25">
      <c r="A60" s="76" t="s">
        <v>248</v>
      </c>
      <c r="B60" s="76"/>
      <c r="C60" s="76"/>
      <c r="D60" s="76"/>
      <c r="E60" s="76"/>
    </row>
    <row r="61" spans="1:5" x14ac:dyDescent="0.25">
      <c r="A61" s="6" t="s">
        <v>249</v>
      </c>
    </row>
    <row r="64" spans="1:5" x14ac:dyDescent="0.25">
      <c r="A64" s="77" t="s">
        <v>250</v>
      </c>
      <c r="B64" s="77"/>
      <c r="C64" s="77"/>
      <c r="D64" s="77"/>
      <c r="E64" s="77"/>
    </row>
    <row r="65" spans="1:2" x14ac:dyDescent="0.25">
      <c r="A65" s="6">
        <v>2013</v>
      </c>
      <c r="B65" s="6" t="s">
        <v>251</v>
      </c>
    </row>
    <row r="66" spans="1:2" x14ac:dyDescent="0.25">
      <c r="A66" s="6">
        <v>2014</v>
      </c>
      <c r="B66" s="6" t="s">
        <v>251</v>
      </c>
    </row>
    <row r="67" spans="1:2" x14ac:dyDescent="0.25">
      <c r="A67" s="6">
        <v>2015</v>
      </c>
      <c r="B67" s="6" t="s">
        <v>251</v>
      </c>
    </row>
    <row r="68" spans="1:2" x14ac:dyDescent="0.25">
      <c r="A68" s="6">
        <v>2016</v>
      </c>
      <c r="B68" s="6" t="s">
        <v>251</v>
      </c>
    </row>
    <row r="69" spans="1:2" x14ac:dyDescent="0.25">
      <c r="A69" s="6">
        <v>2017</v>
      </c>
      <c r="B69" s="6" t="s">
        <v>251</v>
      </c>
    </row>
    <row r="70" spans="1:2" x14ac:dyDescent="0.25">
      <c r="A70" s="6">
        <v>2018</v>
      </c>
      <c r="B70" s="6" t="s">
        <v>251</v>
      </c>
    </row>
    <row r="71" spans="1:2" x14ac:dyDescent="0.25">
      <c r="A71" s="6">
        <v>2019</v>
      </c>
      <c r="B71" s="6" t="s">
        <v>251</v>
      </c>
    </row>
    <row r="72" spans="1:2" x14ac:dyDescent="0.25">
      <c r="A72" s="6">
        <v>2020</v>
      </c>
      <c r="B72" s="6" t="s">
        <v>251</v>
      </c>
    </row>
    <row r="73" spans="1:2" x14ac:dyDescent="0.25">
      <c r="A73" s="6">
        <v>2021</v>
      </c>
      <c r="B73" s="6" t="s">
        <v>251</v>
      </c>
    </row>
    <row r="74" spans="1:2" x14ac:dyDescent="0.25">
      <c r="A74" s="6">
        <v>2022</v>
      </c>
      <c r="B74" s="6" t="s">
        <v>251</v>
      </c>
    </row>
    <row r="75" spans="1:2" x14ac:dyDescent="0.25">
      <c r="A75" s="6">
        <v>2023</v>
      </c>
      <c r="B75" s="6" t="s">
        <v>251</v>
      </c>
    </row>
    <row r="76" spans="1:2" x14ac:dyDescent="0.25">
      <c r="A76" s="6">
        <v>2024</v>
      </c>
      <c r="B76" s="6" t="s">
        <v>251</v>
      </c>
    </row>
    <row r="77" spans="1:2" x14ac:dyDescent="0.25">
      <c r="A77" s="6">
        <v>2025</v>
      </c>
      <c r="B77" s="6" t="s">
        <v>251</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7" t="s">
        <v>252</v>
      </c>
      <c r="B84" s="77"/>
      <c r="C84" s="77"/>
      <c r="D84" s="77"/>
      <c r="E84" s="77"/>
    </row>
    <row r="85" spans="1:5" ht="15.75" thickBot="1" x14ac:dyDescent="0.3">
      <c r="A85" s="44">
        <f>B82-1</f>
        <v>0.21665290240000035</v>
      </c>
    </row>
    <row r="87" spans="1:5" x14ac:dyDescent="0.25">
      <c r="A87" s="76" t="s">
        <v>253</v>
      </c>
      <c r="B87" s="76"/>
      <c r="C87" s="76"/>
      <c r="D87" s="76"/>
      <c r="E87" s="76"/>
    </row>
    <row r="88" spans="1:5" x14ac:dyDescent="0.25">
      <c r="A88" s="6" t="s">
        <v>362</v>
      </c>
    </row>
    <row r="89" spans="1:5" ht="15.75" thickBot="1" x14ac:dyDescent="0.3">
      <c r="A89" s="6" t="s">
        <v>363</v>
      </c>
      <c r="B89" s="45"/>
    </row>
    <row r="90" spans="1:5" ht="15.75" thickBot="1" x14ac:dyDescent="0.3">
      <c r="A90" s="44">
        <f>1.035^11-1</f>
        <v>0.45996971724286029</v>
      </c>
      <c r="B90" s="45"/>
    </row>
    <row r="91" spans="1:5" x14ac:dyDescent="0.25">
      <c r="B91" s="45"/>
    </row>
    <row r="93" spans="1:5" x14ac:dyDescent="0.25">
      <c r="B93" s="45"/>
    </row>
    <row r="97" spans="1:5" x14ac:dyDescent="0.25">
      <c r="A97" s="76" t="s">
        <v>254</v>
      </c>
      <c r="B97" s="76"/>
      <c r="C97" s="76"/>
      <c r="D97" s="76"/>
      <c r="E97" s="76"/>
    </row>
    <row r="122" spans="1:1" x14ac:dyDescent="0.25">
      <c r="A122" s="6" t="s">
        <v>255</v>
      </c>
    </row>
    <row r="124" spans="1:1" x14ac:dyDescent="0.25">
      <c r="A124" s="6" t="s">
        <v>256</v>
      </c>
    </row>
    <row r="125" spans="1:1" x14ac:dyDescent="0.25">
      <c r="A125" s="46">
        <f>0.53/(2050-2007)</f>
        <v>1.2325581395348837E-2</v>
      </c>
    </row>
    <row r="127" spans="1:1" ht="15.75" thickBot="1" x14ac:dyDescent="0.3">
      <c r="A127" s="6" t="s">
        <v>257</v>
      </c>
    </row>
    <row r="128" spans="1:1" ht="15.75" thickBot="1" x14ac:dyDescent="0.3">
      <c r="A128" s="44">
        <f>A125*18</f>
        <v>0.22186046511627908</v>
      </c>
    </row>
    <row r="130" spans="1:5" x14ac:dyDescent="0.25">
      <c r="A130" s="76" t="s">
        <v>259</v>
      </c>
      <c r="B130" s="76"/>
      <c r="C130" s="76"/>
      <c r="D130" s="76"/>
      <c r="E130" s="76"/>
    </row>
    <row r="131" spans="1:5" x14ac:dyDescent="0.25">
      <c r="A131" s="6" t="s">
        <v>260</v>
      </c>
    </row>
    <row r="132" spans="1:5" x14ac:dyDescent="0.25">
      <c r="A132" s="45">
        <v>0.35</v>
      </c>
    </row>
    <row r="134" spans="1:5" x14ac:dyDescent="0.25">
      <c r="A134" s="6" t="s">
        <v>261</v>
      </c>
    </row>
    <row r="135" spans="1:5" x14ac:dyDescent="0.25">
      <c r="A135" s="48">
        <f>0.35/(2050-2010)</f>
        <v>8.7499999999999991E-3</v>
      </c>
    </row>
    <row r="137" spans="1:5" ht="15.75" thickBot="1" x14ac:dyDescent="0.3">
      <c r="A137" s="6" t="s">
        <v>262</v>
      </c>
    </row>
    <row r="138" spans="1:5" ht="15.75" thickBot="1" x14ac:dyDescent="0.3">
      <c r="A138" s="49">
        <f>A135*18</f>
        <v>0.15749999999999997</v>
      </c>
    </row>
    <row r="140" spans="1:5" x14ac:dyDescent="0.25">
      <c r="A140" s="76" t="s">
        <v>258</v>
      </c>
      <c r="B140" s="76"/>
      <c r="C140" s="76"/>
      <c r="D140" s="76"/>
      <c r="E140" s="76"/>
    </row>
    <row r="165" spans="1:5" x14ac:dyDescent="0.25">
      <c r="A165" s="6" t="s">
        <v>255</v>
      </c>
    </row>
    <row r="167" spans="1:5" x14ac:dyDescent="0.25">
      <c r="A167" s="6" t="s">
        <v>256</v>
      </c>
    </row>
    <row r="168" spans="1:5" x14ac:dyDescent="0.25">
      <c r="A168" s="47">
        <f>0.62/(2050-2007)</f>
        <v>1.441860465116279E-2</v>
      </c>
    </row>
    <row r="170" spans="1:5" ht="15.75" thickBot="1" x14ac:dyDescent="0.3">
      <c r="A170" s="6" t="s">
        <v>257</v>
      </c>
    </row>
    <row r="171" spans="1:5" ht="15.75" thickBot="1" x14ac:dyDescent="0.3">
      <c r="A171" s="44">
        <f>A168*18</f>
        <v>0.2595348837209302</v>
      </c>
    </row>
    <row r="173" spans="1:5" x14ac:dyDescent="0.25">
      <c r="A173" s="76" t="s">
        <v>263</v>
      </c>
      <c r="B173" s="76"/>
      <c r="C173" s="76"/>
      <c r="D173" s="76"/>
      <c r="E173" s="76"/>
    </row>
    <row r="184" spans="1:5" ht="15.75" thickBot="1" x14ac:dyDescent="0.3">
      <c r="A184" s="6" t="s">
        <v>264</v>
      </c>
    </row>
    <row r="185" spans="1:5" ht="15.75" thickBot="1" x14ac:dyDescent="0.3">
      <c r="A185" s="49">
        <f>AVERAGE(0.08,0.09)</f>
        <v>8.4999999999999992E-2</v>
      </c>
    </row>
    <row r="188" spans="1:5" x14ac:dyDescent="0.25">
      <c r="A188" s="76" t="s">
        <v>265</v>
      </c>
      <c r="B188" s="76"/>
      <c r="C188" s="76"/>
      <c r="D188" s="76"/>
      <c r="E188" s="76"/>
    </row>
    <row r="189" spans="1:5" ht="15.75" thickBot="1" x14ac:dyDescent="0.3">
      <c r="A189" s="6" t="s">
        <v>264</v>
      </c>
    </row>
    <row r="190" spans="1:5" ht="15.75" thickBot="1" x14ac:dyDescent="0.3">
      <c r="A190" s="50">
        <v>5.7000000000000002E-2</v>
      </c>
    </row>
    <row r="192" spans="1:5" x14ac:dyDescent="0.25">
      <c r="A192" s="76" t="s">
        <v>17</v>
      </c>
      <c r="B192" s="76"/>
      <c r="C192" s="76"/>
      <c r="D192" s="76"/>
      <c r="E192" s="76"/>
    </row>
    <row r="193" spans="1:4" x14ac:dyDescent="0.25">
      <c r="A193" s="51" t="s">
        <v>266</v>
      </c>
      <c r="B193" s="6">
        <v>2010</v>
      </c>
      <c r="C193" s="6">
        <v>2050</v>
      </c>
      <c r="D193" s="78" t="s">
        <v>274</v>
      </c>
    </row>
    <row r="194" spans="1:4" x14ac:dyDescent="0.25">
      <c r="A194" s="6" t="s">
        <v>267</v>
      </c>
      <c r="B194" s="6">
        <v>12</v>
      </c>
      <c r="C194" s="6">
        <v>6.5</v>
      </c>
      <c r="D194" s="78"/>
    </row>
    <row r="195" spans="1:4" x14ac:dyDescent="0.25">
      <c r="A195" s="6" t="s">
        <v>268</v>
      </c>
      <c r="B195" s="6">
        <v>9</v>
      </c>
      <c r="C195" s="6">
        <v>6.4</v>
      </c>
      <c r="D195" s="78"/>
    </row>
    <row r="196" spans="1:4" x14ac:dyDescent="0.25">
      <c r="D196" s="78"/>
    </row>
    <row r="197" spans="1:4" x14ac:dyDescent="0.25">
      <c r="A197" s="51" t="s">
        <v>269</v>
      </c>
      <c r="B197" s="6">
        <v>2010</v>
      </c>
      <c r="C197" s="6">
        <v>2050</v>
      </c>
      <c r="D197" s="78"/>
    </row>
    <row r="198" spans="1:4" x14ac:dyDescent="0.25">
      <c r="A198" s="6" t="s">
        <v>267</v>
      </c>
      <c r="B198" s="45">
        <v>0.43</v>
      </c>
      <c r="C198" s="45">
        <v>0.94</v>
      </c>
      <c r="D198" s="78"/>
    </row>
    <row r="199" spans="1:4" x14ac:dyDescent="0.25">
      <c r="A199" s="6" t="s">
        <v>268</v>
      </c>
      <c r="B199" s="45">
        <v>0.53</v>
      </c>
      <c r="C199" s="45">
        <v>0.76</v>
      </c>
      <c r="D199" s="78"/>
    </row>
    <row r="200" spans="1:4" x14ac:dyDescent="0.25">
      <c r="D200" s="79" t="s">
        <v>275</v>
      </c>
    </row>
    <row r="201" spans="1:4" x14ac:dyDescent="0.25">
      <c r="A201" s="51" t="s">
        <v>270</v>
      </c>
      <c r="B201" s="6">
        <v>2013</v>
      </c>
      <c r="C201" s="6">
        <v>2030</v>
      </c>
      <c r="D201" s="79"/>
    </row>
    <row r="202" spans="1:4" x14ac:dyDescent="0.25">
      <c r="A202" s="6" t="s">
        <v>267</v>
      </c>
      <c r="B202" s="6">
        <f>TREND($B194:$C194,$B$193:$C$193,B$201)</f>
        <v>11.587499999999977</v>
      </c>
      <c r="C202" s="6">
        <f>TREND($B194:$C194,$B$193:$C$193,C$201)</f>
        <v>9.25</v>
      </c>
      <c r="D202" s="79"/>
    </row>
    <row r="203" spans="1:4" x14ac:dyDescent="0.25">
      <c r="A203" s="6" t="s">
        <v>268</v>
      </c>
      <c r="B203" s="6">
        <f>TREND($B195:$C195,$B$193:$C$193,B$201)</f>
        <v>8.8050000000000068</v>
      </c>
      <c r="C203" s="6">
        <f>TREND($B195:$C195,$B$193:$C$193,C$201)</f>
        <v>7.6999999999999886</v>
      </c>
      <c r="D203" s="79"/>
    </row>
    <row r="204" spans="1:4" x14ac:dyDescent="0.25">
      <c r="D204" s="79"/>
    </row>
    <row r="205" spans="1:4" x14ac:dyDescent="0.25">
      <c r="A205" s="51" t="s">
        <v>271</v>
      </c>
      <c r="B205" s="6">
        <v>2013</v>
      </c>
      <c r="C205" s="6">
        <v>2030</v>
      </c>
      <c r="D205" s="79"/>
    </row>
    <row r="206" spans="1:4" x14ac:dyDescent="0.25">
      <c r="A206" s="6" t="s">
        <v>267</v>
      </c>
      <c r="B206" s="46">
        <f>TREND($B198:$C198,$B$197:$C$197,B$205)</f>
        <v>0.46825000000000117</v>
      </c>
      <c r="C206" s="46">
        <f>TREND($B198:$C198,$B$197:$C$197,C$205)</f>
        <v>0.68499999999999872</v>
      </c>
      <c r="D206" s="79"/>
    </row>
    <row r="207" spans="1:4" x14ac:dyDescent="0.25">
      <c r="A207" s="6" t="s">
        <v>268</v>
      </c>
      <c r="B207" s="46">
        <f>TREND($B199:$C199,$B$197:$C$197,B$205)</f>
        <v>0.54725000000000001</v>
      </c>
      <c r="C207" s="46">
        <f>TREND($B199:$C199,$B$197:$C$197,C$205)</f>
        <v>0.64499999999999957</v>
      </c>
      <c r="D207" s="79"/>
    </row>
    <row r="208" spans="1:4" x14ac:dyDescent="0.25">
      <c r="D208" s="79"/>
    </row>
    <row r="209" spans="1:7" x14ac:dyDescent="0.25">
      <c r="A209" s="51" t="s">
        <v>272</v>
      </c>
      <c r="B209" s="6">
        <v>2013</v>
      </c>
      <c r="C209" s="6">
        <v>2030</v>
      </c>
      <c r="D209" s="79"/>
    </row>
    <row r="210" spans="1:7" x14ac:dyDescent="0.25">
      <c r="A210" s="6" t="s">
        <v>273</v>
      </c>
      <c r="B210" s="46">
        <f>SUMPRODUCT(B202:B203,B206:B207)/SUM(B202:B203)</f>
        <v>0.50236033468186903</v>
      </c>
      <c r="C210" s="48">
        <f>SUMPRODUCT(C202:C203,C206:C207)/SUM(C202:C203)</f>
        <v>0.66682890855457144</v>
      </c>
      <c r="D210" s="79"/>
    </row>
    <row r="211" spans="1:7" ht="15.75" thickBot="1" x14ac:dyDescent="0.3"/>
    <row r="212" spans="1:7" ht="15.75" thickBot="1" x14ac:dyDescent="0.3">
      <c r="A212" s="43">
        <v>0.98</v>
      </c>
      <c r="B212" s="6" t="s">
        <v>301</v>
      </c>
    </row>
    <row r="213" spans="1:7" x14ac:dyDescent="0.25">
      <c r="A213" s="51"/>
      <c r="B213" s="46"/>
      <c r="C213" s="46"/>
    </row>
    <row r="214" spans="1:7" x14ac:dyDescent="0.25">
      <c r="A214" s="76" t="s">
        <v>151</v>
      </c>
      <c r="B214" s="76"/>
      <c r="C214" s="76"/>
      <c r="D214" s="76"/>
      <c r="E214" s="76"/>
    </row>
    <row r="215" spans="1:7" x14ac:dyDescent="0.25">
      <c r="A215" s="51" t="s">
        <v>276</v>
      </c>
      <c r="B215" s="6">
        <v>2010</v>
      </c>
      <c r="C215" s="6">
        <v>2013</v>
      </c>
      <c r="D215" s="6">
        <v>2016</v>
      </c>
      <c r="E215" s="6">
        <v>2019</v>
      </c>
      <c r="F215" s="6">
        <v>2024</v>
      </c>
      <c r="G215" s="51">
        <v>2030</v>
      </c>
    </row>
    <row r="216" spans="1:7" x14ac:dyDescent="0.25">
      <c r="A216" s="6" t="s">
        <v>277</v>
      </c>
      <c r="B216" s="46">
        <v>0</v>
      </c>
      <c r="C216" s="46">
        <v>0.15</v>
      </c>
      <c r="D216" s="46">
        <v>0.25</v>
      </c>
      <c r="E216" s="46">
        <v>0.45</v>
      </c>
      <c r="F216" s="46">
        <v>0.6</v>
      </c>
      <c r="G216" s="52">
        <f>(F216-E216)/(F215-E215)*(G215-F215)+F216</f>
        <v>0.77999999999999992</v>
      </c>
    </row>
    <row r="217" spans="1:7" x14ac:dyDescent="0.25">
      <c r="A217" s="7"/>
    </row>
    <row r="218" spans="1:7" x14ac:dyDescent="0.25">
      <c r="A218" s="51" t="s">
        <v>276</v>
      </c>
      <c r="B218" s="6">
        <v>2010</v>
      </c>
      <c r="C218" s="6">
        <v>2013</v>
      </c>
      <c r="D218" s="6">
        <v>2015</v>
      </c>
      <c r="E218" s="6">
        <v>2018</v>
      </c>
      <c r="F218" s="6">
        <v>2025</v>
      </c>
      <c r="G218" s="51">
        <v>2030</v>
      </c>
    </row>
    <row r="219" spans="1:7" x14ac:dyDescent="0.25">
      <c r="A219" s="6" t="s">
        <v>278</v>
      </c>
      <c r="B219" s="46">
        <v>0</v>
      </c>
      <c r="C219" s="46">
        <v>0.15</v>
      </c>
      <c r="D219" s="46">
        <v>0.2</v>
      </c>
      <c r="E219" s="46">
        <v>0.4</v>
      </c>
      <c r="F219" s="46">
        <v>0.5</v>
      </c>
      <c r="G219" s="52">
        <f>(F219-E219)/(F218-E218)*(G218-F218)+F219</f>
        <v>0.5714285714285714</v>
      </c>
    </row>
    <row r="221" spans="1:7" x14ac:dyDescent="0.25">
      <c r="A221" s="51" t="s">
        <v>279</v>
      </c>
      <c r="B221" s="6">
        <v>2030</v>
      </c>
      <c r="D221" s="51"/>
    </row>
    <row r="222" spans="1:7" x14ac:dyDescent="0.25">
      <c r="A222" s="6" t="s">
        <v>267</v>
      </c>
      <c r="B222" s="6">
        <v>20.48</v>
      </c>
    </row>
    <row r="223" spans="1:7" x14ac:dyDescent="0.25">
      <c r="A223" s="6" t="s">
        <v>268</v>
      </c>
      <c r="B223" s="6">
        <v>19.52</v>
      </c>
    </row>
    <row r="224" spans="1:7" x14ac:dyDescent="0.25">
      <c r="A224" s="51"/>
    </row>
    <row r="225" spans="1:5" ht="15.75" thickBot="1" x14ac:dyDescent="0.3">
      <c r="A225" s="51" t="s">
        <v>280</v>
      </c>
    </row>
    <row r="226" spans="1:5" ht="15.75" thickBot="1" x14ac:dyDescent="0.3">
      <c r="A226" s="49">
        <f>(B222*G216+B223*G219)/SUM(B222:B223)</f>
        <v>0.67821714285714285</v>
      </c>
    </row>
    <row r="228" spans="1:5" x14ac:dyDescent="0.25">
      <c r="A228" s="76" t="s">
        <v>282</v>
      </c>
      <c r="B228" s="76"/>
      <c r="C228" s="76"/>
      <c r="D228" s="76"/>
      <c r="E228" s="76"/>
    </row>
    <row r="229" spans="1:5" ht="15.75" thickBot="1" x14ac:dyDescent="0.3">
      <c r="A229" s="54" t="s">
        <v>284</v>
      </c>
      <c r="B229" s="45">
        <v>0.4</v>
      </c>
    </row>
    <row r="230" spans="1:5" ht="15.75" thickBot="1" x14ac:dyDescent="0.3">
      <c r="A230" s="6" t="s">
        <v>285</v>
      </c>
      <c r="B230" s="53">
        <f>(1+B229)^(1/(2020-2010))-1</f>
        <v>3.4219694129380196E-2</v>
      </c>
    </row>
    <row r="231" spans="1:5" x14ac:dyDescent="0.25">
      <c r="B231" s="65"/>
    </row>
    <row r="232" spans="1:5" x14ac:dyDescent="0.25">
      <c r="A232" s="76" t="s">
        <v>302</v>
      </c>
      <c r="B232" s="76"/>
      <c r="C232" s="76"/>
      <c r="D232" s="76"/>
      <c r="E232" s="76"/>
    </row>
    <row r="233" spans="1:5" x14ac:dyDescent="0.25">
      <c r="A233" s="6" t="s">
        <v>303</v>
      </c>
      <c r="B233" s="65">
        <v>0.1</v>
      </c>
    </row>
    <row r="234" spans="1:5" x14ac:dyDescent="0.25">
      <c r="A234" s="54" t="s">
        <v>304</v>
      </c>
      <c r="B234" s="65">
        <v>0.8</v>
      </c>
    </row>
    <row r="235" spans="1:5" x14ac:dyDescent="0.25">
      <c r="A235" s="54" t="s">
        <v>305</v>
      </c>
      <c r="B235" s="65">
        <f>(B234-B233)/(40)*20+B233</f>
        <v>0.45000000000000007</v>
      </c>
    </row>
    <row r="236" spans="1:5" x14ac:dyDescent="0.25">
      <c r="A236" s="54" t="s">
        <v>306</v>
      </c>
      <c r="B236" s="65">
        <v>6.4000000000000001E-2</v>
      </c>
    </row>
    <row r="237" spans="1:5" x14ac:dyDescent="0.25">
      <c r="A237" s="54" t="s">
        <v>307</v>
      </c>
      <c r="B237" s="65">
        <f>AVERAGE(0.083,0.16)</f>
        <v>0.1215</v>
      </c>
    </row>
    <row r="238" spans="1:5" ht="15.75" thickBot="1" x14ac:dyDescent="0.3">
      <c r="A238" s="54" t="s">
        <v>308</v>
      </c>
      <c r="B238" s="65">
        <f>(B237-B236)/(40)*20+B236</f>
        <v>9.2749999999999999E-2</v>
      </c>
    </row>
    <row r="239" spans="1:5" ht="15.75" thickBot="1" x14ac:dyDescent="0.3">
      <c r="A239" s="54" t="s">
        <v>309</v>
      </c>
      <c r="B239" s="53">
        <f>B235-B238</f>
        <v>0.35725000000000007</v>
      </c>
    </row>
    <row r="241" spans="1:5" x14ac:dyDescent="0.25">
      <c r="A241" s="76" t="s">
        <v>286</v>
      </c>
      <c r="B241" s="76"/>
      <c r="C241" s="76"/>
      <c r="D241" s="76"/>
      <c r="E241" s="76"/>
    </row>
    <row r="242" spans="1:5" x14ac:dyDescent="0.25">
      <c r="A242" s="55"/>
      <c r="B242" s="45"/>
    </row>
    <row r="287" spans="1:2" x14ac:dyDescent="0.25">
      <c r="A287" s="51" t="s">
        <v>283</v>
      </c>
    </row>
    <row r="288" spans="1:2" x14ac:dyDescent="0.25">
      <c r="A288" s="55" t="s">
        <v>287</v>
      </c>
      <c r="B288" s="6">
        <v>63</v>
      </c>
    </row>
    <row r="289" spans="1:5" x14ac:dyDescent="0.25">
      <c r="A289" s="6" t="s">
        <v>288</v>
      </c>
      <c r="B289" s="6">
        <v>86</v>
      </c>
    </row>
    <row r="290" spans="1:5" x14ac:dyDescent="0.25">
      <c r="A290" s="6" t="s">
        <v>289</v>
      </c>
      <c r="B290" s="56">
        <f>B288/B289*50</f>
        <v>36.627906976744185</v>
      </c>
    </row>
    <row r="291" spans="1:5" ht="15.75" thickBot="1" x14ac:dyDescent="0.3">
      <c r="A291" s="6" t="s">
        <v>290</v>
      </c>
      <c r="B291" s="6">
        <f>AVERAGE(150,200)</f>
        <v>175</v>
      </c>
    </row>
    <row r="292" spans="1:5" ht="15.75" thickBot="1" x14ac:dyDescent="0.3">
      <c r="A292" s="6" t="s">
        <v>291</v>
      </c>
      <c r="B292" s="44">
        <f>(B291+B290)/B291-1</f>
        <v>0.20930232558139528</v>
      </c>
    </row>
    <row r="294" spans="1:5" x14ac:dyDescent="0.25">
      <c r="A294" s="76" t="s">
        <v>292</v>
      </c>
      <c r="B294" s="76"/>
      <c r="C294" s="76"/>
      <c r="D294" s="76"/>
      <c r="E294" s="76"/>
    </row>
    <row r="295" spans="1:5" ht="15.75" thickBot="1" x14ac:dyDescent="0.3">
      <c r="A295" s="57" t="s">
        <v>365</v>
      </c>
    </row>
    <row r="296" spans="1:5" ht="15.75" thickBot="1" x14ac:dyDescent="0.3">
      <c r="A296" s="6" t="s">
        <v>366</v>
      </c>
      <c r="B296" s="58">
        <f>0.11</f>
        <v>0.11</v>
      </c>
    </row>
    <row r="297" spans="1:5" x14ac:dyDescent="0.25">
      <c r="A297" s="54"/>
      <c r="B297" s="52"/>
    </row>
    <row r="298" spans="1:5" x14ac:dyDescent="0.25">
      <c r="A298" s="76" t="s">
        <v>376</v>
      </c>
      <c r="B298" s="76"/>
      <c r="C298" s="76"/>
      <c r="D298" s="76"/>
      <c r="E298" s="76"/>
    </row>
    <row r="299" spans="1:5" x14ac:dyDescent="0.25">
      <c r="A299" s="51" t="s">
        <v>367</v>
      </c>
      <c r="B299" s="51" t="s">
        <v>368</v>
      </c>
      <c r="C299" s="51"/>
    </row>
    <row r="300" spans="1:5" x14ac:dyDescent="0.25">
      <c r="A300" s="6" t="s">
        <v>369</v>
      </c>
      <c r="B300" s="69">
        <v>15277777.777777778</v>
      </c>
      <c r="C300" s="6" t="s">
        <v>370</v>
      </c>
    </row>
    <row r="301" spans="1:5" x14ac:dyDescent="0.25">
      <c r="A301" s="6" t="s">
        <v>371</v>
      </c>
      <c r="B301" s="69">
        <f>3.4*10^6</f>
        <v>3400000</v>
      </c>
      <c r="C301" s="15"/>
    </row>
    <row r="302" spans="1:5" x14ac:dyDescent="0.25">
      <c r="A302" s="6" t="s">
        <v>372</v>
      </c>
      <c r="B302" s="6">
        <v>2</v>
      </c>
    </row>
    <row r="303" spans="1:5" ht="15.75" thickBot="1" x14ac:dyDescent="0.3">
      <c r="A303" s="6" t="s">
        <v>373</v>
      </c>
      <c r="B303" s="69">
        <f>B302*B301</f>
        <v>6800000</v>
      </c>
    </row>
    <row r="304" spans="1:5" ht="15.75" thickBot="1" x14ac:dyDescent="0.3">
      <c r="A304" s="6" t="s">
        <v>374</v>
      </c>
      <c r="B304" s="44">
        <f>B303/B300</f>
        <v>0.44509090909090909</v>
      </c>
    </row>
    <row r="306" spans="1:5" x14ac:dyDescent="0.25">
      <c r="A306" s="76" t="s">
        <v>377</v>
      </c>
      <c r="B306" s="76"/>
      <c r="C306" s="76"/>
      <c r="D306" s="76"/>
      <c r="E306" s="76"/>
    </row>
    <row r="307" spans="1:5" ht="15.75" thickBot="1" x14ac:dyDescent="0.3">
      <c r="A307" s="51" t="s">
        <v>367</v>
      </c>
      <c r="B307" s="51" t="s">
        <v>368</v>
      </c>
      <c r="C307" s="51"/>
    </row>
    <row r="308" spans="1:5" ht="15.75" thickBot="1" x14ac:dyDescent="0.3">
      <c r="A308" s="6" t="s">
        <v>375</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2016-03-21T20:54:18Z</dcterms:modified>
</cp:coreProperties>
</file>