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Mexico\Models\eps-1.4.1-mexico-wipF\InputData\bldgs\BCEU\"/>
    </mc:Choice>
  </mc:AlternateContent>
  <bookViews>
    <workbookView xWindow="240" yWindow="90" windowWidth="18195" windowHeight="4020" tabRatio="776" firstSheet="14" activeTab="14"/>
  </bookViews>
  <sheets>
    <sheet name="About MX" sheetId="30" r:id="rId1"/>
    <sheet name="Energy consumption (PJ)" sheetId="31" r:id="rId2"/>
    <sheet name="Urban vs. Rural" sheetId="32" r:id="rId3"/>
    <sheet name="Electricity GR" sheetId="39" r:id="rId4"/>
    <sheet name="NG &amp; Biomass GR" sheetId="38" r:id="rId5"/>
    <sheet name="Diesel GR" sheetId="40" r:id="rId6"/>
    <sheet name="Heat GR" sheetId="41" r:id="rId7"/>
    <sheet name="Energy consumption (BTU)" sheetId="35" r:id="rId8"/>
    <sheet name="BNE Fuel &amp; component splits" sheetId="37" r:id="rId9"/>
    <sheet name="BCEU-urban-residential-heating" sheetId="18" r:id="rId10"/>
    <sheet name="BCEU-urban-residential-cooling" sheetId="20" r:id="rId11"/>
    <sheet name="BCEU-urban-residential-lighting" sheetId="11" r:id="rId12"/>
    <sheet name="BCEU-urban-residential-appl" sheetId="12" r:id="rId13"/>
    <sheet name="BCEU-urban-residential-other" sheetId="13" r:id="rId14"/>
    <sheet name="BCEU-rural-residential-heating" sheetId="23" r:id="rId15"/>
    <sheet name="BCEU-rural-residential-cooling" sheetId="24" r:id="rId16"/>
    <sheet name="BCEU-rural-residential-lighting" sheetId="25" r:id="rId17"/>
    <sheet name="BCEU-rural-residential-appl" sheetId="26" r:id="rId18"/>
    <sheet name="BCEU-rural-residential-other" sheetId="27" r:id="rId19"/>
    <sheet name="BCEU-commercial-heating" sheetId="21" r:id="rId20"/>
    <sheet name="BCEU-commercial-cooling" sheetId="14" r:id="rId21"/>
    <sheet name="BCEU-commercial-lighting" sheetId="15" r:id="rId22"/>
    <sheet name="BCEU-commercial-appl" sheetId="16" r:id="rId23"/>
    <sheet name="BCEU-commercial-other" sheetId="17" r:id="rId24"/>
  </sheets>
  <calcPr calcId="162913"/>
</workbook>
</file>

<file path=xl/calcChain.xml><?xml version="1.0" encoding="utf-8"?>
<calcChain xmlns="http://schemas.openxmlformats.org/spreadsheetml/2006/main">
  <c r="D5" i="23" l="1"/>
  <c r="E5" i="23" s="1"/>
  <c r="F5" i="23" s="1"/>
  <c r="G5" i="23" s="1"/>
  <c r="H5" i="23" s="1"/>
  <c r="I5" i="23" s="1"/>
  <c r="J5" i="23" s="1"/>
  <c r="K5" i="23" s="1"/>
  <c r="L5" i="23" s="1"/>
  <c r="M5" i="23" s="1"/>
  <c r="N5" i="23" s="1"/>
  <c r="O5" i="23" s="1"/>
  <c r="P5" i="23" s="1"/>
  <c r="Q5" i="23" s="1"/>
  <c r="R5" i="23" s="1"/>
  <c r="S5" i="23" s="1"/>
  <c r="T5" i="23" s="1"/>
  <c r="U5" i="23" s="1"/>
  <c r="V5" i="23" s="1"/>
  <c r="W5" i="23" s="1"/>
  <c r="X5" i="23" s="1"/>
  <c r="Y5" i="23" s="1"/>
  <c r="Z5" i="23" s="1"/>
  <c r="AA5" i="23" s="1"/>
  <c r="AB5" i="23" s="1"/>
  <c r="AC5" i="23" s="1"/>
  <c r="AD5" i="23" s="1"/>
  <c r="AE5" i="23" s="1"/>
  <c r="AF5" i="23" s="1"/>
  <c r="AG5" i="23" s="1"/>
  <c r="AH5" i="23" s="1"/>
  <c r="AI5" i="23" s="1"/>
  <c r="AJ5" i="23" s="1"/>
  <c r="C5" i="23"/>
  <c r="B5" i="23"/>
  <c r="D5" i="18"/>
  <c r="E5" i="18" s="1"/>
  <c r="F5" i="18" s="1"/>
  <c r="G5" i="18" s="1"/>
  <c r="H5" i="18" s="1"/>
  <c r="I5" i="18" s="1"/>
  <c r="J5" i="18" s="1"/>
  <c r="K5" i="18" s="1"/>
  <c r="L5" i="18" s="1"/>
  <c r="M5" i="18" s="1"/>
  <c r="N5" i="18" s="1"/>
  <c r="O5" i="18" s="1"/>
  <c r="P5" i="18" s="1"/>
  <c r="Q5" i="18" s="1"/>
  <c r="R5" i="18" s="1"/>
  <c r="S5" i="18" s="1"/>
  <c r="T5" i="18" s="1"/>
  <c r="U5" i="18" s="1"/>
  <c r="V5" i="18" s="1"/>
  <c r="W5" i="18" s="1"/>
  <c r="X5" i="18" s="1"/>
  <c r="Y5" i="18" s="1"/>
  <c r="Z5" i="18" s="1"/>
  <c r="AA5" i="18" s="1"/>
  <c r="AB5" i="18" s="1"/>
  <c r="AC5" i="18" s="1"/>
  <c r="AD5" i="18" s="1"/>
  <c r="AE5" i="18" s="1"/>
  <c r="AF5" i="18" s="1"/>
  <c r="AG5" i="18" s="1"/>
  <c r="AH5" i="18" s="1"/>
  <c r="AI5" i="18" s="1"/>
  <c r="AJ5" i="18" s="1"/>
  <c r="C5" i="18"/>
  <c r="B5" i="18"/>
  <c r="B2" i="18"/>
  <c r="C55" i="37"/>
  <c r="D55" i="37"/>
  <c r="E55" i="37"/>
  <c r="F55" i="37"/>
  <c r="C57" i="37"/>
  <c r="D57" i="37"/>
  <c r="E57" i="37"/>
  <c r="F57" i="37"/>
  <c r="C58" i="37"/>
  <c r="D58" i="37"/>
  <c r="E58" i="37"/>
  <c r="F58" i="37"/>
  <c r="C59" i="37"/>
  <c r="D59" i="37"/>
  <c r="E59" i="37"/>
  <c r="F59" i="37"/>
  <c r="B59" i="37"/>
  <c r="B58" i="37"/>
  <c r="B57" i="37"/>
  <c r="B55" i="37"/>
  <c r="B65" i="37" s="1"/>
  <c r="C48" i="37"/>
  <c r="D48" i="37"/>
  <c r="E48" i="37"/>
  <c r="F48" i="37"/>
  <c r="C49" i="37"/>
  <c r="D49" i="37"/>
  <c r="E49" i="37"/>
  <c r="F49" i="37"/>
  <c r="C50" i="37"/>
  <c r="D50" i="37"/>
  <c r="E50" i="37"/>
  <c r="F50" i="37"/>
  <c r="C51" i="37"/>
  <c r="D51" i="37"/>
  <c r="E51" i="37"/>
  <c r="F51" i="37"/>
  <c r="B51" i="37"/>
  <c r="B50" i="37"/>
  <c r="B49" i="37"/>
  <c r="B48" i="37"/>
  <c r="C46" i="37"/>
  <c r="D46" i="37"/>
  <c r="E46" i="37"/>
  <c r="F46" i="37"/>
  <c r="B68" i="37" s="1"/>
  <c r="B46" i="37"/>
  <c r="B66" i="37"/>
  <c r="B67" i="37"/>
  <c r="B69" i="37"/>
  <c r="B14" i="35"/>
  <c r="C14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Z14" i="35"/>
  <c r="AA14" i="35"/>
  <c r="AB14" i="35"/>
  <c r="AC14" i="35"/>
  <c r="AD14" i="35"/>
  <c r="AE14" i="35"/>
  <c r="AF14" i="35"/>
  <c r="AG14" i="35"/>
  <c r="AH14" i="35"/>
  <c r="AI14" i="35"/>
  <c r="B15" i="35"/>
  <c r="C15" i="35"/>
  <c r="D15" i="35"/>
  <c r="E15" i="35"/>
  <c r="F15" i="35"/>
  <c r="G15" i="35"/>
  <c r="H15" i="35"/>
  <c r="I15" i="35"/>
  <c r="J15" i="35"/>
  <c r="K15" i="35"/>
  <c r="L15" i="35"/>
  <c r="M15" i="35"/>
  <c r="N15" i="35"/>
  <c r="O15" i="35"/>
  <c r="P15" i="35"/>
  <c r="Q15" i="35"/>
  <c r="R15" i="35"/>
  <c r="S15" i="35"/>
  <c r="T15" i="35"/>
  <c r="U15" i="35"/>
  <c r="V15" i="35"/>
  <c r="W15" i="35"/>
  <c r="X15" i="35"/>
  <c r="Y15" i="35"/>
  <c r="Z15" i="35"/>
  <c r="AA15" i="35"/>
  <c r="AB15" i="35"/>
  <c r="AC15" i="35"/>
  <c r="AD15" i="35"/>
  <c r="AE15" i="35"/>
  <c r="AF15" i="35"/>
  <c r="AG15" i="35"/>
  <c r="AH15" i="35"/>
  <c r="AI15" i="35"/>
  <c r="B16" i="35"/>
  <c r="C16" i="35"/>
  <c r="D16" i="35"/>
  <c r="E16" i="35"/>
  <c r="F16" i="35"/>
  <c r="G16" i="35"/>
  <c r="H16" i="35"/>
  <c r="I16" i="35"/>
  <c r="J16" i="35"/>
  <c r="K16" i="35"/>
  <c r="L16" i="35"/>
  <c r="M16" i="35"/>
  <c r="N16" i="35"/>
  <c r="O16" i="35"/>
  <c r="P16" i="35"/>
  <c r="Q16" i="35"/>
  <c r="R16" i="35"/>
  <c r="S16" i="35"/>
  <c r="T16" i="35"/>
  <c r="U16" i="35"/>
  <c r="V16" i="35"/>
  <c r="W16" i="35"/>
  <c r="X16" i="35"/>
  <c r="Y16" i="35"/>
  <c r="Z16" i="35"/>
  <c r="AA16" i="35"/>
  <c r="AB16" i="35"/>
  <c r="AC16" i="35"/>
  <c r="AD16" i="35"/>
  <c r="AE16" i="35"/>
  <c r="AF16" i="35"/>
  <c r="AG16" i="35"/>
  <c r="AH16" i="35"/>
  <c r="AI16" i="35"/>
  <c r="B70" i="37" l="1"/>
  <c r="BA39" i="35"/>
  <c r="AZ39" i="35"/>
  <c r="AY39" i="35"/>
  <c r="AX39" i="35"/>
  <c r="AW39" i="35"/>
  <c r="AV39" i="35"/>
  <c r="AU39" i="35"/>
  <c r="AT39" i="35"/>
  <c r="AS39" i="35"/>
  <c r="AR39" i="35"/>
  <c r="AQ39" i="35"/>
  <c r="AP39" i="35"/>
  <c r="AO39" i="35"/>
  <c r="AN39" i="35"/>
  <c r="AM39" i="35"/>
  <c r="AL39" i="35"/>
  <c r="AK39" i="35"/>
  <c r="AJ39" i="35"/>
  <c r="AI39" i="35"/>
  <c r="AH39" i="35"/>
  <c r="AG39" i="35"/>
  <c r="AF39" i="35"/>
  <c r="AE39" i="35"/>
  <c r="AD39" i="35"/>
  <c r="AC39" i="35"/>
  <c r="AB39" i="35"/>
  <c r="AA39" i="35"/>
  <c r="Z39" i="35"/>
  <c r="Y39" i="35"/>
  <c r="X39" i="35"/>
  <c r="W39" i="35"/>
  <c r="V39" i="35"/>
  <c r="U39" i="35"/>
  <c r="T39" i="35"/>
  <c r="S39" i="35"/>
  <c r="R39" i="35"/>
  <c r="Q39" i="35"/>
  <c r="P39" i="35"/>
  <c r="O39" i="35"/>
  <c r="N39" i="35"/>
  <c r="M39" i="35"/>
  <c r="L39" i="35"/>
  <c r="K39" i="35"/>
  <c r="J39" i="35"/>
  <c r="I39" i="35"/>
  <c r="H39" i="35"/>
  <c r="G39" i="35"/>
  <c r="F39" i="35"/>
  <c r="E39" i="35"/>
  <c r="D39" i="35"/>
  <c r="C39" i="35"/>
  <c r="B39" i="35"/>
  <c r="BA38" i="35"/>
  <c r="AZ38" i="35"/>
  <c r="AY38" i="35"/>
  <c r="AX38" i="35"/>
  <c r="AW38" i="35"/>
  <c r="AV38" i="35"/>
  <c r="AU38" i="35"/>
  <c r="AT38" i="35"/>
  <c r="AS38" i="35"/>
  <c r="AR38" i="35"/>
  <c r="AQ38" i="35"/>
  <c r="AP38" i="35"/>
  <c r="AO38" i="35"/>
  <c r="AN38" i="35"/>
  <c r="AM38" i="35"/>
  <c r="AL38" i="35"/>
  <c r="AK38" i="35"/>
  <c r="AJ38" i="35"/>
  <c r="AI38" i="35"/>
  <c r="AH38" i="35"/>
  <c r="AG38" i="35"/>
  <c r="AF38" i="35"/>
  <c r="AE38" i="35"/>
  <c r="AD38" i="35"/>
  <c r="AC38" i="35"/>
  <c r="AB38" i="35"/>
  <c r="AA38" i="35"/>
  <c r="Z38" i="35"/>
  <c r="Y38" i="35"/>
  <c r="X38" i="35"/>
  <c r="W38" i="35"/>
  <c r="V38" i="35"/>
  <c r="U38" i="35"/>
  <c r="T38" i="35"/>
  <c r="S38" i="35"/>
  <c r="R38" i="35"/>
  <c r="Q38" i="35"/>
  <c r="P38" i="35"/>
  <c r="O38" i="35"/>
  <c r="N38" i="35"/>
  <c r="M38" i="35"/>
  <c r="L38" i="35"/>
  <c r="K38" i="35"/>
  <c r="J38" i="35"/>
  <c r="I38" i="35"/>
  <c r="H38" i="35"/>
  <c r="G38" i="35"/>
  <c r="F38" i="35"/>
  <c r="E38" i="35"/>
  <c r="D38" i="35"/>
  <c r="C38" i="35"/>
  <c r="B38" i="35"/>
  <c r="BA36" i="35"/>
  <c r="AZ36" i="35"/>
  <c r="AY36" i="35"/>
  <c r="AX36" i="35"/>
  <c r="AW36" i="35"/>
  <c r="AV36" i="35"/>
  <c r="AU36" i="35"/>
  <c r="AT36" i="35"/>
  <c r="AS36" i="35"/>
  <c r="AR36" i="35"/>
  <c r="AQ36" i="35"/>
  <c r="AP36" i="35"/>
  <c r="AO36" i="35"/>
  <c r="AN36" i="35"/>
  <c r="AM36" i="35"/>
  <c r="AL36" i="35"/>
  <c r="AK36" i="35"/>
  <c r="AJ36" i="35"/>
  <c r="AI36" i="35"/>
  <c r="AH36" i="35"/>
  <c r="AG36" i="35"/>
  <c r="AF36" i="35"/>
  <c r="AE36" i="35"/>
  <c r="AD36" i="35"/>
  <c r="AC36" i="35"/>
  <c r="AB36" i="35"/>
  <c r="AA36" i="35"/>
  <c r="Z36" i="35"/>
  <c r="Y36" i="35"/>
  <c r="X36" i="35"/>
  <c r="W36" i="35"/>
  <c r="V36" i="35"/>
  <c r="U36" i="35"/>
  <c r="T36" i="35"/>
  <c r="S36" i="35"/>
  <c r="R36" i="35"/>
  <c r="Q36" i="35"/>
  <c r="P36" i="35"/>
  <c r="O36" i="35"/>
  <c r="N36" i="35"/>
  <c r="M36" i="35"/>
  <c r="L36" i="35"/>
  <c r="K36" i="35"/>
  <c r="J36" i="35"/>
  <c r="I36" i="35"/>
  <c r="H36" i="35"/>
  <c r="G36" i="35"/>
  <c r="F36" i="35"/>
  <c r="E36" i="35"/>
  <c r="D36" i="35"/>
  <c r="C36" i="35"/>
  <c r="B36" i="35"/>
  <c r="BA35" i="35"/>
  <c r="AZ35" i="35"/>
  <c r="AY35" i="35"/>
  <c r="AX35" i="35"/>
  <c r="AW35" i="35"/>
  <c r="AV35" i="35"/>
  <c r="AU35" i="35"/>
  <c r="AT35" i="35"/>
  <c r="AS35" i="35"/>
  <c r="AR35" i="35"/>
  <c r="AQ35" i="35"/>
  <c r="AP35" i="35"/>
  <c r="AO35" i="35"/>
  <c r="AN35" i="35"/>
  <c r="AM35" i="35"/>
  <c r="AL35" i="35"/>
  <c r="AK35" i="35"/>
  <c r="AJ35" i="35"/>
  <c r="AI35" i="35"/>
  <c r="AH35" i="35"/>
  <c r="AG35" i="35"/>
  <c r="AF35" i="35"/>
  <c r="AE35" i="35"/>
  <c r="AD35" i="35"/>
  <c r="BA34" i="35"/>
  <c r="AZ34" i="35"/>
  <c r="AY34" i="35"/>
  <c r="AX34" i="35"/>
  <c r="AW34" i="35"/>
  <c r="AV34" i="35"/>
  <c r="AU34" i="35"/>
  <c r="AT34" i="35"/>
  <c r="AS34" i="35"/>
  <c r="AR34" i="35"/>
  <c r="AQ34" i="35"/>
  <c r="AP34" i="35"/>
  <c r="AO34" i="35"/>
  <c r="AN34" i="35"/>
  <c r="AM34" i="35"/>
  <c r="AL34" i="35"/>
  <c r="AK34" i="35"/>
  <c r="AJ34" i="35"/>
  <c r="AI34" i="35"/>
  <c r="AH34" i="35"/>
  <c r="AG34" i="35"/>
  <c r="AF34" i="35"/>
  <c r="AE34" i="35"/>
  <c r="AD34" i="35"/>
  <c r="AC34" i="35"/>
  <c r="AB34" i="35"/>
  <c r="AA34" i="35"/>
  <c r="Z34" i="35"/>
  <c r="Y34" i="35"/>
  <c r="X34" i="35"/>
  <c r="W34" i="35"/>
  <c r="V34" i="35"/>
  <c r="U34" i="35"/>
  <c r="T34" i="35"/>
  <c r="S34" i="35"/>
  <c r="R34" i="35"/>
  <c r="Q34" i="35"/>
  <c r="P34" i="35"/>
  <c r="O34" i="35"/>
  <c r="N34" i="35"/>
  <c r="M34" i="35"/>
  <c r="L34" i="35"/>
  <c r="K34" i="35"/>
  <c r="J34" i="35"/>
  <c r="I34" i="35"/>
  <c r="H34" i="35"/>
  <c r="G34" i="35"/>
  <c r="F34" i="35"/>
  <c r="E34" i="35"/>
  <c r="D34" i="35"/>
  <c r="C34" i="35"/>
  <c r="B34" i="35"/>
  <c r="BA33" i="35"/>
  <c r="AZ33" i="35"/>
  <c r="AY33" i="35"/>
  <c r="AX33" i="35"/>
  <c r="AW33" i="35"/>
  <c r="AV33" i="35"/>
  <c r="AU33" i="35"/>
  <c r="AT33" i="35"/>
  <c r="AS33" i="35"/>
  <c r="AR33" i="35"/>
  <c r="AQ33" i="35"/>
  <c r="AP33" i="35"/>
  <c r="AO33" i="35"/>
  <c r="AN33" i="35"/>
  <c r="AM33" i="35"/>
  <c r="AL33" i="35"/>
  <c r="AK33" i="35"/>
  <c r="AJ33" i="35"/>
  <c r="AI33" i="35"/>
  <c r="AH33" i="35"/>
  <c r="AG33" i="35"/>
  <c r="AF33" i="35"/>
  <c r="AE33" i="35"/>
  <c r="AD33" i="35"/>
  <c r="AC33" i="35"/>
  <c r="AB33" i="35"/>
  <c r="AA33" i="35"/>
  <c r="Z33" i="35"/>
  <c r="Y33" i="35"/>
  <c r="X33" i="35"/>
  <c r="W33" i="35"/>
  <c r="V33" i="35"/>
  <c r="U33" i="35"/>
  <c r="T33" i="35"/>
  <c r="S33" i="35"/>
  <c r="R33" i="35"/>
  <c r="Q33" i="35"/>
  <c r="P33" i="35"/>
  <c r="O33" i="35"/>
  <c r="N33" i="35"/>
  <c r="M33" i="35"/>
  <c r="L33" i="35"/>
  <c r="K33" i="35"/>
  <c r="J33" i="35"/>
  <c r="I33" i="35"/>
  <c r="H33" i="35"/>
  <c r="G33" i="35"/>
  <c r="F33" i="35"/>
  <c r="E33" i="35"/>
  <c r="D33" i="35"/>
  <c r="C33" i="35"/>
  <c r="B33" i="35"/>
  <c r="BA32" i="35"/>
  <c r="AZ32" i="35"/>
  <c r="AY32" i="35"/>
  <c r="AX32" i="35"/>
  <c r="AW32" i="35"/>
  <c r="AV32" i="35"/>
  <c r="AU32" i="35"/>
  <c r="AT32" i="35"/>
  <c r="AS32" i="35"/>
  <c r="AR32" i="35"/>
  <c r="AQ32" i="35"/>
  <c r="AP32" i="35"/>
  <c r="AO32" i="35"/>
  <c r="AN32" i="35"/>
  <c r="AM32" i="35"/>
  <c r="AL32" i="35"/>
  <c r="AK32" i="35"/>
  <c r="AJ32" i="35"/>
  <c r="AI32" i="35"/>
  <c r="AH32" i="35"/>
  <c r="AG32" i="35"/>
  <c r="AF32" i="35"/>
  <c r="AE32" i="35"/>
  <c r="AD32" i="35"/>
  <c r="AC32" i="35"/>
  <c r="AB32" i="35"/>
  <c r="AA32" i="35"/>
  <c r="Z32" i="35"/>
  <c r="Y32" i="35"/>
  <c r="X32" i="35"/>
  <c r="W32" i="35"/>
  <c r="V32" i="35"/>
  <c r="U32" i="35"/>
  <c r="T32" i="35"/>
  <c r="S32" i="35"/>
  <c r="R32" i="35"/>
  <c r="Q32" i="35"/>
  <c r="P32" i="35"/>
  <c r="O32" i="35"/>
  <c r="N32" i="35"/>
  <c r="M32" i="35"/>
  <c r="L32" i="35"/>
  <c r="K32" i="35"/>
  <c r="J32" i="35"/>
  <c r="I32" i="35"/>
  <c r="H32" i="35"/>
  <c r="G32" i="35"/>
  <c r="F32" i="35"/>
  <c r="E32" i="35"/>
  <c r="D32" i="35"/>
  <c r="C32" i="35"/>
  <c r="B32" i="35"/>
  <c r="BA31" i="35"/>
  <c r="AZ31" i="35"/>
  <c r="AY31" i="35"/>
  <c r="AX31" i="35"/>
  <c r="AW31" i="35"/>
  <c r="AV31" i="35"/>
  <c r="AU31" i="35"/>
  <c r="AT31" i="35"/>
  <c r="AS31" i="35"/>
  <c r="AR31" i="35"/>
  <c r="AQ31" i="35"/>
  <c r="AP31" i="35"/>
  <c r="AO31" i="35"/>
  <c r="AN31" i="35"/>
  <c r="AM31" i="35"/>
  <c r="AL31" i="35"/>
  <c r="AK31" i="35"/>
  <c r="AJ31" i="35"/>
  <c r="AI31" i="35"/>
  <c r="AH31" i="35"/>
  <c r="AG31" i="35"/>
  <c r="AF31" i="35"/>
  <c r="AE31" i="35"/>
  <c r="AD31" i="35"/>
  <c r="AC31" i="35"/>
  <c r="AB31" i="35"/>
  <c r="AA31" i="35"/>
  <c r="BA30" i="35"/>
  <c r="AZ30" i="35"/>
  <c r="AY30" i="35"/>
  <c r="AX30" i="35"/>
  <c r="AW30" i="35"/>
  <c r="AV30" i="35"/>
  <c r="AU30" i="35"/>
  <c r="AT30" i="35"/>
  <c r="AS30" i="35"/>
  <c r="AR30" i="35"/>
  <c r="AQ30" i="35"/>
  <c r="AP30" i="35"/>
  <c r="AO30" i="35"/>
  <c r="AN30" i="35"/>
  <c r="AM30" i="35"/>
  <c r="AL30" i="35"/>
  <c r="AK30" i="35"/>
  <c r="AJ30" i="35"/>
  <c r="AI30" i="35"/>
  <c r="AH30" i="35"/>
  <c r="AG30" i="35"/>
  <c r="AF30" i="35"/>
  <c r="AE30" i="35"/>
  <c r="AD30" i="35"/>
  <c r="AC30" i="35"/>
  <c r="AB30" i="35"/>
  <c r="AA30" i="35"/>
  <c r="Z30" i="35"/>
  <c r="Y30" i="35"/>
  <c r="X30" i="35"/>
  <c r="W30" i="35"/>
  <c r="V30" i="35"/>
  <c r="U30" i="35"/>
  <c r="T30" i="35"/>
  <c r="S30" i="35"/>
  <c r="R30" i="35"/>
  <c r="Q30" i="35"/>
  <c r="P30" i="35"/>
  <c r="O30" i="35"/>
  <c r="N30" i="35"/>
  <c r="M30" i="35"/>
  <c r="L30" i="35"/>
  <c r="K30" i="35"/>
  <c r="J30" i="35"/>
  <c r="I30" i="35"/>
  <c r="H30" i="35"/>
  <c r="G30" i="35"/>
  <c r="F30" i="35"/>
  <c r="E30" i="35"/>
  <c r="D30" i="35"/>
  <c r="C30" i="35"/>
  <c r="B30" i="35"/>
  <c r="BA28" i="35"/>
  <c r="AZ28" i="35"/>
  <c r="AY28" i="35"/>
  <c r="AX28" i="35"/>
  <c r="AW28" i="35"/>
  <c r="AV28" i="35"/>
  <c r="AU28" i="35"/>
  <c r="AT28" i="35"/>
  <c r="AS28" i="35"/>
  <c r="AR28" i="35"/>
  <c r="AQ28" i="35"/>
  <c r="AP28" i="35"/>
  <c r="AO28" i="35"/>
  <c r="AN28" i="35"/>
  <c r="AM28" i="35"/>
  <c r="AL28" i="35"/>
  <c r="AK28" i="35"/>
  <c r="AJ28" i="35"/>
  <c r="AI28" i="35"/>
  <c r="AH28" i="35"/>
  <c r="AG28" i="35"/>
  <c r="AF28" i="35"/>
  <c r="AE28" i="35"/>
  <c r="AD28" i="35"/>
  <c r="AC28" i="35"/>
  <c r="AB28" i="35"/>
  <c r="AA28" i="35"/>
  <c r="Z28" i="35"/>
  <c r="Y28" i="35"/>
  <c r="X28" i="35"/>
  <c r="W28" i="35"/>
  <c r="V28" i="35"/>
  <c r="U28" i="35"/>
  <c r="T28" i="35"/>
  <c r="S28" i="35"/>
  <c r="R28" i="35"/>
  <c r="Q28" i="35"/>
  <c r="P28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C28" i="35"/>
  <c r="B28" i="35"/>
  <c r="BA27" i="35"/>
  <c r="AZ27" i="35"/>
  <c r="AY27" i="35"/>
  <c r="AX27" i="35"/>
  <c r="AW27" i="35"/>
  <c r="AV27" i="35"/>
  <c r="AU27" i="35"/>
  <c r="AT27" i="35"/>
  <c r="AS27" i="35"/>
  <c r="AR27" i="35"/>
  <c r="AQ27" i="35"/>
  <c r="AP27" i="35"/>
  <c r="AO27" i="35"/>
  <c r="AN27" i="35"/>
  <c r="AM27" i="35"/>
  <c r="AL27" i="35"/>
  <c r="AK27" i="35"/>
  <c r="AJ27" i="35"/>
  <c r="AI27" i="35"/>
  <c r="AH27" i="35"/>
  <c r="AG27" i="35"/>
  <c r="AF27" i="35"/>
  <c r="AE27" i="35"/>
  <c r="AD27" i="35"/>
  <c r="AC27" i="35"/>
  <c r="AB27" i="35"/>
  <c r="AA27" i="35"/>
  <c r="Z27" i="35"/>
  <c r="Y27" i="35"/>
  <c r="X27" i="35"/>
  <c r="W27" i="35"/>
  <c r="V27" i="35"/>
  <c r="U27" i="35"/>
  <c r="T27" i="35"/>
  <c r="S27" i="35"/>
  <c r="R27" i="35"/>
  <c r="Q27" i="35"/>
  <c r="P27" i="35"/>
  <c r="O27" i="35"/>
  <c r="N27" i="35"/>
  <c r="M27" i="35"/>
  <c r="L27" i="35"/>
  <c r="K27" i="35"/>
  <c r="J27" i="35"/>
  <c r="I27" i="35"/>
  <c r="H27" i="35"/>
  <c r="G27" i="35"/>
  <c r="F27" i="35"/>
  <c r="E27" i="35"/>
  <c r="D27" i="35"/>
  <c r="C27" i="35"/>
  <c r="B27" i="35"/>
  <c r="BA26" i="35"/>
  <c r="AZ26" i="35"/>
  <c r="AY26" i="35"/>
  <c r="AX26" i="35"/>
  <c r="AW26" i="35"/>
  <c r="AV26" i="35"/>
  <c r="AU26" i="35"/>
  <c r="AT26" i="35"/>
  <c r="AS26" i="35"/>
  <c r="AR26" i="35"/>
  <c r="AQ26" i="35"/>
  <c r="AP26" i="35"/>
  <c r="AO26" i="35"/>
  <c r="AN26" i="35"/>
  <c r="AM26" i="35"/>
  <c r="AL26" i="35"/>
  <c r="AK26" i="35"/>
  <c r="AJ26" i="35"/>
  <c r="AI26" i="35"/>
  <c r="AH26" i="35"/>
  <c r="AG26" i="35"/>
  <c r="AF26" i="35"/>
  <c r="AE26" i="35"/>
  <c r="AD26" i="35"/>
  <c r="AC26" i="35"/>
  <c r="AB26" i="35"/>
  <c r="AA26" i="35"/>
  <c r="Z26" i="35"/>
  <c r="Y26" i="35"/>
  <c r="X26" i="35"/>
  <c r="W26" i="35"/>
  <c r="V26" i="35"/>
  <c r="U26" i="35"/>
  <c r="T26" i="35"/>
  <c r="S26" i="35"/>
  <c r="R26" i="35"/>
  <c r="Q26" i="35"/>
  <c r="P26" i="35"/>
  <c r="O26" i="35"/>
  <c r="N26" i="35"/>
  <c r="M26" i="35"/>
  <c r="L26" i="35"/>
  <c r="K26" i="35"/>
  <c r="J26" i="35"/>
  <c r="I26" i="35"/>
  <c r="H26" i="35"/>
  <c r="G26" i="35"/>
  <c r="F26" i="35"/>
  <c r="E26" i="35"/>
  <c r="D26" i="35"/>
  <c r="C26" i="35"/>
  <c r="B26" i="35"/>
  <c r="BA25" i="35"/>
  <c r="AZ25" i="35"/>
  <c r="AY25" i="35"/>
  <c r="AX25" i="35"/>
  <c r="AW25" i="35"/>
  <c r="AV25" i="35"/>
  <c r="AU25" i="35"/>
  <c r="AT25" i="35"/>
  <c r="AS25" i="35"/>
  <c r="AR25" i="35"/>
  <c r="AQ25" i="35"/>
  <c r="AP25" i="35"/>
  <c r="AO25" i="35"/>
  <c r="AN25" i="35"/>
  <c r="AM25" i="35"/>
  <c r="AL25" i="35"/>
  <c r="AK25" i="35"/>
  <c r="AJ25" i="35"/>
  <c r="AI25" i="35"/>
  <c r="AH25" i="35"/>
  <c r="AG25" i="35"/>
  <c r="AF25" i="35"/>
  <c r="AE25" i="35"/>
  <c r="AD25" i="35"/>
  <c r="AC25" i="35"/>
  <c r="AB25" i="35"/>
  <c r="AA25" i="35"/>
  <c r="Z25" i="35"/>
  <c r="Y25" i="35"/>
  <c r="X25" i="35"/>
  <c r="W25" i="35"/>
  <c r="V25" i="35"/>
  <c r="U25" i="35"/>
  <c r="T25" i="35"/>
  <c r="S25" i="35"/>
  <c r="R25" i="35"/>
  <c r="Q25" i="35"/>
  <c r="P25" i="35"/>
  <c r="O25" i="35"/>
  <c r="N25" i="35"/>
  <c r="M25" i="35"/>
  <c r="L25" i="35"/>
  <c r="K25" i="35"/>
  <c r="J25" i="35"/>
  <c r="I25" i="35"/>
  <c r="H25" i="35"/>
  <c r="G25" i="35"/>
  <c r="F25" i="35"/>
  <c r="E25" i="35"/>
  <c r="D25" i="35"/>
  <c r="C25" i="35"/>
  <c r="B25" i="35"/>
  <c r="BA24" i="35"/>
  <c r="AZ24" i="35"/>
  <c r="AY24" i="35"/>
  <c r="AX24" i="35"/>
  <c r="AW24" i="35"/>
  <c r="AV24" i="35"/>
  <c r="AU24" i="35"/>
  <c r="AT24" i="35"/>
  <c r="AS24" i="35"/>
  <c r="AR24" i="35"/>
  <c r="AQ24" i="35"/>
  <c r="AP24" i="35"/>
  <c r="AO24" i="35"/>
  <c r="AN24" i="35"/>
  <c r="AM24" i="35"/>
  <c r="AL24" i="35"/>
  <c r="AK24" i="35"/>
  <c r="AJ24" i="35"/>
  <c r="AI24" i="35"/>
  <c r="AH24" i="35"/>
  <c r="AG24" i="35"/>
  <c r="AF24" i="35"/>
  <c r="AE24" i="35"/>
  <c r="AD24" i="35"/>
  <c r="AC24" i="35"/>
  <c r="AB24" i="35"/>
  <c r="AA24" i="35"/>
  <c r="Z24" i="35"/>
  <c r="Y24" i="35"/>
  <c r="X24" i="35"/>
  <c r="W24" i="35"/>
  <c r="V24" i="35"/>
  <c r="U24" i="35"/>
  <c r="T24" i="35"/>
  <c r="S24" i="35"/>
  <c r="R24" i="35"/>
  <c r="Q24" i="35"/>
  <c r="P24" i="35"/>
  <c r="O24" i="35"/>
  <c r="N24" i="35"/>
  <c r="M24" i="35"/>
  <c r="L24" i="35"/>
  <c r="K24" i="35"/>
  <c r="J24" i="35"/>
  <c r="I24" i="35"/>
  <c r="H24" i="35"/>
  <c r="G24" i="35"/>
  <c r="F24" i="35"/>
  <c r="E24" i="35"/>
  <c r="D24" i="35"/>
  <c r="C24" i="35"/>
  <c r="B24" i="35"/>
  <c r="BA23" i="35"/>
  <c r="AZ23" i="35"/>
  <c r="AY23" i="35"/>
  <c r="AX23" i="35"/>
  <c r="AW23" i="35"/>
  <c r="AV23" i="35"/>
  <c r="AU23" i="35"/>
  <c r="AT23" i="35"/>
  <c r="AS23" i="35"/>
  <c r="AR23" i="35"/>
  <c r="AQ23" i="35"/>
  <c r="AP23" i="35"/>
  <c r="AO23" i="35"/>
  <c r="AN23" i="35"/>
  <c r="AM23" i="35"/>
  <c r="AL23" i="35"/>
  <c r="AK23" i="35"/>
  <c r="AJ23" i="35"/>
  <c r="AI23" i="35"/>
  <c r="AH23" i="35"/>
  <c r="AG23" i="35"/>
  <c r="AF23" i="35"/>
  <c r="AE23" i="35"/>
  <c r="AD23" i="35"/>
  <c r="AC23" i="35"/>
  <c r="AB23" i="35"/>
  <c r="AA23" i="35"/>
  <c r="Z23" i="35"/>
  <c r="Y23" i="35"/>
  <c r="X23" i="35"/>
  <c r="W23" i="35"/>
  <c r="V23" i="35"/>
  <c r="U23" i="35"/>
  <c r="T23" i="35"/>
  <c r="S23" i="35"/>
  <c r="R23" i="35"/>
  <c r="Q23" i="35"/>
  <c r="P23" i="35"/>
  <c r="O23" i="35"/>
  <c r="N23" i="35"/>
  <c r="M23" i="35"/>
  <c r="L23" i="35"/>
  <c r="K23" i="35"/>
  <c r="J23" i="35"/>
  <c r="I23" i="35"/>
  <c r="H23" i="35"/>
  <c r="G23" i="35"/>
  <c r="F23" i="35"/>
  <c r="E23" i="35"/>
  <c r="D23" i="35"/>
  <c r="C23" i="35"/>
  <c r="B23" i="35"/>
  <c r="BA22" i="35"/>
  <c r="AZ22" i="35"/>
  <c r="AY22" i="35"/>
  <c r="AX22" i="35"/>
  <c r="AW22" i="35"/>
  <c r="AV22" i="35"/>
  <c r="AU22" i="35"/>
  <c r="AT22" i="35"/>
  <c r="AS22" i="35"/>
  <c r="AR22" i="35"/>
  <c r="AQ22" i="35"/>
  <c r="AP22" i="35"/>
  <c r="AO22" i="35"/>
  <c r="AN22" i="35"/>
  <c r="AM22" i="35"/>
  <c r="AL22" i="35"/>
  <c r="AK22" i="35"/>
  <c r="AJ22" i="35"/>
  <c r="AI22" i="35"/>
  <c r="AH22" i="35"/>
  <c r="AG22" i="35"/>
  <c r="AF22" i="35"/>
  <c r="AE22" i="35"/>
  <c r="AD22" i="35"/>
  <c r="AC22" i="35"/>
  <c r="AB22" i="35"/>
  <c r="AA22" i="35"/>
  <c r="BA21" i="35"/>
  <c r="AZ21" i="35"/>
  <c r="AY21" i="35"/>
  <c r="AX21" i="35"/>
  <c r="AW21" i="35"/>
  <c r="AV21" i="35"/>
  <c r="AU21" i="35"/>
  <c r="AT21" i="35"/>
  <c r="AS21" i="35"/>
  <c r="AR21" i="35"/>
  <c r="AQ21" i="35"/>
  <c r="AP21" i="35"/>
  <c r="AO21" i="35"/>
  <c r="AN21" i="35"/>
  <c r="AM21" i="35"/>
  <c r="AL21" i="35"/>
  <c r="AK21" i="35"/>
  <c r="AJ21" i="35"/>
  <c r="AI21" i="35"/>
  <c r="AH21" i="35"/>
  <c r="AG21" i="35"/>
  <c r="AF21" i="35"/>
  <c r="AE21" i="35"/>
  <c r="AD21" i="35"/>
  <c r="AC21" i="35"/>
  <c r="AB21" i="35"/>
  <c r="AA21" i="35"/>
  <c r="Z21" i="35"/>
  <c r="Y21" i="35"/>
  <c r="X21" i="35"/>
  <c r="W21" i="35"/>
  <c r="V21" i="35"/>
  <c r="U21" i="35"/>
  <c r="T21" i="35"/>
  <c r="S21" i="35"/>
  <c r="R21" i="35"/>
  <c r="Q21" i="35"/>
  <c r="P21" i="35"/>
  <c r="O21" i="35"/>
  <c r="N21" i="35"/>
  <c r="M21" i="35"/>
  <c r="L21" i="35"/>
  <c r="K21" i="35"/>
  <c r="J21" i="35"/>
  <c r="I21" i="35"/>
  <c r="H21" i="35"/>
  <c r="G21" i="35"/>
  <c r="F21" i="35"/>
  <c r="E21" i="35"/>
  <c r="D21" i="35"/>
  <c r="C21" i="35"/>
  <c r="B21" i="35"/>
  <c r="BA19" i="35"/>
  <c r="AZ19" i="35"/>
  <c r="AY19" i="35"/>
  <c r="AX19" i="35"/>
  <c r="AW19" i="35"/>
  <c r="AV19" i="35"/>
  <c r="AU19" i="35"/>
  <c r="AT19" i="35"/>
  <c r="AS19" i="35"/>
  <c r="AR19" i="35"/>
  <c r="AQ19" i="35"/>
  <c r="AP19" i="35"/>
  <c r="AO19" i="35"/>
  <c r="AN19" i="35"/>
  <c r="AM19" i="35"/>
  <c r="AL19" i="35"/>
  <c r="AK19" i="35"/>
  <c r="AJ19" i="35"/>
  <c r="AI19" i="35"/>
  <c r="AH19" i="35"/>
  <c r="AG19" i="35"/>
  <c r="AF19" i="35"/>
  <c r="AE19" i="35"/>
  <c r="AD19" i="35"/>
  <c r="AC19" i="35"/>
  <c r="AB19" i="35"/>
  <c r="AA19" i="35"/>
  <c r="Z19" i="35"/>
  <c r="Y19" i="35"/>
  <c r="X19" i="35"/>
  <c r="W19" i="35"/>
  <c r="V19" i="35"/>
  <c r="U19" i="35"/>
  <c r="T19" i="35"/>
  <c r="S19" i="35"/>
  <c r="R19" i="35"/>
  <c r="Q19" i="35"/>
  <c r="P19" i="35"/>
  <c r="O19" i="35"/>
  <c r="N19" i="35"/>
  <c r="M19" i="35"/>
  <c r="L19" i="35"/>
  <c r="K19" i="35"/>
  <c r="J19" i="35"/>
  <c r="I19" i="35"/>
  <c r="H19" i="35"/>
  <c r="G19" i="35"/>
  <c r="F19" i="35"/>
  <c r="E19" i="35"/>
  <c r="D19" i="35"/>
  <c r="C19" i="35"/>
  <c r="B19" i="35"/>
  <c r="BA18" i="35"/>
  <c r="AZ18" i="35"/>
  <c r="AY18" i="35"/>
  <c r="AX18" i="35"/>
  <c r="AW18" i="35"/>
  <c r="AV18" i="35"/>
  <c r="AU18" i="35"/>
  <c r="AT18" i="35"/>
  <c r="AS18" i="35"/>
  <c r="AR18" i="35"/>
  <c r="AQ18" i="35"/>
  <c r="AP18" i="35"/>
  <c r="AO18" i="35"/>
  <c r="AN18" i="35"/>
  <c r="AM18" i="35"/>
  <c r="AL18" i="35"/>
  <c r="AK18" i="35"/>
  <c r="AJ18" i="35"/>
  <c r="AI18" i="35"/>
  <c r="AH18" i="35"/>
  <c r="AG18" i="35"/>
  <c r="AF18" i="35"/>
  <c r="AE18" i="35"/>
  <c r="AD18" i="35"/>
  <c r="AC18" i="35"/>
  <c r="AB18" i="35"/>
  <c r="AA18" i="35"/>
  <c r="Z18" i="35"/>
  <c r="Y18" i="35"/>
  <c r="X18" i="35"/>
  <c r="W18" i="35"/>
  <c r="V18" i="35"/>
  <c r="U18" i="35"/>
  <c r="T18" i="35"/>
  <c r="S18" i="35"/>
  <c r="R18" i="35"/>
  <c r="Q18" i="35"/>
  <c r="P18" i="35"/>
  <c r="O18" i="35"/>
  <c r="N18" i="35"/>
  <c r="M18" i="35"/>
  <c r="L18" i="35"/>
  <c r="K18" i="35"/>
  <c r="J18" i="35"/>
  <c r="I18" i="35"/>
  <c r="H18" i="35"/>
  <c r="G18" i="35"/>
  <c r="F18" i="35"/>
  <c r="E18" i="35"/>
  <c r="D18" i="35"/>
  <c r="C18" i="35"/>
  <c r="B18" i="35"/>
  <c r="BA17" i="35"/>
  <c r="AZ17" i="35"/>
  <c r="AY17" i="35"/>
  <c r="AX17" i="35"/>
  <c r="AW17" i="35"/>
  <c r="AV17" i="35"/>
  <c r="AU17" i="35"/>
  <c r="AT17" i="35"/>
  <c r="AS17" i="35"/>
  <c r="AR17" i="35"/>
  <c r="AQ17" i="35"/>
  <c r="AP17" i="35"/>
  <c r="AO17" i="35"/>
  <c r="AN17" i="35"/>
  <c r="AM17" i="35"/>
  <c r="AL17" i="35"/>
  <c r="AK17" i="35"/>
  <c r="AJ17" i="35"/>
  <c r="AI17" i="35"/>
  <c r="AH17" i="35"/>
  <c r="AG17" i="35"/>
  <c r="AF17" i="35"/>
  <c r="AE17" i="35"/>
  <c r="AD17" i="35"/>
  <c r="AC17" i="35"/>
  <c r="AB17" i="35"/>
  <c r="AA17" i="35"/>
  <c r="Z17" i="35"/>
  <c r="Y17" i="35"/>
  <c r="X17" i="35"/>
  <c r="W17" i="35"/>
  <c r="V17" i="35"/>
  <c r="U17" i="35"/>
  <c r="T17" i="35"/>
  <c r="S17" i="35"/>
  <c r="R17" i="35"/>
  <c r="Q17" i="35"/>
  <c r="P17" i="35"/>
  <c r="O17" i="35"/>
  <c r="N17" i="35"/>
  <c r="M17" i="35"/>
  <c r="L17" i="35"/>
  <c r="K17" i="35"/>
  <c r="J17" i="35"/>
  <c r="I17" i="35"/>
  <c r="H17" i="35"/>
  <c r="G17" i="35"/>
  <c r="F17" i="35"/>
  <c r="E17" i="35"/>
  <c r="D17" i="35"/>
  <c r="C17" i="35"/>
  <c r="B17" i="35"/>
  <c r="BA16" i="35"/>
  <c r="AZ16" i="35"/>
  <c r="AY16" i="35"/>
  <c r="AX16" i="35"/>
  <c r="AW16" i="35"/>
  <c r="AV16" i="35"/>
  <c r="AU16" i="35"/>
  <c r="AT16" i="35"/>
  <c r="AS16" i="35"/>
  <c r="AR16" i="35"/>
  <c r="AQ16" i="35"/>
  <c r="AP16" i="35"/>
  <c r="AO16" i="35"/>
  <c r="AN16" i="35"/>
  <c r="AM16" i="35"/>
  <c r="AL16" i="35"/>
  <c r="AK16" i="35"/>
  <c r="AJ16" i="35"/>
  <c r="BA15" i="35"/>
  <c r="AZ15" i="35"/>
  <c r="AY15" i="35"/>
  <c r="AX15" i="35"/>
  <c r="AW15" i="35"/>
  <c r="AV15" i="35"/>
  <c r="AU15" i="35"/>
  <c r="AT15" i="35"/>
  <c r="AS15" i="35"/>
  <c r="AR15" i="35"/>
  <c r="AQ15" i="35"/>
  <c r="AP15" i="35"/>
  <c r="AO15" i="35"/>
  <c r="AN15" i="35"/>
  <c r="AM15" i="35"/>
  <c r="AL15" i="35"/>
  <c r="AK15" i="35"/>
  <c r="AJ15" i="35"/>
  <c r="BA14" i="35"/>
  <c r="AZ14" i="35"/>
  <c r="AY14" i="35"/>
  <c r="AX14" i="35"/>
  <c r="AW14" i="35"/>
  <c r="AV14" i="35"/>
  <c r="AU14" i="35"/>
  <c r="AT14" i="35"/>
  <c r="AS14" i="35"/>
  <c r="AR14" i="35"/>
  <c r="AQ14" i="35"/>
  <c r="AP14" i="35"/>
  <c r="AO14" i="35"/>
  <c r="AN14" i="35"/>
  <c r="AM14" i="35"/>
  <c r="AL14" i="35"/>
  <c r="AK14" i="35"/>
  <c r="AJ14" i="35"/>
  <c r="BA13" i="35"/>
  <c r="AZ13" i="35"/>
  <c r="AY13" i="35"/>
  <c r="AX13" i="35"/>
  <c r="AW13" i="35"/>
  <c r="AV13" i="35"/>
  <c r="AU13" i="35"/>
  <c r="AT13" i="35"/>
  <c r="AS13" i="35"/>
  <c r="AR13" i="35"/>
  <c r="AQ13" i="35"/>
  <c r="AP13" i="35"/>
  <c r="AO13" i="35"/>
  <c r="AN13" i="35"/>
  <c r="AM13" i="35"/>
  <c r="AL13" i="35"/>
  <c r="AK13" i="35"/>
  <c r="AJ13" i="35"/>
  <c r="AI13" i="35"/>
  <c r="AH13" i="35"/>
  <c r="AG13" i="35"/>
  <c r="AF13" i="35"/>
  <c r="AE13" i="35"/>
  <c r="AD13" i="35"/>
  <c r="AC13" i="35"/>
  <c r="AB13" i="35"/>
  <c r="AA13" i="35"/>
  <c r="Z13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BA12" i="35"/>
  <c r="AZ12" i="35"/>
  <c r="AY12" i="35"/>
  <c r="AX12" i="35"/>
  <c r="AW12" i="35"/>
  <c r="AV12" i="35"/>
  <c r="AU12" i="35"/>
  <c r="AT12" i="35"/>
  <c r="AS12" i="35"/>
  <c r="AR12" i="35"/>
  <c r="AQ12" i="35"/>
  <c r="AP12" i="35"/>
  <c r="AO12" i="35"/>
  <c r="AN12" i="35"/>
  <c r="AM12" i="35"/>
  <c r="AL12" i="35"/>
  <c r="AK12" i="35"/>
  <c r="AJ12" i="35"/>
  <c r="AI12" i="35"/>
  <c r="AH12" i="35"/>
  <c r="AG12" i="35"/>
  <c r="AF12" i="35"/>
  <c r="AE12" i="35"/>
  <c r="AD12" i="35"/>
  <c r="AC12" i="35"/>
  <c r="AB12" i="35"/>
  <c r="AA12" i="35"/>
  <c r="BA10" i="35"/>
  <c r="AZ10" i="35"/>
  <c r="AY10" i="35"/>
  <c r="AX10" i="35"/>
  <c r="AW10" i="35"/>
  <c r="AV10" i="35"/>
  <c r="AU10" i="35"/>
  <c r="AT10" i="35"/>
  <c r="AS10" i="35"/>
  <c r="AR10" i="35"/>
  <c r="AQ10" i="35"/>
  <c r="AP10" i="35"/>
  <c r="AO10" i="35"/>
  <c r="AN10" i="35"/>
  <c r="AM10" i="35"/>
  <c r="AL10" i="35"/>
  <c r="AK10" i="35"/>
  <c r="AJ10" i="35"/>
  <c r="AI10" i="35"/>
  <c r="AH10" i="35"/>
  <c r="AG10" i="35"/>
  <c r="AF10" i="35"/>
  <c r="AE10" i="35"/>
  <c r="AD10" i="35"/>
  <c r="AC10" i="35"/>
  <c r="AB10" i="35"/>
  <c r="AA10" i="35"/>
  <c r="Z10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10" i="35"/>
  <c r="AZ41" i="31"/>
  <c r="E31" i="39" l="1"/>
  <c r="F31" i="39"/>
  <c r="G31" i="39"/>
  <c r="H31" i="39"/>
  <c r="I31" i="39"/>
  <c r="J31" i="39"/>
  <c r="K31" i="39"/>
  <c r="L31" i="39"/>
  <c r="M31" i="39"/>
  <c r="N31" i="39"/>
  <c r="O31" i="39"/>
  <c r="P31" i="39"/>
  <c r="Q31" i="39"/>
  <c r="R31" i="39"/>
  <c r="D31" i="39"/>
  <c r="E36" i="41"/>
  <c r="E5" i="41"/>
  <c r="P36" i="40"/>
  <c r="C36" i="40"/>
  <c r="W36" i="40"/>
  <c r="K36" i="40"/>
  <c r="V36" i="40"/>
  <c r="R36" i="40"/>
  <c r="U36" i="40"/>
  <c r="Q36" i="40"/>
  <c r="T36" i="40" s="1"/>
  <c r="J36" i="40"/>
  <c r="O36" i="40"/>
  <c r="N36" i="40"/>
  <c r="M36" i="40"/>
  <c r="L36" i="40"/>
  <c r="I36" i="40"/>
  <c r="H36" i="40"/>
  <c r="G36" i="40"/>
  <c r="F36" i="40"/>
  <c r="E36" i="40"/>
  <c r="D36" i="40"/>
  <c r="B36" i="40"/>
  <c r="W34" i="40"/>
  <c r="V34" i="40"/>
  <c r="U34" i="40"/>
  <c r="T34" i="40"/>
  <c r="W33" i="40"/>
  <c r="V33" i="40"/>
  <c r="U33" i="40"/>
  <c r="T33" i="40"/>
  <c r="C31" i="39"/>
  <c r="C30" i="38"/>
  <c r="R30" i="38"/>
  <c r="R31" i="38" s="1"/>
  <c r="Q30" i="38"/>
  <c r="Q31" i="38" s="1"/>
  <c r="P30" i="38"/>
  <c r="P31" i="38" s="1"/>
  <c r="O30" i="38"/>
  <c r="O31" i="38" s="1"/>
  <c r="N30" i="38"/>
  <c r="N31" i="38" s="1"/>
  <c r="M30" i="38"/>
  <c r="M31" i="38" s="1"/>
  <c r="L30" i="38"/>
  <c r="L31" i="38" s="1"/>
  <c r="K30" i="38"/>
  <c r="K31" i="38" s="1"/>
  <c r="J30" i="38"/>
  <c r="J31" i="38" s="1"/>
  <c r="I30" i="38"/>
  <c r="I31" i="38" s="1"/>
  <c r="H30" i="38"/>
  <c r="H31" i="38" s="1"/>
  <c r="G30" i="38"/>
  <c r="G31" i="38" s="1"/>
  <c r="F30" i="38"/>
  <c r="F31" i="38" s="1"/>
  <c r="E30" i="38"/>
  <c r="E31" i="38" s="1"/>
  <c r="D30" i="38"/>
  <c r="D31" i="38" s="1"/>
  <c r="C31" i="38"/>
  <c r="R28" i="38"/>
  <c r="R29" i="38" s="1"/>
  <c r="Q28" i="38"/>
  <c r="P28" i="38"/>
  <c r="O28" i="38"/>
  <c r="N28" i="38"/>
  <c r="N29" i="38" s="1"/>
  <c r="M28" i="38"/>
  <c r="L28" i="38"/>
  <c r="L29" i="38" s="1"/>
  <c r="K28" i="38"/>
  <c r="J28" i="38"/>
  <c r="J29" i="38" s="1"/>
  <c r="I28" i="38"/>
  <c r="H28" i="38"/>
  <c r="H29" i="38" s="1"/>
  <c r="G28" i="38"/>
  <c r="F28" i="38"/>
  <c r="F29" i="38" s="1"/>
  <c r="E28" i="38"/>
  <c r="E29" i="38" s="1"/>
  <c r="D28" i="38"/>
  <c r="D29" i="38" s="1"/>
  <c r="C28" i="38"/>
  <c r="C29" i="38"/>
  <c r="M46" i="37"/>
  <c r="N46" i="37"/>
  <c r="N59" i="37"/>
  <c r="I59" i="37"/>
  <c r="K59" i="37"/>
  <c r="L59" i="37"/>
  <c r="M59" i="37"/>
  <c r="N58" i="37"/>
  <c r="I58" i="37"/>
  <c r="K58" i="37"/>
  <c r="L58" i="37"/>
  <c r="M58" i="37"/>
  <c r="N57" i="37"/>
  <c r="I57" i="37"/>
  <c r="K57" i="37"/>
  <c r="L57" i="37"/>
  <c r="M57" i="37"/>
  <c r="N56" i="37"/>
  <c r="I56" i="37"/>
  <c r="K56" i="37"/>
  <c r="L56" i="37"/>
  <c r="M56" i="37"/>
  <c r="N55" i="37"/>
  <c r="I55" i="37"/>
  <c r="K55" i="37"/>
  <c r="L55" i="37"/>
  <c r="M55" i="37"/>
  <c r="N50" i="37"/>
  <c r="I50" i="37"/>
  <c r="K50" i="37"/>
  <c r="L50" i="37"/>
  <c r="M50" i="37"/>
  <c r="N49" i="37"/>
  <c r="I49" i="37"/>
  <c r="K49" i="37"/>
  <c r="O49" i="37" s="1"/>
  <c r="L49" i="37"/>
  <c r="M49" i="37"/>
  <c r="N48" i="37"/>
  <c r="I48" i="37"/>
  <c r="K48" i="37"/>
  <c r="L48" i="37"/>
  <c r="M48" i="37"/>
  <c r="N47" i="37"/>
  <c r="I47" i="37"/>
  <c r="K47" i="37"/>
  <c r="L47" i="37"/>
  <c r="M47" i="37"/>
  <c r="I46" i="37"/>
  <c r="K46" i="37"/>
  <c r="L46" i="37"/>
  <c r="J38" i="37"/>
  <c r="J39" i="37"/>
  <c r="J42" i="37" s="1"/>
  <c r="J40" i="37"/>
  <c r="H40" i="37" s="1"/>
  <c r="J41" i="37"/>
  <c r="I37" i="37"/>
  <c r="I38" i="37"/>
  <c r="I39" i="37"/>
  <c r="I40" i="37"/>
  <c r="I41" i="37"/>
  <c r="G37" i="37"/>
  <c r="G38" i="37"/>
  <c r="G39" i="37"/>
  <c r="G40" i="37"/>
  <c r="G41" i="37"/>
  <c r="H41" i="37"/>
  <c r="H39" i="37"/>
  <c r="H38" i="37"/>
  <c r="H37" i="37"/>
  <c r="D7" i="32"/>
  <c r="B11" i="32" s="1"/>
  <c r="D6" i="32"/>
  <c r="B10" i="32" s="1"/>
  <c r="AJ7" i="17"/>
  <c r="AI7" i="17"/>
  <c r="AH7" i="17"/>
  <c r="AG7" i="17"/>
  <c r="AF7" i="17"/>
  <c r="AE7" i="17"/>
  <c r="AD7" i="17"/>
  <c r="AC7" i="17"/>
  <c r="AB7" i="17"/>
  <c r="AA7" i="17"/>
  <c r="AJ6" i="17"/>
  <c r="AI6" i="17"/>
  <c r="AH6" i="17"/>
  <c r="AG6" i="17"/>
  <c r="AF6" i="17"/>
  <c r="AE6" i="17"/>
  <c r="AD6" i="17"/>
  <c r="AC6" i="17"/>
  <c r="AB6" i="17"/>
  <c r="AA6" i="17"/>
  <c r="AJ7" i="16"/>
  <c r="AI7" i="16"/>
  <c r="AH7" i="16"/>
  <c r="AG7" i="16"/>
  <c r="AF7" i="16"/>
  <c r="AE7" i="16"/>
  <c r="AD7" i="16"/>
  <c r="AC7" i="16"/>
  <c r="AB7" i="16"/>
  <c r="AA7" i="16"/>
  <c r="AJ6" i="16"/>
  <c r="AI6" i="16"/>
  <c r="AH6" i="16"/>
  <c r="AG6" i="16"/>
  <c r="AF6" i="16"/>
  <c r="AE6" i="16"/>
  <c r="AD6" i="16"/>
  <c r="AC6" i="16"/>
  <c r="AB6" i="16"/>
  <c r="AA6" i="16"/>
  <c r="AJ7" i="15"/>
  <c r="AI7" i="15"/>
  <c r="AH7" i="15"/>
  <c r="AG7" i="15"/>
  <c r="AF7" i="15"/>
  <c r="AE7" i="15"/>
  <c r="AD7" i="15"/>
  <c r="AC7" i="15"/>
  <c r="AB7" i="15"/>
  <c r="AA7" i="15"/>
  <c r="AJ6" i="15"/>
  <c r="AI6" i="15"/>
  <c r="AH6" i="15"/>
  <c r="AG6" i="15"/>
  <c r="AF6" i="15"/>
  <c r="AE6" i="15"/>
  <c r="AD6" i="15"/>
  <c r="AC6" i="15"/>
  <c r="AB6" i="15"/>
  <c r="AA6" i="15"/>
  <c r="AJ5" i="15"/>
  <c r="AI5" i="15"/>
  <c r="AH5" i="15"/>
  <c r="AG5" i="15"/>
  <c r="AF5" i="15"/>
  <c r="AE5" i="15"/>
  <c r="AD5" i="15"/>
  <c r="AC5" i="15"/>
  <c r="AB5" i="15"/>
  <c r="AA5" i="15"/>
  <c r="AJ4" i="15"/>
  <c r="AI4" i="15"/>
  <c r="AH4" i="15"/>
  <c r="AG4" i="15"/>
  <c r="AF4" i="15"/>
  <c r="AE4" i="15"/>
  <c r="AD4" i="15"/>
  <c r="AC4" i="15"/>
  <c r="AB4" i="15"/>
  <c r="AA4" i="15"/>
  <c r="AJ3" i="15"/>
  <c r="AI3" i="15"/>
  <c r="AH3" i="15"/>
  <c r="AG3" i="15"/>
  <c r="AF3" i="15"/>
  <c r="AE3" i="15"/>
  <c r="AD3" i="15"/>
  <c r="AC3" i="15"/>
  <c r="AB3" i="15"/>
  <c r="AA3" i="15"/>
  <c r="AJ7" i="14"/>
  <c r="AI7" i="14"/>
  <c r="AH7" i="14"/>
  <c r="AG7" i="14"/>
  <c r="AF7" i="14"/>
  <c r="AE7" i="14"/>
  <c r="AD7" i="14"/>
  <c r="AC7" i="14"/>
  <c r="AB7" i="14"/>
  <c r="AA7" i="14"/>
  <c r="AJ6" i="14"/>
  <c r="AI6" i="14"/>
  <c r="AH6" i="14"/>
  <c r="AG6" i="14"/>
  <c r="AF6" i="14"/>
  <c r="AE6" i="14"/>
  <c r="AD6" i="14"/>
  <c r="AC6" i="14"/>
  <c r="AB6" i="14"/>
  <c r="AA6" i="14"/>
  <c r="AJ5" i="14"/>
  <c r="AI5" i="14"/>
  <c r="AH5" i="14"/>
  <c r="AG5" i="14"/>
  <c r="AF5" i="14"/>
  <c r="AE5" i="14"/>
  <c r="AD5" i="14"/>
  <c r="AC5" i="14"/>
  <c r="AB5" i="14"/>
  <c r="AA5" i="14"/>
  <c r="AJ3" i="14"/>
  <c r="AI3" i="14"/>
  <c r="AH3" i="14"/>
  <c r="AG3" i="14"/>
  <c r="AF3" i="14"/>
  <c r="AE3" i="14"/>
  <c r="AD3" i="14"/>
  <c r="AC3" i="14"/>
  <c r="AB3" i="14"/>
  <c r="AA3" i="14"/>
  <c r="AJ7" i="21"/>
  <c r="AI7" i="21"/>
  <c r="AH7" i="21"/>
  <c r="AG7" i="21"/>
  <c r="AF7" i="21"/>
  <c r="AE7" i="21"/>
  <c r="AD7" i="21"/>
  <c r="AC7" i="21"/>
  <c r="AB7" i="21"/>
  <c r="AA7" i="21"/>
  <c r="AJ3" i="21"/>
  <c r="AI3" i="21"/>
  <c r="AH3" i="21"/>
  <c r="AG3" i="21"/>
  <c r="AF3" i="21"/>
  <c r="AE3" i="21"/>
  <c r="AD3" i="21"/>
  <c r="AC3" i="21"/>
  <c r="AB3" i="21"/>
  <c r="AA3" i="21"/>
  <c r="AJ7" i="27"/>
  <c r="AI7" i="27"/>
  <c r="AH7" i="27"/>
  <c r="AG7" i="27"/>
  <c r="AF7" i="27"/>
  <c r="AE7" i="27"/>
  <c r="AD7" i="27"/>
  <c r="AC7" i="27"/>
  <c r="AB7" i="27"/>
  <c r="AA7" i="27"/>
  <c r="AJ6" i="27"/>
  <c r="AI6" i="27"/>
  <c r="AH6" i="27"/>
  <c r="AG6" i="27"/>
  <c r="AF6" i="27"/>
  <c r="AE6" i="27"/>
  <c r="AD6" i="27"/>
  <c r="AC6" i="27"/>
  <c r="AB6" i="27"/>
  <c r="AA6" i="27"/>
  <c r="AJ3" i="27"/>
  <c r="AI3" i="27"/>
  <c r="AH3" i="27"/>
  <c r="AG3" i="27"/>
  <c r="AF3" i="27"/>
  <c r="AE3" i="27"/>
  <c r="AD3" i="27"/>
  <c r="AC3" i="27"/>
  <c r="AB3" i="27"/>
  <c r="AA3" i="27"/>
  <c r="AJ7" i="26"/>
  <c r="AI7" i="26"/>
  <c r="AH7" i="26"/>
  <c r="AG7" i="26"/>
  <c r="AF7" i="26"/>
  <c r="AE7" i="26"/>
  <c r="AD7" i="26"/>
  <c r="AC7" i="26"/>
  <c r="AB7" i="26"/>
  <c r="AA7" i="26"/>
  <c r="AJ6" i="26"/>
  <c r="AI6" i="26"/>
  <c r="AH6" i="26"/>
  <c r="AG6" i="26"/>
  <c r="AF6" i="26"/>
  <c r="AE6" i="26"/>
  <c r="AD6" i="26"/>
  <c r="AC6" i="26"/>
  <c r="AB6" i="26"/>
  <c r="AA6" i="26"/>
  <c r="AJ3" i="26"/>
  <c r="AI3" i="26"/>
  <c r="AH3" i="26"/>
  <c r="AG3" i="26"/>
  <c r="AF3" i="26"/>
  <c r="AE3" i="26"/>
  <c r="AD3" i="26"/>
  <c r="AC3" i="26"/>
  <c r="AB3" i="26"/>
  <c r="AA3" i="26"/>
  <c r="AJ7" i="25"/>
  <c r="AI7" i="25"/>
  <c r="AH7" i="25"/>
  <c r="AG7" i="25"/>
  <c r="AF7" i="25"/>
  <c r="AE7" i="25"/>
  <c r="AD7" i="25"/>
  <c r="AC7" i="25"/>
  <c r="AB7" i="25"/>
  <c r="AA7" i="25"/>
  <c r="AJ6" i="25"/>
  <c r="AI6" i="25"/>
  <c r="AH6" i="25"/>
  <c r="AG6" i="25"/>
  <c r="AF6" i="25"/>
  <c r="AE6" i="25"/>
  <c r="AD6" i="25"/>
  <c r="AC6" i="25"/>
  <c r="AB6" i="25"/>
  <c r="AA6" i="25"/>
  <c r="AJ5" i="25"/>
  <c r="AI5" i="25"/>
  <c r="AH5" i="25"/>
  <c r="AG5" i="25"/>
  <c r="AF5" i="25"/>
  <c r="AE5" i="25"/>
  <c r="AD5" i="25"/>
  <c r="AC5" i="25"/>
  <c r="AB5" i="25"/>
  <c r="AA5" i="25"/>
  <c r="AJ4" i="25"/>
  <c r="AI4" i="25"/>
  <c r="AH4" i="25"/>
  <c r="AG4" i="25"/>
  <c r="AF4" i="25"/>
  <c r="AE4" i="25"/>
  <c r="AD4" i="25"/>
  <c r="AC4" i="25"/>
  <c r="AB4" i="25"/>
  <c r="AA4" i="25"/>
  <c r="AJ3" i="25"/>
  <c r="AI3" i="25"/>
  <c r="AH3" i="25"/>
  <c r="AG3" i="25"/>
  <c r="AF3" i="25"/>
  <c r="AE3" i="25"/>
  <c r="AD3" i="25"/>
  <c r="AC3" i="25"/>
  <c r="AB3" i="25"/>
  <c r="AA3" i="25"/>
  <c r="AJ7" i="24"/>
  <c r="AI7" i="24"/>
  <c r="AH7" i="24"/>
  <c r="AG7" i="24"/>
  <c r="AF7" i="24"/>
  <c r="AE7" i="24"/>
  <c r="AD7" i="24"/>
  <c r="AC7" i="24"/>
  <c r="AB7" i="24"/>
  <c r="AA7" i="24"/>
  <c r="AJ6" i="24"/>
  <c r="AI6" i="24"/>
  <c r="AH6" i="24"/>
  <c r="AG6" i="24"/>
  <c r="AF6" i="24"/>
  <c r="AE6" i="24"/>
  <c r="AD6" i="24"/>
  <c r="AC6" i="24"/>
  <c r="AB6" i="24"/>
  <c r="AA6" i="24"/>
  <c r="AJ5" i="24"/>
  <c r="AI5" i="24"/>
  <c r="AH5" i="24"/>
  <c r="AG5" i="24"/>
  <c r="AF5" i="24"/>
  <c r="AE5" i="24"/>
  <c r="AD5" i="24"/>
  <c r="AC5" i="24"/>
  <c r="AB5" i="24"/>
  <c r="AA5" i="24"/>
  <c r="AJ3" i="24"/>
  <c r="AI3" i="24"/>
  <c r="AH3" i="24"/>
  <c r="AG3" i="24"/>
  <c r="AF3" i="24"/>
  <c r="AE3" i="24"/>
  <c r="AD3" i="24"/>
  <c r="AC3" i="24"/>
  <c r="AB3" i="24"/>
  <c r="AA3" i="24"/>
  <c r="AJ3" i="23"/>
  <c r="AI3" i="23"/>
  <c r="AH3" i="23"/>
  <c r="AG3" i="23"/>
  <c r="AF3" i="23"/>
  <c r="AE3" i="23"/>
  <c r="AD3" i="23"/>
  <c r="AC3" i="23"/>
  <c r="AB3" i="23"/>
  <c r="AA3" i="23"/>
  <c r="AJ7" i="13"/>
  <c r="AI7" i="13"/>
  <c r="AH7" i="13"/>
  <c r="AG7" i="13"/>
  <c r="AF7" i="13"/>
  <c r="AE7" i="13"/>
  <c r="AD7" i="13"/>
  <c r="AC7" i="13"/>
  <c r="AB7" i="13"/>
  <c r="AA7" i="13"/>
  <c r="AJ6" i="13"/>
  <c r="AI6" i="13"/>
  <c r="AH6" i="13"/>
  <c r="AG6" i="13"/>
  <c r="AF6" i="13"/>
  <c r="AE6" i="13"/>
  <c r="AD6" i="13"/>
  <c r="AC6" i="13"/>
  <c r="AB6" i="13"/>
  <c r="AA6" i="13"/>
  <c r="AJ3" i="13"/>
  <c r="AI3" i="13"/>
  <c r="AH3" i="13"/>
  <c r="AG3" i="13"/>
  <c r="AF3" i="13"/>
  <c r="AE3" i="13"/>
  <c r="AD3" i="13"/>
  <c r="AC3" i="13"/>
  <c r="AB3" i="13"/>
  <c r="AA3" i="13"/>
  <c r="AJ7" i="12"/>
  <c r="AI7" i="12"/>
  <c r="AH7" i="12"/>
  <c r="AG7" i="12"/>
  <c r="AF7" i="12"/>
  <c r="AE7" i="12"/>
  <c r="AD7" i="12"/>
  <c r="AC7" i="12"/>
  <c r="AB7" i="12"/>
  <c r="AA7" i="12"/>
  <c r="AJ6" i="12"/>
  <c r="AI6" i="12"/>
  <c r="AH6" i="12"/>
  <c r="AG6" i="12"/>
  <c r="AF6" i="12"/>
  <c r="AE6" i="12"/>
  <c r="AD6" i="12"/>
  <c r="AC6" i="12"/>
  <c r="AB6" i="12"/>
  <c r="AA6" i="12"/>
  <c r="AJ3" i="12"/>
  <c r="AI3" i="12"/>
  <c r="AH3" i="12"/>
  <c r="AG3" i="12"/>
  <c r="AF3" i="12"/>
  <c r="AE3" i="12"/>
  <c r="AD3" i="12"/>
  <c r="AC3" i="12"/>
  <c r="AB3" i="12"/>
  <c r="AA3" i="12"/>
  <c r="AJ7" i="11"/>
  <c r="AI7" i="11"/>
  <c r="AH7" i="11"/>
  <c r="AG7" i="11"/>
  <c r="AF7" i="11"/>
  <c r="AE7" i="11"/>
  <c r="AD7" i="11"/>
  <c r="AC7" i="11"/>
  <c r="AB7" i="11"/>
  <c r="AA7" i="11"/>
  <c r="AJ6" i="11"/>
  <c r="AI6" i="11"/>
  <c r="AH6" i="11"/>
  <c r="AG6" i="11"/>
  <c r="AF6" i="11"/>
  <c r="AE6" i="11"/>
  <c r="AD6" i="11"/>
  <c r="AC6" i="11"/>
  <c r="AB6" i="11"/>
  <c r="AA6" i="11"/>
  <c r="AJ5" i="11"/>
  <c r="AI5" i="11"/>
  <c r="AH5" i="11"/>
  <c r="AG5" i="11"/>
  <c r="AF5" i="11"/>
  <c r="AE5" i="11"/>
  <c r="AD5" i="11"/>
  <c r="AC5" i="11"/>
  <c r="AB5" i="11"/>
  <c r="AA5" i="11"/>
  <c r="AJ4" i="11"/>
  <c r="AI4" i="11"/>
  <c r="AH4" i="11"/>
  <c r="AG4" i="11"/>
  <c r="AF4" i="11"/>
  <c r="AE4" i="11"/>
  <c r="AD4" i="11"/>
  <c r="AC4" i="11"/>
  <c r="AB4" i="11"/>
  <c r="AA4" i="11"/>
  <c r="AJ3" i="11"/>
  <c r="AI3" i="11"/>
  <c r="AH3" i="11"/>
  <c r="AG3" i="11"/>
  <c r="AF3" i="11"/>
  <c r="AE3" i="11"/>
  <c r="AD3" i="11"/>
  <c r="AC3" i="11"/>
  <c r="AB3" i="11"/>
  <c r="AA3" i="11"/>
  <c r="AJ7" i="20"/>
  <c r="AI7" i="20"/>
  <c r="AH7" i="20"/>
  <c r="AG7" i="20"/>
  <c r="AF7" i="20"/>
  <c r="AE7" i="20"/>
  <c r="AD7" i="20"/>
  <c r="AC7" i="20"/>
  <c r="AB7" i="20"/>
  <c r="AA7" i="20"/>
  <c r="AJ6" i="20"/>
  <c r="AI6" i="20"/>
  <c r="AH6" i="20"/>
  <c r="AG6" i="20"/>
  <c r="AF6" i="20"/>
  <c r="AE6" i="20"/>
  <c r="AD6" i="20"/>
  <c r="AC6" i="20"/>
  <c r="AB6" i="20"/>
  <c r="AA6" i="20"/>
  <c r="AJ5" i="20"/>
  <c r="AI5" i="20"/>
  <c r="AH5" i="20"/>
  <c r="AG5" i="20"/>
  <c r="AF5" i="20"/>
  <c r="AE5" i="20"/>
  <c r="AD5" i="20"/>
  <c r="AC5" i="20"/>
  <c r="AB5" i="20"/>
  <c r="AA5" i="20"/>
  <c r="AJ3" i="20"/>
  <c r="AI3" i="20"/>
  <c r="AH3" i="20"/>
  <c r="AG3" i="20"/>
  <c r="AF3" i="20"/>
  <c r="AE3" i="20"/>
  <c r="AD3" i="20"/>
  <c r="AC3" i="20"/>
  <c r="AB3" i="20"/>
  <c r="AA3" i="20"/>
  <c r="AB3" i="18"/>
  <c r="AC3" i="18"/>
  <c r="AD3" i="18"/>
  <c r="AE3" i="18"/>
  <c r="AF3" i="18"/>
  <c r="AG3" i="18"/>
  <c r="AH3" i="18"/>
  <c r="AI3" i="18"/>
  <c r="AJ3" i="18"/>
  <c r="AA3" i="18"/>
  <c r="B2" i="15" l="1"/>
  <c r="I42" i="37"/>
  <c r="H42" i="37" s="1"/>
  <c r="O47" i="37"/>
  <c r="O55" i="37"/>
  <c r="O58" i="37"/>
  <c r="O59" i="37"/>
  <c r="O2" i="14"/>
  <c r="O48" i="37"/>
  <c r="G42" i="37"/>
  <c r="O50" i="37"/>
  <c r="O56" i="37"/>
  <c r="O57" i="37"/>
  <c r="C2" i="25"/>
  <c r="E2" i="24"/>
  <c r="C6" i="21"/>
  <c r="D6" i="21" s="1"/>
  <c r="E6" i="21" s="1"/>
  <c r="F6" i="21" s="1"/>
  <c r="G6" i="21" s="1"/>
  <c r="H6" i="21" s="1"/>
  <c r="B5" i="21"/>
  <c r="C5" i="21" s="1"/>
  <c r="D5" i="21" s="1"/>
  <c r="E5" i="21" s="1"/>
  <c r="F5" i="21" s="1"/>
  <c r="G5" i="21" s="1"/>
  <c r="H5" i="21" s="1"/>
  <c r="H4" i="21"/>
  <c r="F2" i="11"/>
  <c r="J2" i="11"/>
  <c r="N2" i="11"/>
  <c r="B2" i="11"/>
  <c r="L2" i="24"/>
  <c r="C2" i="11"/>
  <c r="G2" i="11"/>
  <c r="K2" i="11"/>
  <c r="O2" i="11"/>
  <c r="C2" i="20"/>
  <c r="D2" i="11"/>
  <c r="H2" i="11"/>
  <c r="L2" i="11"/>
  <c r="P2" i="11"/>
  <c r="E2" i="11"/>
  <c r="I2" i="11"/>
  <c r="M2" i="11"/>
  <c r="Q2" i="11"/>
  <c r="O46" i="37"/>
  <c r="G29" i="38"/>
  <c r="K29" i="38"/>
  <c r="O29" i="38"/>
  <c r="I2" i="20"/>
  <c r="P29" i="38"/>
  <c r="M2" i="20"/>
  <c r="D2" i="17"/>
  <c r="H2" i="17"/>
  <c r="L2" i="17"/>
  <c r="P2" i="17"/>
  <c r="N2" i="15"/>
  <c r="K2" i="14"/>
  <c r="E2" i="17"/>
  <c r="I2" i="17"/>
  <c r="M2" i="17"/>
  <c r="Q2" i="17"/>
  <c r="K2" i="15"/>
  <c r="L2" i="14"/>
  <c r="J2" i="17"/>
  <c r="B2" i="17"/>
  <c r="I2" i="14"/>
  <c r="C2" i="17"/>
  <c r="K2" i="17"/>
  <c r="J2" i="14"/>
  <c r="F2" i="17"/>
  <c r="N2" i="17"/>
  <c r="G2" i="17"/>
  <c r="O2" i="17"/>
  <c r="I2" i="15"/>
  <c r="E2" i="14"/>
  <c r="I29" i="38"/>
  <c r="M29" i="38"/>
  <c r="Q29" i="38"/>
  <c r="P4" i="21" s="1"/>
  <c r="D4" i="21"/>
  <c r="K4" i="21"/>
  <c r="B4" i="21"/>
  <c r="O4" i="21"/>
  <c r="B4" i="37"/>
  <c r="O2" i="20"/>
  <c r="N2" i="12" l="1"/>
  <c r="G2" i="12"/>
  <c r="P2" i="12"/>
  <c r="M2" i="12"/>
  <c r="J2" i="12"/>
  <c r="C2" i="12"/>
  <c r="I2" i="12"/>
  <c r="B2" i="12"/>
  <c r="K2" i="12"/>
  <c r="D2" i="12"/>
  <c r="Q2" i="12"/>
  <c r="L2" i="12"/>
  <c r="F2" i="12"/>
  <c r="O2" i="12"/>
  <c r="H2" i="12"/>
  <c r="E2" i="12"/>
  <c r="Q2" i="16"/>
  <c r="B2" i="16"/>
  <c r="O2" i="16"/>
  <c r="P2" i="16"/>
  <c r="K2" i="16"/>
  <c r="N2" i="16"/>
  <c r="G2" i="16"/>
  <c r="E2" i="16"/>
  <c r="F2" i="16"/>
  <c r="D2" i="16"/>
  <c r="H2" i="16"/>
  <c r="C2" i="16"/>
  <c r="I2" i="16"/>
  <c r="J2" i="16"/>
  <c r="L2" i="16"/>
  <c r="M2" i="16"/>
  <c r="T2" i="16" s="1"/>
  <c r="E4" i="21"/>
  <c r="M4" i="21"/>
  <c r="F4" i="21"/>
  <c r="E2" i="20"/>
  <c r="N2" i="14"/>
  <c r="P2" i="15"/>
  <c r="M2" i="15"/>
  <c r="L2" i="15"/>
  <c r="H2" i="14"/>
  <c r="G2" i="15"/>
  <c r="G2" i="14"/>
  <c r="J2" i="15"/>
  <c r="AD2" i="15" s="1"/>
  <c r="Q2" i="20"/>
  <c r="N2" i="20"/>
  <c r="H2" i="20"/>
  <c r="N2" i="13"/>
  <c r="N2" i="24"/>
  <c r="E2" i="13"/>
  <c r="B2" i="13"/>
  <c r="J4" i="21"/>
  <c r="AD4" i="21" s="1"/>
  <c r="N4" i="21"/>
  <c r="G4" i="21"/>
  <c r="L4" i="21"/>
  <c r="L2" i="20"/>
  <c r="F2" i="14"/>
  <c r="H2" i="15"/>
  <c r="E2" i="15"/>
  <c r="D2" i="15"/>
  <c r="D2" i="14"/>
  <c r="C2" i="15"/>
  <c r="C2" i="14"/>
  <c r="F2" i="15"/>
  <c r="B2" i="20"/>
  <c r="P2" i="13"/>
  <c r="P2" i="24"/>
  <c r="D2" i="20"/>
  <c r="C2" i="13"/>
  <c r="K2" i="20"/>
  <c r="J2" i="13"/>
  <c r="Q2" i="13"/>
  <c r="K2" i="24"/>
  <c r="J2" i="24"/>
  <c r="I2" i="24"/>
  <c r="J2" i="20"/>
  <c r="AJ2" i="20" s="1"/>
  <c r="I4" i="21"/>
  <c r="C4" i="21"/>
  <c r="Q4" i="21"/>
  <c r="P2" i="20"/>
  <c r="M2" i="14"/>
  <c r="Q2" i="15"/>
  <c r="B2" i="14"/>
  <c r="Q2" i="14"/>
  <c r="T2" i="14" s="1"/>
  <c r="P2" i="14"/>
  <c r="O2" i="15"/>
  <c r="F2" i="20"/>
  <c r="L2" i="13"/>
  <c r="O2" i="13"/>
  <c r="G2" i="24"/>
  <c r="G2" i="20"/>
  <c r="F2" i="13"/>
  <c r="M2" i="13"/>
  <c r="C2" i="24"/>
  <c r="M2" i="24"/>
  <c r="H2" i="24"/>
  <c r="D2" i="24"/>
  <c r="F2" i="24"/>
  <c r="Q2" i="24"/>
  <c r="O2" i="24"/>
  <c r="B2" i="24"/>
  <c r="L2" i="27"/>
  <c r="K2" i="27"/>
  <c r="O2" i="27"/>
  <c r="N2" i="27"/>
  <c r="E2" i="27"/>
  <c r="B2" i="27"/>
  <c r="P2" i="27"/>
  <c r="J2" i="27"/>
  <c r="H2" i="27"/>
  <c r="Q2" i="27"/>
  <c r="G2" i="27"/>
  <c r="F2" i="27"/>
  <c r="D2" i="27"/>
  <c r="C2" i="27"/>
  <c r="J2" i="25"/>
  <c r="P2" i="26"/>
  <c r="J2" i="26"/>
  <c r="K2" i="26"/>
  <c r="E2" i="25"/>
  <c r="O2" i="25"/>
  <c r="I2" i="25"/>
  <c r="P2" i="25"/>
  <c r="M2" i="25"/>
  <c r="K2" i="25"/>
  <c r="F2" i="25"/>
  <c r="D2" i="25"/>
  <c r="L2" i="25"/>
  <c r="G2" i="25"/>
  <c r="B2" i="25"/>
  <c r="N2" i="25"/>
  <c r="Q2" i="25"/>
  <c r="H2" i="25"/>
  <c r="H4" i="23"/>
  <c r="I4" i="23"/>
  <c r="J4" i="23"/>
  <c r="G4" i="23"/>
  <c r="E4" i="18"/>
  <c r="P4" i="18"/>
  <c r="K4" i="18"/>
  <c r="N4" i="18"/>
  <c r="L4" i="23"/>
  <c r="M4" i="23"/>
  <c r="N4" i="23"/>
  <c r="K4" i="23"/>
  <c r="Q4" i="18"/>
  <c r="L4" i="18"/>
  <c r="G4" i="18"/>
  <c r="J4" i="18"/>
  <c r="P4" i="23"/>
  <c r="Q4" i="23"/>
  <c r="B4" i="23"/>
  <c r="O4" i="23"/>
  <c r="M4" i="18"/>
  <c r="H4" i="18"/>
  <c r="C4" i="18"/>
  <c r="F4" i="18"/>
  <c r="D4" i="23"/>
  <c r="E4" i="23"/>
  <c r="F4" i="23"/>
  <c r="C4" i="23"/>
  <c r="I4" i="18"/>
  <c r="D4" i="18"/>
  <c r="O4" i="18"/>
  <c r="B4" i="18"/>
  <c r="I5" i="21"/>
  <c r="J5" i="21" s="1"/>
  <c r="K5" i="21" s="1"/>
  <c r="L5" i="21" s="1"/>
  <c r="M5" i="21" s="1"/>
  <c r="N5" i="21" s="1"/>
  <c r="O5" i="21" s="1"/>
  <c r="P5" i="21" s="1"/>
  <c r="Q5" i="21" s="1"/>
  <c r="AA5" i="21" s="1"/>
  <c r="T2" i="20"/>
  <c r="I6" i="21"/>
  <c r="J6" i="21" s="1"/>
  <c r="K6" i="21" s="1"/>
  <c r="L6" i="21" s="1"/>
  <c r="M6" i="21" s="1"/>
  <c r="N6" i="21" s="1"/>
  <c r="O6" i="21" s="1"/>
  <c r="P6" i="21" s="1"/>
  <c r="Q6" i="21" s="1"/>
  <c r="S2" i="17"/>
  <c r="W2" i="17"/>
  <c r="AA2" i="17"/>
  <c r="AE2" i="17"/>
  <c r="AI2" i="17"/>
  <c r="T2" i="17"/>
  <c r="X2" i="17"/>
  <c r="AB2" i="17"/>
  <c r="AF2" i="17"/>
  <c r="AJ2" i="17"/>
  <c r="U2" i="17"/>
  <c r="AC2" i="17"/>
  <c r="R2" i="17"/>
  <c r="V2" i="17"/>
  <c r="AD2" i="17"/>
  <c r="Y2" i="17"/>
  <c r="AG2" i="17"/>
  <c r="Z2" i="17"/>
  <c r="AH2" i="17"/>
  <c r="V2" i="11"/>
  <c r="Z2" i="11"/>
  <c r="AD2" i="11"/>
  <c r="AH2" i="11"/>
  <c r="S2" i="11"/>
  <c r="W2" i="11"/>
  <c r="AA2" i="11"/>
  <c r="AE2" i="11"/>
  <c r="AI2" i="11"/>
  <c r="T2" i="11"/>
  <c r="X2" i="11"/>
  <c r="AB2" i="11"/>
  <c r="AF2" i="11"/>
  <c r="AJ2" i="11"/>
  <c r="U2" i="11"/>
  <c r="Y2" i="11"/>
  <c r="AC2" i="11"/>
  <c r="AG2" i="11"/>
  <c r="R2" i="11"/>
  <c r="W2" i="14" l="1"/>
  <c r="AG2" i="15"/>
  <c r="S2" i="16"/>
  <c r="X4" i="21"/>
  <c r="Y2" i="14"/>
  <c r="Z2" i="14"/>
  <c r="AG2" i="16"/>
  <c r="AI2" i="15"/>
  <c r="Z4" i="21"/>
  <c r="AA4" i="21"/>
  <c r="X2" i="16"/>
  <c r="AD2" i="12"/>
  <c r="AC2" i="14"/>
  <c r="AJ2" i="16"/>
  <c r="X2" i="15"/>
  <c r="AF4" i="21"/>
  <c r="U2" i="15"/>
  <c r="AD2" i="16"/>
  <c r="AD2" i="14"/>
  <c r="AE4" i="21"/>
  <c r="AG2" i="12"/>
  <c r="AB2" i="12"/>
  <c r="W2" i="12"/>
  <c r="AC2" i="24"/>
  <c r="X2" i="12"/>
  <c r="T2" i="12"/>
  <c r="AC2" i="12"/>
  <c r="Z2" i="12"/>
  <c r="AJ2" i="12"/>
  <c r="AA2" i="12"/>
  <c r="X2" i="25"/>
  <c r="AG2" i="20"/>
  <c r="AA2" i="20"/>
  <c r="AD2" i="20"/>
  <c r="AD2" i="24"/>
  <c r="X2" i="20"/>
  <c r="AF2" i="12"/>
  <c r="AI2" i="12"/>
  <c r="S2" i="12"/>
  <c r="V2" i="12"/>
  <c r="Y2" i="12"/>
  <c r="AF2" i="14"/>
  <c r="U2" i="14"/>
  <c r="AI2" i="14"/>
  <c r="S2" i="14"/>
  <c r="V2" i="14"/>
  <c r="V2" i="16"/>
  <c r="AH2" i="16"/>
  <c r="AC2" i="16"/>
  <c r="AF2" i="16"/>
  <c r="AF2" i="24"/>
  <c r="W2" i="20"/>
  <c r="Z2" i="20"/>
  <c r="AC2" i="20"/>
  <c r="AF2" i="20"/>
  <c r="AJ2" i="15"/>
  <c r="AA2" i="15"/>
  <c r="AE2" i="15"/>
  <c r="Z2" i="15"/>
  <c r="AC2" i="15"/>
  <c r="R4" i="21"/>
  <c r="AB4" i="21"/>
  <c r="Y4" i="21"/>
  <c r="T4" i="21"/>
  <c r="W4" i="21"/>
  <c r="G2" i="13"/>
  <c r="AE2" i="12"/>
  <c r="AH2" i="12"/>
  <c r="R2" i="12"/>
  <c r="U2" i="12"/>
  <c r="X2" i="14"/>
  <c r="AJ2" i="14"/>
  <c r="AE2" i="14"/>
  <c r="AH2" i="14"/>
  <c r="X6" i="21"/>
  <c r="AE2" i="16"/>
  <c r="AI2" i="16"/>
  <c r="Z2" i="16"/>
  <c r="Y2" i="16"/>
  <c r="AB2" i="16"/>
  <c r="AH2" i="24"/>
  <c r="AI2" i="20"/>
  <c r="S2" i="20"/>
  <c r="V2" i="20"/>
  <c r="Y2" i="20"/>
  <c r="AB2" i="20"/>
  <c r="AB2" i="15"/>
  <c r="S2" i="15"/>
  <c r="W2" i="15"/>
  <c r="V2" i="15"/>
  <c r="Y2" i="15"/>
  <c r="U4" i="21"/>
  <c r="V4" i="21"/>
  <c r="AH4" i="21"/>
  <c r="AI4" i="21"/>
  <c r="S4" i="21"/>
  <c r="AB2" i="24"/>
  <c r="M2" i="27"/>
  <c r="I2" i="27"/>
  <c r="AG2" i="14"/>
  <c r="R2" i="14"/>
  <c r="AB2" i="14"/>
  <c r="AA2" i="14"/>
  <c r="W2" i="16"/>
  <c r="AA2" i="16"/>
  <c r="R2" i="16"/>
  <c r="U2" i="16"/>
  <c r="AE2" i="20"/>
  <c r="AH2" i="20"/>
  <c r="R2" i="20"/>
  <c r="U2" i="20"/>
  <c r="T2" i="15"/>
  <c r="AF2" i="15"/>
  <c r="AH2" i="15"/>
  <c r="R2" i="15"/>
  <c r="AG4" i="21"/>
  <c r="AJ4" i="21"/>
  <c r="AC4" i="21"/>
  <c r="T2" i="24"/>
  <c r="I2" i="13"/>
  <c r="K2" i="13"/>
  <c r="H2" i="13"/>
  <c r="D2" i="13"/>
  <c r="F2" i="26"/>
  <c r="Q2" i="26"/>
  <c r="O2" i="26"/>
  <c r="L2" i="26"/>
  <c r="N2" i="26"/>
  <c r="E2" i="26"/>
  <c r="M2" i="26"/>
  <c r="D2" i="26"/>
  <c r="B2" i="26"/>
  <c r="G2" i="26"/>
  <c r="I2" i="26"/>
  <c r="C2" i="26"/>
  <c r="H2" i="26"/>
  <c r="AI2" i="24"/>
  <c r="Z2" i="24"/>
  <c r="V2" i="24"/>
  <c r="Y2" i="24"/>
  <c r="AE2" i="24"/>
  <c r="X2" i="24"/>
  <c r="AA2" i="24"/>
  <c r="R2" i="24"/>
  <c r="U2" i="24"/>
  <c r="S2" i="24"/>
  <c r="W2" i="24"/>
  <c r="AG2" i="24"/>
  <c r="AJ2" i="24"/>
  <c r="AG2" i="27"/>
  <c r="AB5" i="21"/>
  <c r="AJ5" i="21"/>
  <c r="R5" i="21"/>
  <c r="W5" i="21"/>
  <c r="V2" i="25"/>
  <c r="U2" i="26"/>
  <c r="S2" i="25"/>
  <c r="R2" i="25"/>
  <c r="AH2" i="25"/>
  <c r="AJ2" i="25"/>
  <c r="AE2" i="25"/>
  <c r="AG2" i="25"/>
  <c r="AF2" i="25"/>
  <c r="AD2" i="25"/>
  <c r="Y2" i="25"/>
  <c r="T2" i="25"/>
  <c r="AB2" i="25"/>
  <c r="AA2" i="25"/>
  <c r="Z2" i="25"/>
  <c r="AI2" i="25"/>
  <c r="AC2" i="25"/>
  <c r="W2" i="25"/>
  <c r="U2" i="25"/>
  <c r="S6" i="21"/>
  <c r="AF6" i="21"/>
  <c r="AG6" i="21"/>
  <c r="AI6" i="21"/>
  <c r="AD6" i="21"/>
  <c r="W6" i="21"/>
  <c r="R6" i="21"/>
  <c r="U6" i="21"/>
  <c r="AI5" i="21"/>
  <c r="AH5" i="21"/>
  <c r="S4" i="18"/>
  <c r="W4" i="18"/>
  <c r="AA4" i="18"/>
  <c r="AE4" i="18"/>
  <c r="AI4" i="18"/>
  <c r="T4" i="18"/>
  <c r="X4" i="18"/>
  <c r="AB4" i="18"/>
  <c r="AF4" i="18"/>
  <c r="AJ4" i="18"/>
  <c r="U4" i="18"/>
  <c r="Y4" i="18"/>
  <c r="AC4" i="18"/>
  <c r="AG4" i="18"/>
  <c r="R4" i="18"/>
  <c r="V4" i="18"/>
  <c r="Z4" i="18"/>
  <c r="AD4" i="18"/>
  <c r="AH4" i="18"/>
  <c r="AE5" i="21"/>
  <c r="AC5" i="21"/>
  <c r="AD5" i="21"/>
  <c r="S4" i="23"/>
  <c r="W4" i="23"/>
  <c r="T4" i="23"/>
  <c r="X4" i="23"/>
  <c r="U4" i="23"/>
  <c r="AA4" i="23"/>
  <c r="AE4" i="23"/>
  <c r="AI4" i="23"/>
  <c r="V4" i="23"/>
  <c r="AB4" i="23"/>
  <c r="AF4" i="23"/>
  <c r="AJ4" i="23"/>
  <c r="Y4" i="23"/>
  <c r="AC4" i="23"/>
  <c r="AG4" i="23"/>
  <c r="R4" i="23"/>
  <c r="Z4" i="23"/>
  <c r="AD4" i="23"/>
  <c r="AH4" i="23"/>
  <c r="AJ6" i="21"/>
  <c r="AE6" i="21"/>
  <c r="AH6" i="21"/>
  <c r="AA6" i="21"/>
  <c r="AC6" i="21"/>
  <c r="J7" i="23"/>
  <c r="G7" i="23"/>
  <c r="P7" i="23"/>
  <c r="L7" i="23"/>
  <c r="B7" i="18"/>
  <c r="C7" i="18"/>
  <c r="N7" i="18"/>
  <c r="M7" i="18"/>
  <c r="L7" i="18"/>
  <c r="N7" i="23"/>
  <c r="K7" i="23"/>
  <c r="I7" i="23"/>
  <c r="E7" i="23"/>
  <c r="O7" i="18"/>
  <c r="J7" i="18"/>
  <c r="I7" i="18"/>
  <c r="H7" i="18"/>
  <c r="B7" i="23"/>
  <c r="O7" i="23"/>
  <c r="Q7" i="23"/>
  <c r="M7" i="23"/>
  <c r="K7" i="18"/>
  <c r="F7" i="18"/>
  <c r="E7" i="18"/>
  <c r="D7" i="18"/>
  <c r="F7" i="23"/>
  <c r="C7" i="23"/>
  <c r="H7" i="23"/>
  <c r="D7" i="23"/>
  <c r="G7" i="18"/>
  <c r="Q7" i="18"/>
  <c r="P7" i="18"/>
  <c r="AF5" i="21"/>
  <c r="Y5" i="21"/>
  <c r="X5" i="21"/>
  <c r="Z5" i="21"/>
  <c r="E2" i="18"/>
  <c r="I2" i="18"/>
  <c r="M2" i="18"/>
  <c r="Q2" i="18"/>
  <c r="U2" i="18"/>
  <c r="Y2" i="18"/>
  <c r="AC2" i="18"/>
  <c r="AG2" i="18"/>
  <c r="C2" i="18"/>
  <c r="F2" i="18"/>
  <c r="J2" i="18"/>
  <c r="N2" i="18"/>
  <c r="R2" i="18"/>
  <c r="V2" i="18"/>
  <c r="Z2" i="18"/>
  <c r="AD2" i="18"/>
  <c r="AH2" i="18"/>
  <c r="G2" i="18"/>
  <c r="K2" i="18"/>
  <c r="O2" i="18"/>
  <c r="S2" i="18"/>
  <c r="W2" i="18"/>
  <c r="AA2" i="18"/>
  <c r="AE2" i="18"/>
  <c r="AI2" i="18"/>
  <c r="D2" i="18"/>
  <c r="H2" i="18"/>
  <c r="L2" i="18"/>
  <c r="P2" i="18"/>
  <c r="T2" i="18"/>
  <c r="X2" i="18"/>
  <c r="AB2" i="18"/>
  <c r="AF2" i="18"/>
  <c r="AJ2" i="18"/>
  <c r="C6" i="18"/>
  <c r="D6" i="18" s="1"/>
  <c r="E6" i="18" s="1"/>
  <c r="F6" i="18" s="1"/>
  <c r="G6" i="18" s="1"/>
  <c r="H6" i="18" s="1"/>
  <c r="I6" i="18" s="1"/>
  <c r="J6" i="18" s="1"/>
  <c r="K6" i="18" s="1"/>
  <c r="L6" i="18" s="1"/>
  <c r="M6" i="18" s="1"/>
  <c r="N6" i="18" s="1"/>
  <c r="O6" i="18" s="1"/>
  <c r="D6" i="23"/>
  <c r="E6" i="23" s="1"/>
  <c r="F6" i="23" s="1"/>
  <c r="G6" i="23" s="1"/>
  <c r="Z6" i="21"/>
  <c r="T6" i="21"/>
  <c r="AB6" i="21"/>
  <c r="V6" i="21"/>
  <c r="Y6" i="21"/>
  <c r="AG5" i="21"/>
  <c r="U5" i="21"/>
  <c r="T5" i="21"/>
  <c r="S5" i="21"/>
  <c r="V5" i="21"/>
  <c r="V2" i="26" l="1"/>
  <c r="AF2" i="26"/>
  <c r="V2" i="27"/>
  <c r="AH2" i="26"/>
  <c r="AA2" i="26"/>
  <c r="AD2" i="26"/>
  <c r="AI2" i="27"/>
  <c r="R2" i="27"/>
  <c r="T2" i="26"/>
  <c r="AB2" i="26"/>
  <c r="AE2" i="26"/>
  <c r="R2" i="26"/>
  <c r="AE2" i="27"/>
  <c r="Y2" i="27"/>
  <c r="T2" i="27"/>
  <c r="AD2" i="27"/>
  <c r="Z2" i="27"/>
  <c r="X2" i="26"/>
  <c r="W2" i="26"/>
  <c r="AI2" i="26"/>
  <c r="AA2" i="27"/>
  <c r="AC2" i="26"/>
  <c r="S2" i="27"/>
  <c r="AJ2" i="27"/>
  <c r="S2" i="26"/>
  <c r="X2" i="13"/>
  <c r="U2" i="13"/>
  <c r="R2" i="13"/>
  <c r="AH2" i="13"/>
  <c r="AE2" i="13"/>
  <c r="T2" i="13"/>
  <c r="AJ2" i="13"/>
  <c r="AG2" i="13"/>
  <c r="AD2" i="13"/>
  <c r="AA2" i="13"/>
  <c r="AB2" i="13"/>
  <c r="Y2" i="13"/>
  <c r="V2" i="13"/>
  <c r="S2" i="13"/>
  <c r="AI2" i="13"/>
  <c r="AF2" i="13"/>
  <c r="AC2" i="13"/>
  <c r="Z2" i="13"/>
  <c r="W2" i="13"/>
  <c r="AC2" i="27"/>
  <c r="X2" i="27"/>
  <c r="AB2" i="27"/>
  <c r="Z2" i="26"/>
  <c r="AG2" i="26"/>
  <c r="AJ2" i="26"/>
  <c r="AH2" i="27"/>
  <c r="AF2" i="27"/>
  <c r="Y2" i="26"/>
  <c r="W2" i="27"/>
  <c r="U2" i="27"/>
  <c r="P6" i="18"/>
  <c r="Q6" i="18" s="1"/>
  <c r="R6" i="18" s="1"/>
  <c r="S6" i="18" s="1"/>
  <c r="T6" i="18" s="1"/>
  <c r="Y6" i="18" s="1"/>
  <c r="U7" i="23"/>
  <c r="Y7" i="23"/>
  <c r="AC7" i="23"/>
  <c r="AG7" i="23"/>
  <c r="R7" i="23"/>
  <c r="V7" i="23"/>
  <c r="Z7" i="23"/>
  <c r="AD7" i="23"/>
  <c r="AH7" i="23"/>
  <c r="S7" i="23"/>
  <c r="AA7" i="23"/>
  <c r="AI7" i="23"/>
  <c r="T7" i="23"/>
  <c r="AB7" i="23"/>
  <c r="AJ7" i="23"/>
  <c r="W7" i="23"/>
  <c r="AE7" i="23"/>
  <c r="X7" i="23"/>
  <c r="AF7" i="23"/>
  <c r="U7" i="18"/>
  <c r="Y7" i="18"/>
  <c r="AC7" i="18"/>
  <c r="AG7" i="18"/>
  <c r="R7" i="18"/>
  <c r="V7" i="18"/>
  <c r="Z7" i="18"/>
  <c r="AD7" i="18"/>
  <c r="AH7" i="18"/>
  <c r="S7" i="18"/>
  <c r="W7" i="18"/>
  <c r="AA7" i="18"/>
  <c r="AE7" i="18"/>
  <c r="AI7" i="18"/>
  <c r="T7" i="18"/>
  <c r="X7" i="18"/>
  <c r="AB7" i="18"/>
  <c r="AF7" i="18"/>
  <c r="AJ7" i="18"/>
  <c r="H6" i="23"/>
  <c r="I6" i="23" s="1"/>
  <c r="J6" i="23" s="1"/>
  <c r="K6" i="23" s="1"/>
  <c r="L6" i="23" s="1"/>
  <c r="M6" i="23" s="1"/>
  <c r="N6" i="23" s="1"/>
  <c r="O6" i="23" s="1"/>
  <c r="P6" i="23" s="1"/>
  <c r="Q6" i="23" s="1"/>
  <c r="W6" i="18" l="1"/>
  <c r="V6" i="18"/>
  <c r="Z6" i="18"/>
  <c r="AB6" i="18"/>
  <c r="AE6" i="18"/>
  <c r="AF6" i="18"/>
  <c r="AI6" i="18"/>
  <c r="AA6" i="18"/>
  <c r="AJ6" i="23"/>
  <c r="AJ6" i="18"/>
  <c r="AB6" i="23"/>
  <c r="AF6" i="23"/>
  <c r="X6" i="23"/>
  <c r="AC6" i="18"/>
  <c r="W6" i="23"/>
  <c r="AG6" i="18"/>
  <c r="R6" i="23"/>
  <c r="T6" i="23"/>
  <c r="AE6" i="23"/>
  <c r="AH6" i="23"/>
  <c r="AC6" i="23"/>
  <c r="Y6" i="23"/>
  <c r="AA6" i="23"/>
  <c r="AD6" i="23"/>
  <c r="X6" i="18"/>
  <c r="U6" i="18"/>
  <c r="V6" i="23"/>
  <c r="AD6" i="18"/>
  <c r="U6" i="23"/>
  <c r="AG6" i="23"/>
  <c r="AI6" i="23"/>
  <c r="S6" i="23"/>
  <c r="Z6" i="23"/>
  <c r="AH6" i="18"/>
</calcChain>
</file>

<file path=xl/sharedStrings.xml><?xml version="1.0" encoding="utf-8"?>
<sst xmlns="http://schemas.openxmlformats.org/spreadsheetml/2006/main" count="920" uniqueCount="225">
  <si>
    <t>Sources:</t>
  </si>
  <si>
    <t/>
  </si>
  <si>
    <t>Year</t>
  </si>
  <si>
    <t>electricity (BTU)</t>
  </si>
  <si>
    <t>coal (BTU)</t>
  </si>
  <si>
    <t>natural gas (BTU)</t>
  </si>
  <si>
    <t>petroleum diesel (BTU)</t>
  </si>
  <si>
    <t>BCEU BAU Components Energy Use</t>
  </si>
  <si>
    <t>heat (BTU)</t>
  </si>
  <si>
    <t>Notes:</t>
  </si>
  <si>
    <t>Wood</t>
  </si>
  <si>
    <t>Other</t>
  </si>
  <si>
    <t>Urban vs. Rural Residential Households</t>
  </si>
  <si>
    <t>biomass (BTU)</t>
  </si>
  <si>
    <t>Energy consumption (residential, commercial &amp; public)</t>
  </si>
  <si>
    <t>Secretaría de Energía</t>
  </si>
  <si>
    <t>Energy Ministry (SENER)</t>
  </si>
  <si>
    <t>Energy System Information (SIE)</t>
  </si>
  <si>
    <t>http://sie.energia.gob.mx</t>
  </si>
  <si>
    <t>Balance Nacional de Energía: Consumo de energía en los sectores residencial, comercial y público</t>
  </si>
  <si>
    <t>Sistema de Información Energética</t>
  </si>
  <si>
    <t>Dirección General de Planeación e Información Energéticas</t>
  </si>
  <si>
    <t>(petajoules)</t>
  </si>
  <si>
    <t>REALES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</si>
  <si>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</si>
  <si>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</si>
  <si>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</si>
  <si>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</si>
  <si>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</si>
  <si>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</si>
  <si>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</si>
  <si>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</si>
  <si>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</si>
  <si>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</si>
  <si>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</si>
  <si>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</si>
  <si>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</si>
  <si>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</si>
  <si>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</si>
  <si>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</si>
  <si>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</si>
  <si>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</si>
  <si>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</si>
  <si>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</si>
  <si>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</si>
  <si>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</si>
  <si>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</si>
  <si>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</si>
  <si>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</si>
  <si>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</si>
  <si>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</si>
  <si>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</si>
  <si>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</si>
  <si>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</si>
  <si>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</si>
  <si>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</si>
  <si>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</si>
  <si>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</si>
  <si>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</si>
  <si>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</si>
  <si>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</si>
  <si>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</si>
  <si>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</si>
  <si>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</si>
  <si>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</si>
  <si>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</si>
  <si>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</si>
  <si>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</si>
  <si>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</si>
  <si>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</si>
  <si>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</si>
  <si>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</si>
  <si>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</si>
  <si>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</si>
  <si>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</si>
  <si>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</si>
  <si>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Total sector residencial, comercial y público</t>
  </si>
  <si>
    <t xml:space="preserve">    Energía solar</t>
  </si>
  <si>
    <t>N/D</t>
  </si>
  <si>
    <t xml:space="preserve">    Total petrolíferos</t>
  </si>
  <si>
    <t xml:space="preserve">    Gas licuado</t>
  </si>
  <si>
    <t xml:space="preserve">    Querosenos</t>
  </si>
  <si>
    <t xml:space="preserve">    Diesel</t>
  </si>
  <si>
    <t xml:space="preserve">    Gas seco</t>
  </si>
  <si>
    <t xml:space="preserve">    Electricidad</t>
  </si>
  <si>
    <t>Residencial</t>
  </si>
  <si>
    <t xml:space="preserve">    Total de petrolíferos</t>
  </si>
  <si>
    <t xml:space="preserve">        Gas licuado</t>
  </si>
  <si>
    <t xml:space="preserve">        Querosenos</t>
  </si>
  <si>
    <t>Comercial</t>
  </si>
  <si>
    <t xml:space="preserve">        Diesel</t>
  </si>
  <si>
    <t>Público</t>
  </si>
  <si>
    <t>Nota:</t>
  </si>
  <si>
    <t xml:space="preserve">    La suma de los parciales puede no coincidir con los totales debido al redondeo de las cifras.</t>
  </si>
  <si>
    <t>Fuente: Sistema de Información Energética, SENER.</t>
  </si>
  <si>
    <t>Leña</t>
  </si>
  <si>
    <t xml:space="preserve">    Los datos del año 2016 son preliminares y están sujetos a cambios sin previo aviso.</t>
  </si>
  <si>
    <t xml:space="preserve">Total population </t>
  </si>
  <si>
    <t>National household survey 2015</t>
  </si>
  <si>
    <t>millions</t>
  </si>
  <si>
    <t>Urban population</t>
  </si>
  <si>
    <t>Rural population</t>
  </si>
  <si>
    <t>Demographics</t>
  </si>
  <si>
    <t>National Household Survey</t>
  </si>
  <si>
    <t>National Institute of Statistic and Geography</t>
  </si>
  <si>
    <t>http://www.inegi.org.mx/saladeprensa/boletines/2016/especiales/especiales2016_06_05.pdf</t>
  </si>
  <si>
    <t>3rd paragraph</t>
  </si>
  <si>
    <t xml:space="preserve">For residential energy consumption, we used rural and urban composition for breaking it down. </t>
  </si>
  <si>
    <t>% of houses with components</t>
  </si>
  <si>
    <t>Energy Efficiency Indicators Data Base (BIEE)</t>
  </si>
  <si>
    <t>http://www.biee-conuee.enerdata.net/site/index.php</t>
  </si>
  <si>
    <t>Residencial&gt;Tasa de equipamiento</t>
  </si>
  <si>
    <t>%</t>
  </si>
  <si>
    <t>National Commission for the Efficient Use of Energy (CONUEE)</t>
  </si>
  <si>
    <t>No. of households</t>
  </si>
  <si>
    <t>Urban households</t>
  </si>
  <si>
    <t>Rural households</t>
  </si>
  <si>
    <t>(BTU)</t>
  </si>
  <si>
    <t>Energía solar</t>
  </si>
  <si>
    <t>Total de energía primaria</t>
  </si>
  <si>
    <t>Gas LP</t>
  </si>
  <si>
    <t>Querosenos</t>
  </si>
  <si>
    <t>Diesel</t>
  </si>
  <si>
    <t>Gas seco</t>
  </si>
  <si>
    <t>Electricidad</t>
  </si>
  <si>
    <t>Total de energía secundaria</t>
  </si>
  <si>
    <t>Total</t>
  </si>
  <si>
    <t>Residencial, comercial y público</t>
  </si>
  <si>
    <t>Residencial [2]</t>
  </si>
  <si>
    <t>Calefacción</t>
  </si>
  <si>
    <t>Agua caliente</t>
  </si>
  <si>
    <t>Cocción</t>
  </si>
  <si>
    <t>Calor sub-total</t>
  </si>
  <si>
    <t>Iluminación</t>
  </si>
  <si>
    <t>Electrodomésticos sub-total</t>
  </si>
  <si>
    <t>TV</t>
  </si>
  <si>
    <t>Refrigerador</t>
  </si>
  <si>
    <t>Lavadora</t>
  </si>
  <si>
    <t>Aire acondicionado</t>
  </si>
  <si>
    <t>Otro</t>
  </si>
  <si>
    <t>Comercial [1]</t>
  </si>
  <si>
    <t>Cómputo</t>
  </si>
  <si>
    <t>Refrigeración</t>
  </si>
  <si>
    <t>Bombeo</t>
  </si>
  <si>
    <t>Otros</t>
  </si>
  <si>
    <t>Público y Servicios [1]</t>
  </si>
  <si>
    <t>SENER</t>
  </si>
  <si>
    <t>National Energy Balance (BNE)</t>
  </si>
  <si>
    <t>ENERGIA PRIMARIA</t>
  </si>
  <si>
    <t>ENERGIA SECUNDARIA</t>
  </si>
  <si>
    <t>Solar</t>
  </si>
  <si>
    <t>LPG</t>
  </si>
  <si>
    <t>Kerosene</t>
  </si>
  <si>
    <t>Diesel and gasoil</t>
  </si>
  <si>
    <t>Natural gas (dry)</t>
  </si>
  <si>
    <t>Electricity</t>
  </si>
  <si>
    <t>Total secondary energy</t>
  </si>
  <si>
    <t>Energía</t>
  </si>
  <si>
    <t>Urban res</t>
  </si>
  <si>
    <t>Rural res</t>
  </si>
  <si>
    <t>Commercial</t>
  </si>
  <si>
    <t>Com+Pub</t>
  </si>
  <si>
    <t>Publico</t>
  </si>
  <si>
    <t>Heating</t>
  </si>
  <si>
    <t>Cooling</t>
  </si>
  <si>
    <t>Lighting</t>
  </si>
  <si>
    <t>Appliances</t>
  </si>
  <si>
    <t>H</t>
  </si>
  <si>
    <t>cero</t>
  </si>
  <si>
    <t>G,D</t>
  </si>
  <si>
    <t>E,F</t>
  </si>
  <si>
    <t>B</t>
  </si>
  <si>
    <t>C</t>
  </si>
  <si>
    <t>Urban Res y Rural Res</t>
  </si>
  <si>
    <t>RESIDENTIAL</t>
  </si>
  <si>
    <t>COMMERCIAL</t>
  </si>
  <si>
    <t>Component split</t>
  </si>
  <si>
    <t>Fuel split by component</t>
  </si>
  <si>
    <t>Fuente: Balance Nacional de Energía, SENER 2010.</t>
  </si>
  <si>
    <t>Energy split by component and fuel</t>
  </si>
  <si>
    <t>http://www.cie.unam.mx/~rbb/ERyS2013-1/BalanceNacionaldeEnergia2010_2.pdf</t>
  </si>
  <si>
    <t>Notes on projections</t>
  </si>
  <si>
    <t xml:space="preserve">We used the growth rate for each fuel for estimating projections. </t>
  </si>
  <si>
    <t xml:space="preserve">We included the public sector in the commercial category. </t>
  </si>
  <si>
    <t>https://www.gob.mx/cms/uploads/attachment/file/325639/Prospectiva_de_Gas_Natural_2017-2031.pdf</t>
  </si>
  <si>
    <t>Natural gas</t>
  </si>
  <si>
    <t>Growth rate</t>
  </si>
  <si>
    <t>Biomass</t>
  </si>
  <si>
    <t>Año</t>
  </si>
  <si>
    <t>Gas natural</t>
  </si>
  <si>
    <t>(mmpcdgne)</t>
  </si>
  <si>
    <t>(mmpcd)</t>
  </si>
  <si>
    <t>tca</t>
  </si>
  <si>
    <t>tmca</t>
  </si>
  <si>
    <t>Kerosene is included in diesel.</t>
  </si>
  <si>
    <t xml:space="preserve">LPG is included in natural gas. </t>
  </si>
  <si>
    <t>Natural gas prospective 2017-2031</t>
  </si>
  <si>
    <t>Electricity growth rate (GR)</t>
  </si>
  <si>
    <t>Natural gas and biomass growth rate (GR)</t>
  </si>
  <si>
    <t xml:space="preserve">SENER </t>
  </si>
  <si>
    <t>Electricity sector prospective 2017-2031</t>
  </si>
  <si>
    <t>Fuel</t>
  </si>
  <si>
    <t>https://www.gob.mx/cms/uploads/attachment/file/284345/Prospectiva_del_Sector_El_ctrico_2017.pdf</t>
  </si>
  <si>
    <t>https://www.gob.mx/cms/uploads/attachment/file/177626/Prospectiva_del_Sector_El_ctrico_2016-2030.pdf</t>
  </si>
  <si>
    <t>TMCA</t>
  </si>
  <si>
    <t>2008-2015</t>
  </si>
  <si>
    <t>2009-2016</t>
  </si>
  <si>
    <t>2009-2014</t>
  </si>
  <si>
    <t>2001-2014</t>
  </si>
  <si>
    <t>SUMA</t>
  </si>
  <si>
    <t>Diesel growth rate (GR)</t>
  </si>
  <si>
    <t>Sistema de Información Energética (SIE)-SENER</t>
  </si>
  <si>
    <t>Balance Nacional de Energía (BNE)</t>
  </si>
  <si>
    <t>CALENTADORES SOLARES</t>
  </si>
  <si>
    <t>http://www.anes.org/cms/balance_energia.php</t>
  </si>
  <si>
    <t>Superficie instalada</t>
  </si>
  <si>
    <t>TACC</t>
  </si>
  <si>
    <t xml:space="preserve">    Leña</t>
  </si>
  <si>
    <t xml:space="preserve">residential </t>
  </si>
  <si>
    <t>heating</t>
  </si>
  <si>
    <t>cooling</t>
  </si>
  <si>
    <t>lighting</t>
  </si>
  <si>
    <t>other</t>
  </si>
  <si>
    <t>appliances</t>
  </si>
  <si>
    <t>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</si>
</sst>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-* #,##0.000_-;\-* #,##0.000_-;_-* &quot;-&quot;??_-;_-@_-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8"/>
      <color rgb="FF000000"/>
      <name val="Arial"/>
      <family val="2"/>
    </font>
    <font>
      <sz val="7.5"/>
      <name val="Arial"/>
      <family val="2"/>
    </font>
    <font>
      <sz val="8"/>
      <color rgb="FFFF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2" fillId="0" borderId="2" applyNumberFormat="0" applyFont="0" applyProtection="0">
      <alignment wrapText="1"/>
    </xf>
    <xf numFmtId="0" fontId="3" fillId="0" borderId="3" applyNumberFormat="0" applyProtection="0">
      <alignment wrapText="1"/>
    </xf>
    <xf numFmtId="0" fontId="2" fillId="0" borderId="4" applyNumberFormat="0" applyProtection="0">
      <alignment vertical="top" wrapText="1"/>
    </xf>
    <xf numFmtId="0" fontId="5" fillId="0" borderId="0" applyNumberFormat="0" applyFill="0" applyBorder="0" applyAlignment="0" applyProtection="0"/>
    <xf numFmtId="0" fontId="7" fillId="0" borderId="0"/>
    <xf numFmtId="0" fontId="7" fillId="0" borderId="8" applyNumberFormat="0" applyProtection="0">
      <alignment wrapText="1"/>
    </xf>
    <xf numFmtId="0" fontId="8" fillId="0" borderId="6" applyNumberFormat="0" applyProtection="0">
      <alignment wrapText="1"/>
    </xf>
    <xf numFmtId="0" fontId="7" fillId="0" borderId="7" applyNumberFormat="0" applyFont="0" applyProtection="0">
      <alignment wrapText="1"/>
    </xf>
    <xf numFmtId="0" fontId="8" fillId="0" borderId="5" applyNumberFormat="0" applyProtection="0">
      <alignment wrapText="1"/>
    </xf>
    <xf numFmtId="0" fontId="7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0" fontId="11" fillId="0" borderId="0" applyNumberFormat="0" applyFont="0" applyFill="0" applyBorder="0" applyAlignment="0" applyProtection="0"/>
    <xf numFmtId="0" fontId="13" fillId="0" borderId="0"/>
    <xf numFmtId="164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0" fillId="0" borderId="0" xfId="0" applyAlignment="1">
      <alignment horizontal="left"/>
    </xf>
    <xf numFmtId="0" fontId="5" fillId="0" borderId="0" xfId="7"/>
    <xf numFmtId="0" fontId="0" fillId="0" borderId="0" xfId="0" applyFont="1"/>
    <xf numFmtId="11" fontId="0" fillId="0" borderId="0" xfId="0" applyNumberFormat="1"/>
    <xf numFmtId="0" fontId="11" fillId="0" borderId="0" xfId="15" applyNumberFormat="1" applyFont="1" applyFill="1" applyBorder="1" applyAlignment="1"/>
    <xf numFmtId="0" fontId="12" fillId="0" borderId="0" xfId="15" applyNumberFormat="1" applyFont="1" applyFill="1" applyBorder="1" applyAlignment="1"/>
    <xf numFmtId="2" fontId="0" fillId="0" borderId="0" xfId="0" applyNumberFormat="1"/>
    <xf numFmtId="11" fontId="11" fillId="0" borderId="0" xfId="15" applyNumberFormat="1" applyFont="1" applyFill="1" applyBorder="1" applyAlignment="1"/>
    <xf numFmtId="0" fontId="15" fillId="4" borderId="0" xfId="0" applyNumberFormat="1" applyFont="1" applyFill="1" applyBorder="1" applyAlignment="1">
      <alignment horizontal="center" vertical="top" wrapText="1"/>
    </xf>
    <xf numFmtId="164" fontId="9" fillId="4" borderId="0" xfId="17" applyFont="1" applyFill="1" applyBorder="1" applyAlignment="1">
      <alignment horizontal="center" vertical="top" wrapText="1"/>
    </xf>
    <xf numFmtId="164" fontId="9" fillId="5" borderId="0" xfId="17" applyFont="1" applyFill="1" applyBorder="1" applyAlignment="1">
      <alignment horizontal="center" vertical="top" wrapText="1"/>
    </xf>
    <xf numFmtId="0" fontId="16" fillId="4" borderId="0" xfId="0" applyNumberFormat="1" applyFont="1" applyFill="1" applyBorder="1" applyAlignment="1"/>
    <xf numFmtId="0" fontId="19" fillId="4" borderId="0" xfId="0" applyFont="1" applyFill="1"/>
    <xf numFmtId="0" fontId="19" fillId="4" borderId="0" xfId="0" applyFont="1" applyFill="1" applyAlignment="1">
      <alignment horizontal="right"/>
    </xf>
    <xf numFmtId="0" fontId="21" fillId="2" borderId="0" xfId="0" applyFont="1" applyFill="1"/>
    <xf numFmtId="0" fontId="22" fillId="0" borderId="0" xfId="0" applyFont="1"/>
    <xf numFmtId="0" fontId="22" fillId="0" borderId="0" xfId="0" applyFont="1" applyAlignment="1">
      <alignment horizontal="left"/>
    </xf>
    <xf numFmtId="0" fontId="23" fillId="0" borderId="0" xfId="0" applyFont="1"/>
    <xf numFmtId="0" fontId="15" fillId="0" borderId="0" xfId="0" applyNumberFormat="1" applyFont="1" applyFill="1" applyBorder="1" applyAlignment="1">
      <alignment wrapText="1"/>
    </xf>
    <xf numFmtId="164" fontId="9" fillId="6" borderId="0" xfId="17" applyFont="1" applyFill="1" applyBorder="1" applyAlignment="1">
      <alignment horizontal="center" vertical="top" wrapText="1"/>
    </xf>
    <xf numFmtId="164" fontId="17" fillId="6" borderId="0" xfId="17" applyFont="1" applyFill="1" applyBorder="1" applyAlignment="1"/>
    <xf numFmtId="164" fontId="18" fillId="7" borderId="9" xfId="0" applyNumberFormat="1" applyFont="1" applyFill="1" applyBorder="1"/>
    <xf numFmtId="164" fontId="17" fillId="5" borderId="0" xfId="17" applyFont="1" applyFill="1" applyBorder="1" applyAlignment="1"/>
    <xf numFmtId="164" fontId="19" fillId="8" borderId="0" xfId="17" applyFont="1" applyFill="1"/>
    <xf numFmtId="164" fontId="19" fillId="8" borderId="0" xfId="17" applyFont="1" applyFill="1" applyAlignment="1">
      <alignment horizontal="right"/>
    </xf>
    <xf numFmtId="164" fontId="10" fillId="9" borderId="10" xfId="17" applyFont="1" applyFill="1" applyBorder="1"/>
    <xf numFmtId="164" fontId="19" fillId="10" borderId="0" xfId="17" applyFont="1" applyFill="1"/>
    <xf numFmtId="164" fontId="19" fillId="10" borderId="0" xfId="17" applyFont="1" applyFill="1" applyAlignment="1">
      <alignment horizontal="right"/>
    </xf>
    <xf numFmtId="164" fontId="19" fillId="11" borderId="0" xfId="17" applyFont="1" applyFill="1"/>
    <xf numFmtId="164" fontId="19" fillId="11" borderId="0" xfId="17" applyFont="1" applyFill="1" applyAlignment="1">
      <alignment horizontal="right"/>
    </xf>
    <xf numFmtId="164" fontId="19" fillId="9" borderId="0" xfId="17" applyFont="1" applyFill="1"/>
    <xf numFmtId="164" fontId="19" fillId="9" borderId="0" xfId="17" applyFont="1" applyFill="1" applyAlignment="1">
      <alignment horizontal="right"/>
    </xf>
    <xf numFmtId="164" fontId="20" fillId="10" borderId="0" xfId="17" applyFont="1" applyFill="1" applyAlignment="1">
      <alignment horizontal="right"/>
    </xf>
    <xf numFmtId="43" fontId="0" fillId="0" borderId="0" xfId="0" applyNumberFormat="1"/>
    <xf numFmtId="0" fontId="0" fillId="12" borderId="0" xfId="0" applyFill="1"/>
    <xf numFmtId="43" fontId="0" fillId="12" borderId="0" xfId="0" applyNumberFormat="1" applyFill="1"/>
    <xf numFmtId="0" fontId="23" fillId="9" borderId="11" xfId="0" applyFont="1" applyFill="1" applyBorder="1"/>
    <xf numFmtId="0" fontId="0" fillId="0" borderId="11" xfId="0" applyBorder="1"/>
    <xf numFmtId="0" fontId="0" fillId="9" borderId="11" xfId="0" applyFill="1" applyBorder="1"/>
    <xf numFmtId="0" fontId="23" fillId="13" borderId="11" xfId="0" applyFont="1" applyFill="1" applyBorder="1"/>
    <xf numFmtId="0" fontId="24" fillId="0" borderId="0" xfId="0" applyFont="1" applyFill="1" applyAlignment="1">
      <alignment horizontal="left"/>
    </xf>
    <xf numFmtId="10" fontId="0" fillId="9" borderId="11" xfId="18" applyNumberFormat="1" applyFont="1" applyFill="1" applyBorder="1"/>
    <xf numFmtId="10" fontId="0" fillId="9" borderId="11" xfId="0" applyNumberFormat="1" applyFill="1" applyBorder="1"/>
    <xf numFmtId="10" fontId="0" fillId="0" borderId="0" xfId="0" applyNumberFormat="1"/>
    <xf numFmtId="10" fontId="0" fillId="0" borderId="11" xfId="0" applyNumberFormat="1" applyBorder="1"/>
    <xf numFmtId="0" fontId="0" fillId="0" borderId="0" xfId="0" applyNumberFormat="1"/>
    <xf numFmtId="4" fontId="0" fillId="0" borderId="0" xfId="0" applyNumberFormat="1"/>
    <xf numFmtId="166" fontId="0" fillId="0" borderId="0" xfId="17" applyNumberFormat="1" applyFont="1"/>
    <xf numFmtId="3" fontId="0" fillId="0" borderId="0" xfId="0" applyNumberFormat="1"/>
    <xf numFmtId="167" fontId="0" fillId="0" borderId="0" xfId="0" applyNumberFormat="1"/>
    <xf numFmtId="0" fontId="12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left" indent="1"/>
    </xf>
    <xf numFmtId="10" fontId="0" fillId="0" borderId="0" xfId="18" applyNumberFormat="1" applyFont="1" applyFill="1" applyBorder="1" applyAlignment="1"/>
    <xf numFmtId="165" fontId="0" fillId="0" borderId="0" xfId="18" applyNumberFormat="1" applyFont="1" applyFill="1" applyBorder="1" applyAlignment="1"/>
    <xf numFmtId="10" fontId="14" fillId="3" borderId="0" xfId="18" applyNumberFormat="1" applyFont="1" applyFill="1" applyBorder="1" applyAlignment="1"/>
    <xf numFmtId="0" fontId="12" fillId="3" borderId="0" xfId="0" applyNumberFormat="1" applyFont="1" applyFill="1" applyBorder="1" applyAlignment="1"/>
    <xf numFmtId="10" fontId="0" fillId="3" borderId="0" xfId="18" applyNumberFormat="1" applyFont="1" applyFill="1" applyBorder="1" applyAlignment="1"/>
    <xf numFmtId="164" fontId="0" fillId="0" borderId="0" xfId="17" applyFont="1"/>
    <xf numFmtId="165" fontId="0" fillId="14" borderId="0" xfId="18" applyNumberFormat="1" applyFont="1" applyFill="1"/>
    <xf numFmtId="165" fontId="0" fillId="0" borderId="0" xfId="18" applyNumberFormat="1" applyFont="1"/>
    <xf numFmtId="11" fontId="0" fillId="0" borderId="0" xfId="17" applyNumberFormat="1" applyFont="1"/>
    <xf numFmtId="0" fontId="0" fillId="9" borderId="11" xfId="18" applyNumberFormat="1" applyFont="1" applyFill="1" applyBorder="1"/>
  </cellXfs>
  <cellStyles count="19">
    <cellStyle name="Body: normal cell" xfId="4"/>
    <cellStyle name="Body: normal cell 2" xfId="11"/>
    <cellStyle name="Comma" xfId="17" builtinId="3"/>
    <cellStyle name="Font: Calibri, 9pt regular" xfId="1"/>
    <cellStyle name="Font: Calibri, 9pt regular 2" xfId="13"/>
    <cellStyle name="Footnotes: top row" xfId="6"/>
    <cellStyle name="Footnotes: top row 2" xfId="9"/>
    <cellStyle name="Header: bottom row" xfId="2"/>
    <cellStyle name="Header: bottom row 2" xfId="12"/>
    <cellStyle name="Hyperlink" xfId="7" builtinId="8"/>
    <cellStyle name="Normal" xfId="0" builtinId="0"/>
    <cellStyle name="Normal 2" xfId="8"/>
    <cellStyle name="Normal 3" xfId="15"/>
    <cellStyle name="Normal 4" xfId="16"/>
    <cellStyle name="Parent row" xfId="5"/>
    <cellStyle name="Parent row 2" xfId="10"/>
    <cellStyle name="Percent" xfId="18" builtinId="5"/>
    <cellStyle name="Table title" xfId="3"/>
    <cellStyle name="Table title 2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   Querosenos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Lit>
              <c:ptCount val="17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</c:strLit>
          </c:xVal>
          <c:yVal>
            <c:numLit>
              <c:formatCode>General</c:formatCode>
              <c:ptCount val="17"/>
              <c:pt idx="0">
                <c:v>1.359</c:v>
              </c:pt>
              <c:pt idx="1">
                <c:v>1.5880000000000001</c:v>
              </c:pt>
              <c:pt idx="2">
                <c:v>1.595</c:v>
              </c:pt>
              <c:pt idx="3">
                <c:v>1.245239</c:v>
              </c:pt>
              <c:pt idx="4">
                <c:v>1.426884</c:v>
              </c:pt>
              <c:pt idx="5">
                <c:v>1.4766969999999999</c:v>
              </c:pt>
              <c:pt idx="6">
                <c:v>1.848997</c:v>
              </c:pt>
              <c:pt idx="7">
                <c:v>1.7564759999999999</c:v>
              </c:pt>
              <c:pt idx="8">
                <c:v>0.83152700000000002</c:v>
              </c:pt>
              <c:pt idx="9">
                <c:v>0.83883200000000002</c:v>
              </c:pt>
              <c:pt idx="10">
                <c:v>1.1775230000000001</c:v>
              </c:pt>
              <c:pt idx="11">
                <c:v>1.286764</c:v>
              </c:pt>
              <c:pt idx="12">
                <c:v>1.206151</c:v>
              </c:pt>
              <c:pt idx="13">
                <c:v>1.351008</c:v>
              </c:pt>
              <c:pt idx="14">
                <c:v>1.9141570000000001</c:v>
              </c:pt>
              <c:pt idx="15">
                <c:v>2.569817</c:v>
              </c:pt>
              <c:pt idx="16">
                <c:v>1.9249890000000001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432-40A6-880A-E2E70E12462F}"/>
            </c:ext>
          </c:extLst>
        </c:ser>
        <c:ser>
          <c:idx val="1"/>
          <c:order val="1"/>
          <c:tx>
            <c:v>    Diesel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Lit>
              <c:ptCount val="17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</c:strLit>
          </c:xVal>
          <c:yVal>
            <c:numLit>
              <c:formatCode>General</c:formatCode>
              <c:ptCount val="17"/>
              <c:pt idx="0">
                <c:v>2.4815160000000001</c:v>
              </c:pt>
              <c:pt idx="1">
                <c:v>2.204831</c:v>
              </c:pt>
              <c:pt idx="2">
                <c:v>2.1325090000000002</c:v>
              </c:pt>
              <c:pt idx="3">
                <c:v>2.2833809999999999</c:v>
              </c:pt>
              <c:pt idx="4">
                <c:v>2.375918</c:v>
              </c:pt>
              <c:pt idx="5">
                <c:v>2.3529749999999998</c:v>
              </c:pt>
              <c:pt idx="6">
                <c:v>2.8532350000000002</c:v>
              </c:pt>
              <c:pt idx="7">
                <c:v>3.1366179999999999</c:v>
              </c:pt>
              <c:pt idx="8">
                <c:v>3.5451589999999999</c:v>
              </c:pt>
              <c:pt idx="9">
                <c:v>3.3336389999999998</c:v>
              </c:pt>
              <c:pt idx="10">
                <c:v>3.721981</c:v>
              </c:pt>
              <c:pt idx="11">
                <c:v>4.1786839999999996</c:v>
              </c:pt>
              <c:pt idx="12">
                <c:v>4.2404130000000002</c:v>
              </c:pt>
              <c:pt idx="13">
                <c:v>4.3962430000000001</c:v>
              </c:pt>
              <c:pt idx="14">
                <c:v>4.462955</c:v>
              </c:pt>
              <c:pt idx="15">
                <c:v>5.2234720000000001</c:v>
              </c:pt>
              <c:pt idx="16">
                <c:v>1.9656899999999999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432-40A6-880A-E2E70E124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84480"/>
        <c:axId val="242242688"/>
      </c:scatterChart>
      <c:valAx>
        <c:axId val="24208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42688"/>
        <c:crosses val="autoZero"/>
        <c:crossBetween val="midCat"/>
      </c:valAx>
      <c:valAx>
        <c:axId val="2422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8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193675</xdr:colOff>
      <xdr:row>26</xdr:row>
      <xdr:rowOff>50800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50A7C22-1306-490F-B72E-C670F940C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200025"/>
          <a:ext cx="8813800" cy="481330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762000</xdr:colOff>
      <xdr:row>35</xdr:row>
      <xdr:rowOff>28575</xdr:rowOff>
    </xdr:from>
    <xdr:to>
      <xdr:col>12</xdr:col>
      <xdr:colOff>19050</xdr:colOff>
      <xdr:row>58</xdr:row>
      <xdr:rowOff>123825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69C4CC7-B533-4329-9199-C8542EAE2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029450"/>
          <a:ext cx="8639175" cy="447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47625</xdr:colOff>
      <xdr:row>23</xdr:row>
      <xdr:rowOff>24527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95D1E85-6CEF-4CBB-B2D6-F4E986A0E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010400" cy="4406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549275</xdr:colOff>
      <xdr:row>40</xdr:row>
      <xdr:rowOff>101600</xdr:rowOff>
    </xdr:from>
    <xdr:to>
      <xdr:col>12</xdr:col>
      <xdr:colOff>425450</xdr:colOff>
      <xdr:row>57</xdr:row>
      <xdr:rowOff>38100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C38B6FB-C3E0-4779-9E95-02E3A6D37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38</xdr:row>
      <xdr:rowOff>0</xdr:rowOff>
    </xdr:from>
    <xdr:to>
      <xdr:col>16</xdr:col>
      <xdr:colOff>127000</xdr:colOff>
      <xdr:row>66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2348B5-7DC5-4488-80ED-95C9C9C1D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76525" y="7600950"/>
          <a:ext cx="9271000" cy="5353050"/>
        </a:xfrm>
        <a:prstGeom prst="rect">
          <a:avLst/>
        </a:prstGeom>
      </xdr:spPr>
    </xdr:pic>
    <xdr:clientData/>
  </xdr:twoCellAnchor>
  <xdr:twoCellAnchor editAs="oneCell">
    <xdr:from>
      <xdr:col>7</xdr:col>
      <xdr:colOff>101600</xdr:colOff>
      <xdr:row>2</xdr:row>
      <xdr:rowOff>0</xdr:rowOff>
    </xdr:from>
    <xdr:to>
      <xdr:col>19</xdr:col>
      <xdr:colOff>266700</xdr:colOff>
      <xdr:row>32</xdr:row>
      <xdr:rowOff>53975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927089-3AA7-4CB3-9513-61FB633EC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92725" y="400050"/>
          <a:ext cx="9309100" cy="5740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inegi.org.mx/saladeprensa/boletines/2016/especiales/especiales2016_06_05.pdf" TargetMode="External"/><Relationship Id="rId1" Type="http://schemas.openxmlformats.org/officeDocument/2006/relationships/hyperlink" Target="http://sie.energia.gob.mx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/>
  </sheetViews>
  <sheetFormatPr defaultColWidth="9.140625" defaultRowHeight="15" x14ac:dyDescent="0.25"/>
  <cols>
    <col min="1" max="1" width="12.42578125" customWidth="1"/>
    <col min="2" max="2" width="61.42578125" customWidth="1"/>
    <col min="3" max="3" width="19.28515625" customWidth="1"/>
  </cols>
  <sheetData>
    <row r="1" spans="1:2" x14ac:dyDescent="0.25">
      <c r="A1" s="1" t="s">
        <v>7</v>
      </c>
    </row>
    <row r="3" spans="1:2" x14ac:dyDescent="0.25">
      <c r="A3" s="1" t="s">
        <v>0</v>
      </c>
      <c r="B3" s="2" t="s">
        <v>14</v>
      </c>
    </row>
    <row r="4" spans="1:2" x14ac:dyDescent="0.25">
      <c r="B4" t="s">
        <v>16</v>
      </c>
    </row>
    <row r="5" spans="1:2" x14ac:dyDescent="0.25">
      <c r="B5" s="4">
        <v>2016</v>
      </c>
    </row>
    <row r="6" spans="1:2" x14ac:dyDescent="0.25">
      <c r="B6" t="s">
        <v>17</v>
      </c>
    </row>
    <row r="7" spans="1:2" x14ac:dyDescent="0.25">
      <c r="B7" s="5" t="s">
        <v>18</v>
      </c>
    </row>
    <row r="8" spans="1:2" x14ac:dyDescent="0.25">
      <c r="B8" t="s">
        <v>19</v>
      </c>
    </row>
    <row r="10" spans="1:2" x14ac:dyDescent="0.25">
      <c r="B10" s="2" t="s">
        <v>12</v>
      </c>
    </row>
    <row r="11" spans="1:2" x14ac:dyDescent="0.25">
      <c r="B11" t="s">
        <v>104</v>
      </c>
    </row>
    <row r="12" spans="1:2" x14ac:dyDescent="0.25">
      <c r="B12" s="4">
        <v>2015</v>
      </c>
    </row>
    <row r="13" spans="1:2" x14ac:dyDescent="0.25">
      <c r="B13" t="s">
        <v>103</v>
      </c>
    </row>
    <row r="14" spans="1:2" x14ac:dyDescent="0.25">
      <c r="B14" s="5" t="s">
        <v>105</v>
      </c>
    </row>
    <row r="15" spans="1:2" x14ac:dyDescent="0.25">
      <c r="B15" t="s">
        <v>106</v>
      </c>
    </row>
    <row r="17" spans="2:2" x14ac:dyDescent="0.25">
      <c r="B17" s="2" t="s">
        <v>108</v>
      </c>
    </row>
    <row r="18" spans="2:2" x14ac:dyDescent="0.25">
      <c r="B18" t="s">
        <v>113</v>
      </c>
    </row>
    <row r="19" spans="2:2" x14ac:dyDescent="0.25">
      <c r="B19" s="4">
        <v>2016</v>
      </c>
    </row>
    <row r="20" spans="2:2" x14ac:dyDescent="0.25">
      <c r="B20" t="s">
        <v>109</v>
      </c>
    </row>
    <row r="21" spans="2:2" x14ac:dyDescent="0.25">
      <c r="B21" s="5" t="s">
        <v>110</v>
      </c>
    </row>
    <row r="22" spans="2:2" x14ac:dyDescent="0.25">
      <c r="B22" t="s">
        <v>111</v>
      </c>
    </row>
    <row r="24" spans="2:2" x14ac:dyDescent="0.25">
      <c r="B24" s="18" t="s">
        <v>179</v>
      </c>
    </row>
    <row r="25" spans="2:2" x14ac:dyDescent="0.25">
      <c r="B25" s="19" t="s">
        <v>146</v>
      </c>
    </row>
    <row r="26" spans="2:2" x14ac:dyDescent="0.25">
      <c r="B26" s="20">
        <v>2010</v>
      </c>
    </row>
    <row r="27" spans="2:2" x14ac:dyDescent="0.25">
      <c r="B27" s="19" t="s">
        <v>147</v>
      </c>
    </row>
    <row r="28" spans="2:2" x14ac:dyDescent="0.25">
      <c r="B28" t="s">
        <v>180</v>
      </c>
    </row>
    <row r="30" spans="2:2" x14ac:dyDescent="0.25">
      <c r="B30" s="2" t="s">
        <v>198</v>
      </c>
    </row>
    <row r="31" spans="2:2" x14ac:dyDescent="0.25">
      <c r="B31" t="s">
        <v>146</v>
      </c>
    </row>
    <row r="32" spans="2:2" x14ac:dyDescent="0.25">
      <c r="B32" s="4">
        <v>2017</v>
      </c>
    </row>
    <row r="33" spans="1:2" x14ac:dyDescent="0.25">
      <c r="B33" t="s">
        <v>196</v>
      </c>
    </row>
    <row r="34" spans="1:2" x14ac:dyDescent="0.25">
      <c r="B34" t="s">
        <v>184</v>
      </c>
    </row>
    <row r="36" spans="1:2" x14ac:dyDescent="0.25">
      <c r="B36" s="2" t="s">
        <v>197</v>
      </c>
    </row>
    <row r="37" spans="1:2" x14ac:dyDescent="0.25">
      <c r="B37" t="s">
        <v>199</v>
      </c>
    </row>
    <row r="38" spans="1:2" x14ac:dyDescent="0.25">
      <c r="B38" s="4">
        <v>2017</v>
      </c>
    </row>
    <row r="39" spans="1:2" x14ac:dyDescent="0.25">
      <c r="B39" t="s">
        <v>200</v>
      </c>
    </row>
    <row r="40" spans="1:2" x14ac:dyDescent="0.25">
      <c r="B40" t="s">
        <v>202</v>
      </c>
    </row>
    <row r="42" spans="1:2" x14ac:dyDescent="0.25">
      <c r="B42" s="2" t="s">
        <v>210</v>
      </c>
    </row>
    <row r="43" spans="1:2" x14ac:dyDescent="0.25">
      <c r="B43" t="s">
        <v>211</v>
      </c>
    </row>
    <row r="44" spans="1:2" x14ac:dyDescent="0.25">
      <c r="B44" s="4">
        <v>2016</v>
      </c>
    </row>
    <row r="45" spans="1:2" x14ac:dyDescent="0.25">
      <c r="B45" t="s">
        <v>212</v>
      </c>
    </row>
    <row r="46" spans="1:2" x14ac:dyDescent="0.25">
      <c r="B46" t="s">
        <v>18</v>
      </c>
    </row>
    <row r="48" spans="1:2" x14ac:dyDescent="0.25">
      <c r="A48" s="1" t="s">
        <v>9</v>
      </c>
    </row>
    <row r="49" spans="1:1" x14ac:dyDescent="0.25">
      <c r="A49" s="1"/>
    </row>
    <row r="50" spans="1:1" x14ac:dyDescent="0.25">
      <c r="A50" s="6" t="s">
        <v>107</v>
      </c>
    </row>
    <row r="51" spans="1:1" x14ac:dyDescent="0.25">
      <c r="A51" s="6" t="s">
        <v>183</v>
      </c>
    </row>
    <row r="52" spans="1:1" x14ac:dyDescent="0.25">
      <c r="A52" s="6" t="s">
        <v>194</v>
      </c>
    </row>
    <row r="53" spans="1:1" x14ac:dyDescent="0.25">
      <c r="A53" s="6" t="s">
        <v>195</v>
      </c>
    </row>
    <row r="54" spans="1:1" x14ac:dyDescent="0.25">
      <c r="A54" s="6"/>
    </row>
    <row r="55" spans="1:1" x14ac:dyDescent="0.25">
      <c r="A55" s="1" t="s">
        <v>181</v>
      </c>
    </row>
    <row r="56" spans="1:1" x14ac:dyDescent="0.25">
      <c r="A56" t="s">
        <v>182</v>
      </c>
    </row>
  </sheetData>
  <hyperlinks>
    <hyperlink ref="B7" r:id="rId1"/>
    <hyperlink ref="B14" r:id="rId2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7"/>
  <sheetViews>
    <sheetView workbookViewId="0">
      <pane xSplit="1" ySplit="1" topLeftCell="B3" activePane="bottomRight" state="frozen"/>
      <selection pane="topRight"/>
      <selection pane="bottomLeft"/>
      <selection pane="bottomRight" activeCell="B6" sqref="B6"/>
    </sheetView>
  </sheetViews>
  <sheetFormatPr defaultColWidth="9.140625" defaultRowHeight="15" x14ac:dyDescent="0.25"/>
  <cols>
    <col min="1" max="1" width="25.85546875" customWidth="1"/>
    <col min="2" max="3" width="12" bestFit="1" customWidth="1"/>
    <col min="11" max="11" width="10" bestFit="1" customWidth="1"/>
    <col min="18" max="18" width="12" bestFit="1" customWidth="1"/>
    <col min="27" max="27" width="12" bestFit="1" customWidth="1"/>
  </cols>
  <sheetData>
    <row r="1" spans="1:38" x14ac:dyDescent="0.25">
      <c r="A1" s="1" t="s">
        <v>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  <c r="AK1" s="1"/>
      <c r="AL1" s="1"/>
    </row>
    <row r="2" spans="1:38" x14ac:dyDescent="0.25">
      <c r="A2" s="1" t="s">
        <v>3</v>
      </c>
      <c r="B2">
        <f>'Energy consumption (BTU)'!$BA$28*'Urban vs. Rural'!D6*'BNE Fuel &amp; component splits'!B37*'BNE Fuel &amp; component splits'!B46</f>
        <v>0</v>
      </c>
      <c r="C2">
        <f>$B$2</f>
        <v>0</v>
      </c>
      <c r="D2">
        <f t="shared" ref="D2:AJ2" si="0">$B$2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</row>
    <row r="3" spans="1:38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f t="shared" ref="AA3:AJ3" si="1">TREND($Q3:$Z3,$Q$1:$Z$1,AA$1)</f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</row>
    <row r="4" spans="1:38" x14ac:dyDescent="0.25">
      <c r="A4" s="1" t="s">
        <v>5</v>
      </c>
      <c r="B4">
        <f>('Energy consumption (BTU)'!$BA$25+'Energy consumption (BTU)'!$BA$27)*'Urban vs. Rural'!$D$6*'BNE Fuel &amp; component splits'!$B$37*'BNE Fuel &amp; component splits'!$B$48*'NG &amp; Biomass GR'!C29</f>
        <v>207613996070569.34</v>
      </c>
      <c r="C4">
        <f>('Energy consumption (BTU)'!$BA$25+'Energy consumption (BTU)'!$BA$27)*'Urban vs. Rural'!$D$6*'BNE Fuel &amp; component splits'!$B$37*'BNE Fuel &amp; component splits'!$B$48*'NG &amp; Biomass GR'!D29</f>
        <v>202133945583141.63</v>
      </c>
      <c r="D4">
        <f>('Energy consumption (BTU)'!$BA$25+'Energy consumption (BTU)'!$BA$27)*'Urban vs. Rural'!$D$6*'BNE Fuel &amp; component splits'!$B$37*'BNE Fuel &amp; component splits'!$B$48*'NG &amp; Biomass GR'!E29</f>
        <v>199764965424514</v>
      </c>
      <c r="E4">
        <f>('Energy consumption (BTU)'!$BA$25+'Energy consumption (BTU)'!$BA$27)*'Urban vs. Rural'!$D$6*'BNE Fuel &amp; component splits'!$B$37*'BNE Fuel &amp; component splits'!$B$48*'NG &amp; Biomass GR'!F29</f>
        <v>199393920339427.75</v>
      </c>
      <c r="F4">
        <f>('Energy consumption (BTU)'!$BA$25+'Energy consumption (BTU)'!$BA$27)*'Urban vs. Rural'!$D$6*'BNE Fuel &amp; component splits'!$B$37*'BNE Fuel &amp; component splits'!$B$48*'NG &amp; Biomass GR'!G29</f>
        <v>200221636298466.31</v>
      </c>
      <c r="G4">
        <f>('Energy consumption (BTU)'!$BA$25+'Energy consumption (BTU)'!$BA$27)*'Urban vs. Rural'!$D$6*'BNE Fuel &amp; component splits'!$B$37*'BNE Fuel &amp; component splits'!$B$48*'NG &amp; Biomass GR'!H29</f>
        <v>201134978046370.91</v>
      </c>
      <c r="H4">
        <f>('Energy consumption (BTU)'!$BA$25+'Energy consumption (BTU)'!$BA$27)*'Urban vs. Rural'!$D$6*'BNE Fuel &amp; component splits'!$B$37*'BNE Fuel &amp; component splits'!$B$48*'NG &amp; Biomass GR'!I29</f>
        <v>201819984357299.44</v>
      </c>
      <c r="I4">
        <f>('Energy consumption (BTU)'!$BA$25+'Energy consumption (BTU)'!$BA$27)*'Urban vs. Rural'!$D$6*'BNE Fuel &amp; component splits'!$B$37*'BNE Fuel &amp; component splits'!$B$48*'NG &amp; Biomass GR'!J29</f>
        <v>202305197160873.75</v>
      </c>
      <c r="J4">
        <f>('Energy consumption (BTU)'!$BA$25+'Energy consumption (BTU)'!$BA$27)*'Urban vs. Rural'!$D$6*'BNE Fuel &amp; component splits'!$B$37*'BNE Fuel &amp; component splits'!$B$48*'NG &amp; Biomass GR'!K29</f>
        <v>202876035753314.09</v>
      </c>
      <c r="K4">
        <f>('Energy consumption (BTU)'!$BA$25+'Energy consumption (BTU)'!$BA$27)*'Urban vs. Rural'!$D$6*'BNE Fuel &amp; component splits'!$B$37*'BNE Fuel &amp; component splits'!$B$48*'NG &amp; Biomass GR'!L29</f>
        <v>203361248556888.47</v>
      </c>
      <c r="L4">
        <f>('Energy consumption (BTU)'!$BA$25+'Energy consumption (BTU)'!$BA$27)*'Urban vs. Rural'!$D$6*'BNE Fuel &amp; component splits'!$B$37*'BNE Fuel &amp; component splits'!$B$48*'NG &amp; Biomass GR'!M29</f>
        <v>203932087149328.84</v>
      </c>
      <c r="M4">
        <f>('Energy consumption (BTU)'!$BA$25+'Energy consumption (BTU)'!$BA$27)*'Urban vs. Rural'!$D$6*'BNE Fuel &amp; component splits'!$B$37*'BNE Fuel &amp; component splits'!$B$48*'NG &amp; Biomass GR'!N29</f>
        <v>204474383812147.22</v>
      </c>
      <c r="N4">
        <f>('Energy consumption (BTU)'!$BA$25+'Energy consumption (BTU)'!$BA$27)*'Urban vs. Rural'!$D$6*'BNE Fuel &amp; component splits'!$B$37*'BNE Fuel &amp; component splits'!$B$48*'NG &amp; Biomass GR'!O29</f>
        <v>205045222404587.63</v>
      </c>
      <c r="O4">
        <f>('Energy consumption (BTU)'!$BA$25+'Energy consumption (BTU)'!$BA$27)*'Urban vs. Rural'!$D$6*'BNE Fuel &amp; component splits'!$B$37*'BNE Fuel &amp; component splits'!$B$48*'NG &amp; Biomass GR'!P29</f>
        <v>205587519067405.94</v>
      </c>
      <c r="P4">
        <f>('Energy consumption (BTU)'!$BA$25+'Energy consumption (BTU)'!$BA$27)*'Urban vs. Rural'!$D$6*'BNE Fuel &amp; component splits'!$B$37*'BNE Fuel &amp; component splits'!$B$48*'NG &amp; Biomass GR'!Q29</f>
        <v>206129815730224.34</v>
      </c>
      <c r="Q4">
        <f>('Energy consumption (BTU)'!$BA$25+'Energy consumption (BTU)'!$BA$27)*'Urban vs. Rural'!$D$6*'BNE Fuel &amp; component splits'!$B$37*'BNE Fuel &amp; component splits'!$B$48*'NG &amp; Biomass GR'!R29</f>
        <v>206072731870980.31</v>
      </c>
      <c r="R4">
        <f>TREND($B$4:$Q$4,$B$1:$Q$1,R1)</f>
        <v>205650311312574.38</v>
      </c>
      <c r="S4">
        <f t="shared" ref="S4:AJ4" si="2">TREND($B$4:$Q$4,$B$1:$Q$1,S1)</f>
        <v>205933673910924.75</v>
      </c>
      <c r="T4">
        <f t="shared" si="2"/>
        <v>206217036509275.13</v>
      </c>
      <c r="U4">
        <f t="shared" si="2"/>
        <v>206500399107625.5</v>
      </c>
      <c r="V4">
        <f t="shared" si="2"/>
        <v>206783761705975.88</v>
      </c>
      <c r="W4">
        <f t="shared" si="2"/>
        <v>207067124304326.25</v>
      </c>
      <c r="X4">
        <f t="shared" si="2"/>
        <v>207350486902676.63</v>
      </c>
      <c r="Y4">
        <f t="shared" si="2"/>
        <v>207633849501027</v>
      </c>
      <c r="Z4">
        <f t="shared" si="2"/>
        <v>207917212099377.38</v>
      </c>
      <c r="AA4">
        <f t="shared" si="2"/>
        <v>208200574697727.75</v>
      </c>
      <c r="AB4">
        <f t="shared" si="2"/>
        <v>208483937296078.13</v>
      </c>
      <c r="AC4">
        <f t="shared" si="2"/>
        <v>208767299894428.5</v>
      </c>
      <c r="AD4">
        <f t="shared" si="2"/>
        <v>209050662492778.88</v>
      </c>
      <c r="AE4">
        <f t="shared" si="2"/>
        <v>209334025091129.25</v>
      </c>
      <c r="AF4">
        <f t="shared" si="2"/>
        <v>209617387689479.63</v>
      </c>
      <c r="AG4">
        <f t="shared" si="2"/>
        <v>209900750287830</v>
      </c>
      <c r="AH4">
        <f t="shared" si="2"/>
        <v>210184112886180.38</v>
      </c>
      <c r="AI4">
        <f t="shared" si="2"/>
        <v>210467475484530.75</v>
      </c>
      <c r="AJ4">
        <f t="shared" si="2"/>
        <v>210750838082881.13</v>
      </c>
    </row>
    <row r="5" spans="1:38" x14ac:dyDescent="0.25">
      <c r="A5" s="1" t="s">
        <v>6</v>
      </c>
      <c r="B5" s="49">
        <f>'Energy consumption (BTU)'!$BA$26*'BNE Fuel &amp; component splits'!$B$37*'Urban vs. Rural'!$D$6*'BNE Fuel &amp; component splits'!$B$49</f>
        <v>1402324986256.7058</v>
      </c>
      <c r="C5" s="49">
        <f>B5*(1+'Diesel GR'!$T$36)</f>
        <v>1522808024866.0146</v>
      </c>
      <c r="D5" s="49">
        <f>C5*(1+'Diesel GR'!$T$36)</f>
        <v>1653642560264.4387</v>
      </c>
      <c r="E5" s="49">
        <f>D5*(1+'Diesel GR'!$T$36)</f>
        <v>1795717958183.5522</v>
      </c>
      <c r="F5" s="49">
        <f>E5*(1+'Diesel GR'!$T$36)</f>
        <v>1949999995662.4546</v>
      </c>
      <c r="G5" s="49">
        <f>F5*(1+'Diesel GR'!$T$36)</f>
        <v>2117537426049.8955</v>
      </c>
      <c r="H5" s="49">
        <f>G5*(1+'Diesel GR'!$T$36)</f>
        <v>2299469108049.2656</v>
      </c>
      <c r="I5" s="49">
        <f>H5*(1+'Diesel GR'!$T$36)</f>
        <v>2497031747267.1177</v>
      </c>
      <c r="J5" s="49">
        <f>I5*(1+'Diesel GR'!$T$36)</f>
        <v>2711568302889.4546</v>
      </c>
      <c r="K5" s="49">
        <f>J5*(1+'Diesel GR'!$T$36)</f>
        <v>2944537116631.3242</v>
      </c>
      <c r="L5" s="49">
        <f>K5*(1+'Diesel GR'!$T$36)</f>
        <v>3197521826015.0107</v>
      </c>
      <c r="M5" s="49">
        <f>L5*(1+'Diesel GR'!$T$36)</f>
        <v>3472242129363.6899</v>
      </c>
      <c r="N5" s="49">
        <f>M5*(1+'Diesel GR'!$T$36)</f>
        <v>3770565475687.0742</v>
      </c>
      <c r="O5" s="49">
        <f>N5*(1+'Diesel GR'!$T$36)</f>
        <v>4094519758922.6523</v>
      </c>
      <c r="P5" s="49">
        <f>O5*(1+'Diesel GR'!$T$36)</f>
        <v>4446307102823.3691</v>
      </c>
      <c r="Q5" s="49">
        <f>P5*(1+'Diesel GR'!$T$36)</f>
        <v>4828318830196.4189</v>
      </c>
      <c r="R5" s="49">
        <f>Q5*(1+'Diesel GR'!$T$36)</f>
        <v>5243151718248.6025</v>
      </c>
      <c r="S5" s="49">
        <f>R5*(1+'Diesel GR'!$T$36)</f>
        <v>5693625650536.2012</v>
      </c>
      <c r="T5" s="49">
        <f>S5*(1+'Diesel GR'!$T$36)</f>
        <v>6182802785510.9111</v>
      </c>
      <c r="U5" s="49">
        <f>T5*(1+'Diesel GR'!$T$36)</f>
        <v>6714008371962.6738</v>
      </c>
      <c r="V5" s="49">
        <f>U5*(1+'Diesel GR'!$T$36)</f>
        <v>7290853352855.2295</v>
      </c>
      <c r="W5" s="49">
        <f>V5*(1+'Diesel GR'!$T$36)</f>
        <v>7917258911207.0684</v>
      </c>
      <c r="X5" s="49">
        <f>W5*(1+'Diesel GR'!$T$36)</f>
        <v>8597483124871.7881</v>
      </c>
      <c r="Y5" s="49">
        <f>X5*(1+'Diesel GR'!$T$36)</f>
        <v>9336149911407.3809</v>
      </c>
      <c r="Z5" s="49">
        <f>Y5*(1+'Diesel GR'!$T$36)</f>
        <v>10138280459791.178</v>
      </c>
      <c r="AA5" s="49">
        <f>Z5*(1+'Diesel GR'!$T$36)</f>
        <v>11009327362641.855</v>
      </c>
      <c r="AB5" s="49">
        <f>AA5*(1+'Diesel GR'!$T$36)</f>
        <v>11955211680966.971</v>
      </c>
      <c r="AC5" s="49">
        <f>AB5*(1+'Diesel GR'!$T$36)</f>
        <v>12982363193388.734</v>
      </c>
      <c r="AD5" s="49">
        <f>AC5*(1+'Diesel GR'!$T$36)</f>
        <v>14097764103447.678</v>
      </c>
      <c r="AE5" s="49">
        <f>AD5*(1+'Diesel GR'!$T$36)</f>
        <v>15308996502090.602</v>
      </c>
      <c r="AF5" s="49">
        <f>AE5*(1+'Diesel GR'!$T$36)</f>
        <v>16624293907975.598</v>
      </c>
      <c r="AG5" s="49">
        <f>AF5*(1+'Diesel GR'!$T$36)</f>
        <v>18052597235946.441</v>
      </c>
      <c r="AH5" s="49">
        <f>AG5*(1+'Diesel GR'!$T$36)</f>
        <v>19603615574129.773</v>
      </c>
      <c r="AI5" s="49">
        <f>AH5*(1+'Diesel GR'!$T$36)</f>
        <v>21287892182795.695</v>
      </c>
      <c r="AJ5" s="49">
        <f>AI5*(1+'Diesel GR'!$T$36)</f>
        <v>23116876163618.148</v>
      </c>
    </row>
    <row r="6" spans="1:38" x14ac:dyDescent="0.25">
      <c r="A6" s="1" t="s">
        <v>8</v>
      </c>
      <c r="B6" s="3">
        <v>0</v>
      </c>
      <c r="C6">
        <f>B6*(1+'Heat GR'!$E$5)</f>
        <v>0</v>
      </c>
      <c r="D6">
        <f>C6*(1+'Heat GR'!$E$5)</f>
        <v>0</v>
      </c>
      <c r="E6">
        <f>D6*(1+'Heat GR'!$E$5)</f>
        <v>0</v>
      </c>
      <c r="F6">
        <f>E6*(1+'Heat GR'!$E$5)</f>
        <v>0</v>
      </c>
      <c r="G6">
        <f>F6*(1+'Heat GR'!$E$5)</f>
        <v>0</v>
      </c>
      <c r="H6">
        <f>G6*(1+'Heat GR'!$E$5)</f>
        <v>0</v>
      </c>
      <c r="I6">
        <f>H6*(1+'Heat GR'!$E$5)</f>
        <v>0</v>
      </c>
      <c r="J6">
        <f>I6*(1+'Heat GR'!$E$5)</f>
        <v>0</v>
      </c>
      <c r="K6">
        <f>J6*(1+'Heat GR'!$E$5)</f>
        <v>0</v>
      </c>
      <c r="L6">
        <f>K6*(1+'Heat GR'!$E$5)</f>
        <v>0</v>
      </c>
      <c r="M6">
        <f>L6*(1+'Heat GR'!$E$5)</f>
        <v>0</v>
      </c>
      <c r="N6">
        <f>M6*(1+'Heat GR'!$E$5)</f>
        <v>0</v>
      </c>
      <c r="O6">
        <f>N6*(1+'Heat GR'!$E$5)</f>
        <v>0</v>
      </c>
      <c r="P6">
        <f>O6*(1+'Heat GR'!$E$5)</f>
        <v>0</v>
      </c>
      <c r="Q6">
        <f>P6*(1+'Heat GR'!$E$5)</f>
        <v>0</v>
      </c>
      <c r="R6">
        <f>Q6*(1+'Heat GR'!$E$5)</f>
        <v>0</v>
      </c>
      <c r="S6">
        <f>R6*(1+'Heat GR'!$E$5)</f>
        <v>0</v>
      </c>
      <c r="T6">
        <f>S6*(1+'Heat GR'!$E$5)</f>
        <v>0</v>
      </c>
      <c r="U6">
        <f t="shared" ref="U6:Z6" si="3">TREND($O$6:$T$6,$O$1:$T$1,U1)</f>
        <v>0</v>
      </c>
      <c r="V6">
        <f t="shared" si="3"/>
        <v>0</v>
      </c>
      <c r="W6">
        <f t="shared" si="3"/>
        <v>0</v>
      </c>
      <c r="X6">
        <f t="shared" si="3"/>
        <v>0</v>
      </c>
      <c r="Y6">
        <f t="shared" si="3"/>
        <v>0</v>
      </c>
      <c r="Z6">
        <f t="shared" si="3"/>
        <v>0</v>
      </c>
      <c r="AA6">
        <f>TREND($O$6:$T$6,$O$1:$T$1,AA1)</f>
        <v>0</v>
      </c>
      <c r="AB6">
        <f t="shared" ref="AB6:AJ6" si="4">TREND($O$6:$T$6,$O$1:$T$1,AB1)</f>
        <v>0</v>
      </c>
      <c r="AC6">
        <f t="shared" si="4"/>
        <v>0</v>
      </c>
      <c r="AD6">
        <f t="shared" si="4"/>
        <v>0</v>
      </c>
      <c r="AE6">
        <f t="shared" si="4"/>
        <v>0</v>
      </c>
      <c r="AF6">
        <f t="shared" si="4"/>
        <v>0</v>
      </c>
      <c r="AG6">
        <f t="shared" si="4"/>
        <v>0</v>
      </c>
      <c r="AH6">
        <f t="shared" si="4"/>
        <v>0</v>
      </c>
      <c r="AI6">
        <f t="shared" si="4"/>
        <v>0</v>
      </c>
      <c r="AJ6">
        <f t="shared" si="4"/>
        <v>0</v>
      </c>
    </row>
    <row r="7" spans="1:38" x14ac:dyDescent="0.25">
      <c r="A7" s="1" t="s">
        <v>13</v>
      </c>
      <c r="B7">
        <f>'Energy consumption (BTU)'!$BA$23*'Urban vs. Rural'!$D$6*'BNE Fuel &amp; component splits'!$B$37*'BNE Fuel &amp; component splits'!$B$51*'NG &amp; Biomass GR'!C31</f>
        <v>183256340221456.22</v>
      </c>
      <c r="C7">
        <f>'Energy consumption (BTU)'!$BA$23*'Urban vs. Rural'!$D$6*'BNE Fuel &amp; component splits'!$B$37*'BNE Fuel &amp; component splits'!$B$51*'NG &amp; Biomass GR'!D31</f>
        <v>183759676472922.84</v>
      </c>
      <c r="D7">
        <f>'Energy consumption (BTU)'!$BA$23*'Urban vs. Rural'!$D$6*'BNE Fuel &amp; component splits'!$B$37*'BNE Fuel &amp; component splits'!$B$51*'NG &amp; Biomass GR'!E31</f>
        <v>180781603651745.56</v>
      </c>
      <c r="E7">
        <f>'Energy consumption (BTU)'!$BA$23*'Urban vs. Rural'!$D$6*'BNE Fuel &amp; component splits'!$B$37*'BNE Fuel &amp; component splits'!$B$51*'NG &amp; Biomass GR'!F31</f>
        <v>178558535207768.16</v>
      </c>
      <c r="F7">
        <f>'Energy consumption (BTU)'!$BA$23*'Urban vs. Rural'!$D$6*'BNE Fuel &amp; component splits'!$B$37*'BNE Fuel &amp; component splits'!$B$51*'NG &amp; Biomass GR'!G31</f>
        <v>175664351761835.34</v>
      </c>
      <c r="G7">
        <f>'Energy consumption (BTU)'!$BA$23*'Urban vs. Rural'!$D$6*'BNE Fuel &amp; component splits'!$B$37*'BNE Fuel &amp; component splits'!$B$51*'NG &amp; Biomass GR'!H31</f>
        <v>173860730194080.13</v>
      </c>
      <c r="H7">
        <f>'Energy consumption (BTU)'!$BA$23*'Urban vs. Rural'!$D$6*'BNE Fuel &amp; component splits'!$B$37*'BNE Fuel &amp; component splits'!$B$51*'NG &amp; Biomass GR'!I31</f>
        <v>171176270186258.41</v>
      </c>
      <c r="I7">
        <f>'Energy consumption (BTU)'!$BA$23*'Urban vs. Rural'!$D$6*'BNE Fuel &amp; component splits'!$B$37*'BNE Fuel &amp; component splits'!$B$51*'NG &amp; Biomass GR'!J31</f>
        <v>168995146429903.19</v>
      </c>
      <c r="J7">
        <f>'Energy consumption (BTU)'!$BA$23*'Urban vs. Rural'!$D$6*'BNE Fuel &amp; component splits'!$B$37*'BNE Fuel &amp; component splits'!$B$51*'NG &amp; Biomass GR'!K31</f>
        <v>166100962983970.38</v>
      </c>
      <c r="K7">
        <f>'Energy consumption (BTU)'!$BA$23*'Urban vs. Rural'!$D$6*'BNE Fuel &amp; component splits'!$B$37*'BNE Fuel &amp; component splits'!$B$51*'NG &amp; Biomass GR'!L31</f>
        <v>164297341416215.16</v>
      </c>
      <c r="L7">
        <f>'Energy consumption (BTU)'!$BA$23*'Urban vs. Rural'!$D$6*'BNE Fuel &amp; component splits'!$B$37*'BNE Fuel &amp; component splits'!$B$51*'NG &amp; Biomass GR'!M31</f>
        <v>161906494221748.94</v>
      </c>
      <c r="M7">
        <f>'Energy consumption (BTU)'!$BA$23*'Urban vs. Rural'!$D$6*'BNE Fuel &amp; component splits'!$B$37*'BNE Fuel &amp; component splits'!$B$51*'NG &amp; Biomass GR'!N31</f>
        <v>159683425777771.53</v>
      </c>
      <c r="N7">
        <f>'Energy consumption (BTU)'!$BA$23*'Urban vs. Rural'!$D$6*'BNE Fuel &amp; component splits'!$B$37*'BNE Fuel &amp; component splits'!$B$51*'NG &amp; Biomass GR'!O31</f>
        <v>156957021082327.59</v>
      </c>
      <c r="O7">
        <f>'Energy consumption (BTU)'!$BA$23*'Urban vs. Rural'!$D$6*'BNE Fuel &amp; component splits'!$B$37*'BNE Fuel &amp; component splits'!$B$51*'NG &amp; Biomass GR'!P31</f>
        <v>155363122952683.41</v>
      </c>
      <c r="P7">
        <f>'Energy consumption (BTU)'!$BA$23*'Urban vs. Rural'!$D$6*'BNE Fuel &amp; component splits'!$B$37*'BNE Fuel &amp; component splits'!$B$51*'NG &amp; Biomass GR'!Q31</f>
        <v>152343105443883.97</v>
      </c>
      <c r="Q7">
        <f>'Energy consumption (BTU)'!$BA$23*'Urban vs. Rural'!$D$6*'BNE Fuel &amp; component splits'!$B$37*'BNE Fuel &amp; component splits'!$B$51*'NG &amp; Biomass GR'!R31</f>
        <v>150287815750395.44</v>
      </c>
      <c r="R7">
        <f>TREND($B$7:$Q$7,$B$1:$Q$1,R1)</f>
        <v>148035386025082</v>
      </c>
      <c r="S7">
        <f t="shared" ref="S7:AJ7" si="5">TREND($B$7:$Q$7,$B$1:$Q$1,S1)</f>
        <v>145723431853364</v>
      </c>
      <c r="T7">
        <f t="shared" si="5"/>
        <v>143411477681646</v>
      </c>
      <c r="U7">
        <f t="shared" si="5"/>
        <v>141099523509928</v>
      </c>
      <c r="V7">
        <f t="shared" si="5"/>
        <v>138787569338210</v>
      </c>
      <c r="W7">
        <f t="shared" si="5"/>
        <v>136475615166492</v>
      </c>
      <c r="X7">
        <f t="shared" si="5"/>
        <v>134163660994774</v>
      </c>
      <c r="Y7">
        <f t="shared" si="5"/>
        <v>131851706823056</v>
      </c>
      <c r="Z7">
        <f t="shared" si="5"/>
        <v>129539752651338</v>
      </c>
      <c r="AA7">
        <f t="shared" si="5"/>
        <v>127227798479620</v>
      </c>
      <c r="AB7">
        <f t="shared" si="5"/>
        <v>124915844307902</v>
      </c>
      <c r="AC7">
        <f t="shared" si="5"/>
        <v>122603890136184</v>
      </c>
      <c r="AD7">
        <f t="shared" si="5"/>
        <v>120291935964466</v>
      </c>
      <c r="AE7">
        <f t="shared" si="5"/>
        <v>117979981792748</v>
      </c>
      <c r="AF7">
        <f t="shared" si="5"/>
        <v>115668027621030</v>
      </c>
      <c r="AG7">
        <f t="shared" si="5"/>
        <v>113356073449312</v>
      </c>
      <c r="AH7">
        <f t="shared" si="5"/>
        <v>111044119277594</v>
      </c>
      <c r="AI7">
        <f t="shared" si="5"/>
        <v>108732165105876</v>
      </c>
      <c r="AJ7">
        <f t="shared" si="5"/>
        <v>106420210934158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7"/>
  <sheetViews>
    <sheetView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9.140625" defaultRowHeight="15" x14ac:dyDescent="0.25"/>
  <cols>
    <col min="1" max="1" width="25.85546875" customWidth="1"/>
    <col min="2" max="2" width="12" bestFit="1" customWidth="1"/>
    <col min="18" max="18" width="11" bestFit="1" customWidth="1"/>
  </cols>
  <sheetData>
    <row r="1" spans="1:38" x14ac:dyDescent="0.25">
      <c r="A1" s="1" t="s">
        <v>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  <c r="AK1" s="1"/>
      <c r="AL1" s="1"/>
    </row>
    <row r="2" spans="1:38" x14ac:dyDescent="0.25">
      <c r="A2" s="1" t="s">
        <v>3</v>
      </c>
      <c r="B2">
        <f>'Energy consumption (BTU)'!$BA$28*'Urban vs. Rural'!$D$6*'BNE Fuel &amp; component splits'!$B$38*'BNE Fuel &amp; component splits'!$C$46*'Electricity GR'!C31</f>
        <v>29381564449822.527</v>
      </c>
      <c r="C2">
        <f>'Energy consumption (BTU)'!$BA$28*'Urban vs. Rural'!$D$6*'BNE Fuel &amp; component splits'!$B$38*'BNE Fuel &amp; component splits'!$C$46*'Electricity GR'!D31</f>
        <v>30520747901862.793</v>
      </c>
      <c r="D2">
        <f>'Energy consumption (BTU)'!$BA$28*'Urban vs. Rural'!$D$6*'BNE Fuel &amp; component splits'!$B$38*'BNE Fuel &amp; component splits'!$C$46*'Electricity GR'!E31</f>
        <v>31416945417238.66</v>
      </c>
      <c r="E2">
        <f>'Energy consumption (BTU)'!$BA$28*'Urban vs. Rural'!$D$6*'BNE Fuel &amp; component splits'!$B$38*'BNE Fuel &amp; component splits'!$C$46*'Electricity GR'!F31</f>
        <v>32362178650760.086</v>
      </c>
      <c r="F2">
        <f>'Energy consumption (BTU)'!$BA$28*'Urban vs. Rural'!$D$6*'BNE Fuel &amp; component splits'!$B$38*'BNE Fuel &amp; component splits'!$C$46*'Electricity GR'!G31</f>
        <v>33337311712419.055</v>
      </c>
      <c r="G2">
        <f>'Energy consumption (BTU)'!$BA$28*'Urban vs. Rural'!$D$6*'BNE Fuel &amp; component splits'!$B$38*'BNE Fuel &amp; component splits'!$C$46*'Electricity GR'!H31</f>
        <v>34328590681272.289</v>
      </c>
      <c r="H2">
        <f>'Energy consumption (BTU)'!$BA$28*'Urban vs. Rural'!$D$6*'BNE Fuel &amp; component splits'!$B$38*'BNE Fuel &amp; component splits'!$C$46*'Electricity GR'!I31</f>
        <v>35353656455920.953</v>
      </c>
      <c r="I2">
        <f>'Energy consumption (BTU)'!$BA$28*'Urban vs. Rural'!$D$6*'BNE Fuel &amp; component splits'!$B$38*'BNE Fuel &amp; component splits'!$C$46*'Electricity GR'!J31</f>
        <v>36403937752298.938</v>
      </c>
      <c r="J2">
        <f>'Energy consumption (BTU)'!$BA$28*'Urban vs. Rural'!$D$6*'BNE Fuel &amp; component splits'!$B$38*'BNE Fuel &amp; component splits'!$C$46*'Electricity GR'!K31</f>
        <v>37475946257123.539</v>
      </c>
      <c r="K2">
        <f>'Energy consumption (BTU)'!$BA$28*'Urban vs. Rural'!$D$6*'BNE Fuel &amp; component splits'!$B$38*'BNE Fuel &amp; component splits'!$C$46*'Electricity GR'!L31</f>
        <v>38571276627895.406</v>
      </c>
      <c r="L2">
        <f>'Energy consumption (BTU)'!$BA$28*'Urban vs. Rural'!$D$6*'BNE Fuel &amp; component splits'!$B$38*'BNE Fuel &amp; component splits'!$C$46*'Electricity GR'!M31</f>
        <v>39689430534145.617</v>
      </c>
      <c r="M2">
        <f>'Energy consumption (BTU)'!$BA$28*'Urban vs. Rural'!$D$6*'BNE Fuel &amp; component splits'!$B$38*'BNE Fuel &amp; component splits'!$C$46*'Electricity GR'!N31</f>
        <v>40831703635093.43</v>
      </c>
      <c r="N2">
        <f>'Energy consumption (BTU)'!$BA$28*'Urban vs. Rural'!$D$6*'BNE Fuel &amp; component splits'!$B$38*'BNE Fuel &amp; component splits'!$C$46*'Electricity GR'!O31</f>
        <v>41989723978860.344</v>
      </c>
      <c r="O2">
        <f>'Energy consumption (BTU)'!$BA$28*'Urban vs. Rural'!$D$6*'BNE Fuel &amp; component splits'!$B$38*'BNE Fuel &amp; component splits'!$C$46*'Electricity GR'!P31</f>
        <v>43175949827170.344</v>
      </c>
      <c r="P2">
        <f>'Energy consumption (BTU)'!$BA$28*'Urban vs. Rural'!$D$6*'BNE Fuel &amp; component splits'!$B$38*'BNE Fuel &amp; component splits'!$C$46*'Electricity GR'!Q31</f>
        <v>44381411231582.156</v>
      </c>
      <c r="Q2">
        <f>'Energy consumption (BTU)'!$BA$28*'Urban vs. Rural'!$D$6*'BNE Fuel &amp; component splits'!$B$38*'BNE Fuel &amp; component splits'!$C$46*'Electricity GR'!R31</f>
        <v>45603317541469.625</v>
      </c>
      <c r="R2">
        <f>TREND($B$2:$Q$2,$B$1:$Q$1,R1)</f>
        <v>46295251889271.5</v>
      </c>
      <c r="S2">
        <f t="shared" ref="S2:AJ2" si="0">TREND($B$2:$Q$2,$B$1:$Q$1,S1)</f>
        <v>47368048489076</v>
      </c>
      <c r="T2">
        <f t="shared" si="0"/>
        <v>48440845088880.5</v>
      </c>
      <c r="U2">
        <f t="shared" si="0"/>
        <v>49513641688685</v>
      </c>
      <c r="V2">
        <f t="shared" si="0"/>
        <v>50586438288489.5</v>
      </c>
      <c r="W2">
        <f t="shared" si="0"/>
        <v>51659234888294</v>
      </c>
      <c r="X2">
        <f t="shared" si="0"/>
        <v>52732031488098.5</v>
      </c>
      <c r="Y2">
        <f t="shared" si="0"/>
        <v>53804828087903</v>
      </c>
      <c r="Z2">
        <f t="shared" si="0"/>
        <v>54877624687707.5</v>
      </c>
      <c r="AA2">
        <f t="shared" si="0"/>
        <v>55950421287512</v>
      </c>
      <c r="AB2">
        <f t="shared" si="0"/>
        <v>57023217887316.5</v>
      </c>
      <c r="AC2">
        <f t="shared" si="0"/>
        <v>58096014487120.75</v>
      </c>
      <c r="AD2">
        <f t="shared" si="0"/>
        <v>59168811086925.25</v>
      </c>
      <c r="AE2">
        <f t="shared" si="0"/>
        <v>60241607686729.75</v>
      </c>
      <c r="AF2">
        <f t="shared" si="0"/>
        <v>61314404286534.25</v>
      </c>
      <c r="AG2">
        <f t="shared" si="0"/>
        <v>62387200886338.75</v>
      </c>
      <c r="AH2">
        <f t="shared" si="0"/>
        <v>63459997486143.25</v>
      </c>
      <c r="AI2">
        <f t="shared" si="0"/>
        <v>64532794085947.75</v>
      </c>
      <c r="AJ2">
        <f t="shared" si="0"/>
        <v>65605590685752.25</v>
      </c>
    </row>
    <row r="3" spans="1:38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f t="shared" ref="AA3:AJ7" si="1">TREND($Q3:$Z3,$Q$1:$Z$1,AA$1)</f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</row>
    <row r="4" spans="1:38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8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f t="shared" si="1"/>
        <v>0</v>
      </c>
      <c r="AB5">
        <f t="shared" si="1"/>
        <v>0</v>
      </c>
      <c r="AC5">
        <f t="shared" si="1"/>
        <v>0</v>
      </c>
      <c r="AD5">
        <f t="shared" si="1"/>
        <v>0</v>
      </c>
      <c r="AE5">
        <f t="shared" si="1"/>
        <v>0</v>
      </c>
      <c r="AF5">
        <f t="shared" si="1"/>
        <v>0</v>
      </c>
      <c r="AG5">
        <f t="shared" si="1"/>
        <v>0</v>
      </c>
      <c r="AH5">
        <f t="shared" si="1"/>
        <v>0</v>
      </c>
      <c r="AI5">
        <f t="shared" si="1"/>
        <v>0</v>
      </c>
      <c r="AJ5">
        <f t="shared" si="1"/>
        <v>0</v>
      </c>
    </row>
    <row r="6" spans="1:38" x14ac:dyDescent="0.25">
      <c r="A6" s="1" t="s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f t="shared" si="1"/>
        <v>0</v>
      </c>
      <c r="AB6">
        <f t="shared" si="1"/>
        <v>0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</row>
    <row r="7" spans="1:38" x14ac:dyDescent="0.25">
      <c r="A7" s="1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7"/>
  <sheetViews>
    <sheetView workbookViewId="0">
      <pane xSplit="1" ySplit="1" topLeftCell="B2" activePane="bottomRight" state="frozen"/>
      <selection pane="topRight"/>
      <selection pane="bottomLeft"/>
      <selection pane="bottomRight" activeCell="R44" sqref="R44"/>
    </sheetView>
  </sheetViews>
  <sheetFormatPr defaultColWidth="9.140625" defaultRowHeight="15" x14ac:dyDescent="0.25"/>
  <cols>
    <col min="1" max="1" width="25.85546875" customWidth="1"/>
    <col min="2" max="2" width="12" bestFit="1" customWidth="1"/>
    <col min="18" max="18" width="12" bestFit="1" customWidth="1"/>
  </cols>
  <sheetData>
    <row r="1" spans="1:38" x14ac:dyDescent="0.25">
      <c r="A1" s="1" t="s">
        <v>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  <c r="AK1" s="1"/>
      <c r="AL1" s="1"/>
    </row>
    <row r="2" spans="1:38" x14ac:dyDescent="0.25">
      <c r="A2" s="1" t="s">
        <v>3</v>
      </c>
      <c r="B2">
        <f>'Energy consumption (BTU)'!$BA$28*'Urban vs. Rural'!$D$6*'BNE Fuel &amp; component splits'!$B$39*'BNE Fuel &amp; component splits'!$D$46*'Electricity GR'!C31</f>
        <v>34020758836636.617</v>
      </c>
      <c r="C2">
        <f>'Energy consumption (BTU)'!$BA$28*'Urban vs. Rural'!$D$6*'BNE Fuel &amp; component splits'!$B$39*'BNE Fuel &amp; component splits'!$D$46*'Electricity GR'!D31</f>
        <v>35339813360051.664</v>
      </c>
      <c r="D2">
        <f>'Energy consumption (BTU)'!$BA$28*'Urban vs. Rural'!$D$6*'BNE Fuel &amp; component splits'!$B$39*'BNE Fuel &amp; component splits'!$D$46*'Electricity GR'!E31</f>
        <v>36377515746276.352</v>
      </c>
      <c r="E2">
        <f>'Energy consumption (BTU)'!$BA$28*'Urban vs. Rural'!$D$6*'BNE Fuel &amp; component splits'!$B$39*'BNE Fuel &amp; component splits'!$D$46*'Electricity GR'!F31</f>
        <v>37471996332459.055</v>
      </c>
      <c r="F2">
        <f>'Energy consumption (BTU)'!$BA$28*'Urban vs. Rural'!$D$6*'BNE Fuel &amp; component splits'!$B$39*'BNE Fuel &amp; component splits'!$D$46*'Electricity GR'!G31</f>
        <v>38601097772274.703</v>
      </c>
      <c r="G2">
        <f>'Energy consumption (BTU)'!$BA$28*'Urban vs. Rural'!$D$6*'BNE Fuel &amp; component splits'!$B$39*'BNE Fuel &amp; component splits'!$D$46*'Electricity GR'!H31</f>
        <v>39748894473052.133</v>
      </c>
      <c r="H2">
        <f>'Energy consumption (BTU)'!$BA$28*'Urban vs. Rural'!$D$6*'BNE Fuel &amp; component splits'!$B$39*'BNE Fuel &amp; component splits'!$D$46*'Electricity GR'!I31</f>
        <v>40935812738434.797</v>
      </c>
      <c r="I2">
        <f>'Energy consumption (BTU)'!$BA$28*'Urban vs. Rural'!$D$6*'BNE Fuel &amp; component splits'!$B$39*'BNE Fuel &amp; component splits'!$D$46*'Electricity GR'!J31</f>
        <v>42151927923714.57</v>
      </c>
      <c r="J2">
        <f>'Energy consumption (BTU)'!$BA$28*'Urban vs. Rural'!$D$6*'BNE Fuel &amp; component splits'!$B$39*'BNE Fuel &amp; component splits'!$D$46*'Electricity GR'!K31</f>
        <v>43393200929300.945</v>
      </c>
      <c r="K2">
        <f>'Energy consumption (BTU)'!$BA$28*'Urban vs. Rural'!$D$6*'BNE Fuel &amp; component splits'!$B$39*'BNE Fuel &amp; component splits'!$D$46*'Electricity GR'!L31</f>
        <v>44661478200721.008</v>
      </c>
      <c r="L2">
        <f>'Energy consumption (BTU)'!$BA$28*'Urban vs. Rural'!$D$6*'BNE Fuel &amp; component splits'!$B$39*'BNE Fuel &amp; component splits'!$D$46*'Electricity GR'!M31</f>
        <v>45956182723747.563</v>
      </c>
      <c r="M2">
        <f>'Energy consumption (BTU)'!$BA$28*'Urban vs. Rural'!$D$6*'BNE Fuel &amp; component splits'!$B$39*'BNE Fuel &amp; component splits'!$D$46*'Electricity GR'!N31</f>
        <v>47278814735371.344</v>
      </c>
      <c r="N2">
        <f>'Energy consumption (BTU)'!$BA$28*'Urban vs. Rural'!$D$6*'BNE Fuel &amp; component splits'!$B$39*'BNE Fuel &amp; component splits'!$D$46*'Electricity GR'!O31</f>
        <v>48619680396575.148</v>
      </c>
      <c r="O2">
        <f>'Energy consumption (BTU)'!$BA$28*'Urban vs. Rural'!$D$6*'BNE Fuel &amp; component splits'!$B$39*'BNE Fuel &amp; component splits'!$D$46*'Electricity GR'!P31</f>
        <v>49993205063039.359</v>
      </c>
      <c r="P2">
        <f>'Energy consumption (BTU)'!$BA$28*'Urban vs. Rural'!$D$6*'BNE Fuel &amp; component splits'!$B$39*'BNE Fuel &amp; component splits'!$D$46*'Electricity GR'!Q31</f>
        <v>51389002478674.086</v>
      </c>
      <c r="Q2">
        <f>'Energy consumption (BTU)'!$BA$28*'Urban vs. Rural'!$D$6*'BNE Fuel &amp; component splits'!$B$39*'BNE Fuel &amp; component splits'!$D$46*'Electricity GR'!R31</f>
        <v>52803841363806.945</v>
      </c>
      <c r="R2">
        <f>TREND($B$2:$Q$2,$B$1:$Q$1,R1)</f>
        <v>53605028503367</v>
      </c>
      <c r="S2">
        <f t="shared" ref="S2:AJ2" si="0">TREND($B$2:$Q$2,$B$1:$Q$1,S1)</f>
        <v>54847214039983</v>
      </c>
      <c r="T2">
        <f t="shared" si="0"/>
        <v>56089399576598.5</v>
      </c>
      <c r="U2">
        <f t="shared" si="0"/>
        <v>57331585113214.5</v>
      </c>
      <c r="V2">
        <f t="shared" si="0"/>
        <v>58573770649830</v>
      </c>
      <c r="W2">
        <f t="shared" si="0"/>
        <v>59815956186445.5</v>
      </c>
      <c r="X2">
        <f t="shared" si="0"/>
        <v>61058141723061.5</v>
      </c>
      <c r="Y2">
        <f t="shared" si="0"/>
        <v>62300327259677</v>
      </c>
      <c r="Z2">
        <f t="shared" si="0"/>
        <v>63542512796293</v>
      </c>
      <c r="AA2">
        <f t="shared" si="0"/>
        <v>64784698332908.5</v>
      </c>
      <c r="AB2">
        <f t="shared" si="0"/>
        <v>66026883869524</v>
      </c>
      <c r="AC2">
        <f t="shared" si="0"/>
        <v>67269069406140</v>
      </c>
      <c r="AD2">
        <f t="shared" si="0"/>
        <v>68511254942755.5</v>
      </c>
      <c r="AE2">
        <f t="shared" si="0"/>
        <v>69753440479371.5</v>
      </c>
      <c r="AF2">
        <f t="shared" si="0"/>
        <v>70995626015987</v>
      </c>
      <c r="AG2">
        <f t="shared" si="0"/>
        <v>72237811552603</v>
      </c>
      <c r="AH2">
        <f t="shared" si="0"/>
        <v>73479997089218.5</v>
      </c>
      <c r="AI2">
        <f t="shared" si="0"/>
        <v>74722182625834</v>
      </c>
      <c r="AJ2">
        <f t="shared" si="0"/>
        <v>75964368162450</v>
      </c>
    </row>
    <row r="3" spans="1:38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f t="shared" ref="AA3:AJ7" si="1">TREND($Q3:$Z3,$Q$1:$Z$1,AA$1)</f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</row>
    <row r="4" spans="1:38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</row>
    <row r="5" spans="1:38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f t="shared" si="1"/>
        <v>0</v>
      </c>
      <c r="AB5">
        <f t="shared" si="1"/>
        <v>0</v>
      </c>
      <c r="AC5">
        <f t="shared" si="1"/>
        <v>0</v>
      </c>
      <c r="AD5">
        <f t="shared" si="1"/>
        <v>0</v>
      </c>
      <c r="AE5">
        <f t="shared" si="1"/>
        <v>0</v>
      </c>
      <c r="AF5">
        <f t="shared" si="1"/>
        <v>0</v>
      </c>
      <c r="AG5">
        <f t="shared" si="1"/>
        <v>0</v>
      </c>
      <c r="AH5">
        <f t="shared" si="1"/>
        <v>0</v>
      </c>
      <c r="AI5">
        <f t="shared" si="1"/>
        <v>0</v>
      </c>
      <c r="AJ5">
        <f t="shared" si="1"/>
        <v>0</v>
      </c>
    </row>
    <row r="6" spans="1:38" x14ac:dyDescent="0.25">
      <c r="A6" s="1" t="s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f t="shared" si="1"/>
        <v>0</v>
      </c>
      <c r="AB6">
        <f t="shared" si="1"/>
        <v>0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</row>
    <row r="7" spans="1:38" x14ac:dyDescent="0.25">
      <c r="A7" s="1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7"/>
  <sheetViews>
    <sheetView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9.140625" defaultRowHeight="15" x14ac:dyDescent="0.25"/>
  <cols>
    <col min="1" max="1" width="25.85546875" customWidth="1"/>
    <col min="2" max="2" width="12" bestFit="1" customWidth="1"/>
    <col min="18" max="18" width="11" bestFit="1" customWidth="1"/>
  </cols>
  <sheetData>
    <row r="1" spans="1:38" x14ac:dyDescent="0.25">
      <c r="A1" s="1" t="s">
        <v>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  <c r="AK1" s="1"/>
      <c r="AL1" s="1"/>
    </row>
    <row r="2" spans="1:38" x14ac:dyDescent="0.25">
      <c r="A2" s="1" t="s">
        <v>3</v>
      </c>
      <c r="B2">
        <f>'Energy consumption (BTU)'!$BA$28*'Urban vs. Rural'!$D$6*'BNE Fuel &amp; component splits'!$B$40*'BNE Fuel &amp; component splits'!$E$46*'Electricity GR'!C31</f>
        <v>77319906446901.375</v>
      </c>
      <c r="C2">
        <f>'Energy consumption (BTU)'!$BA$28*'Urban vs. Rural'!$D$6*'BNE Fuel &amp; component splits'!$B$40*'BNE Fuel &amp; component splits'!$E$46*'Electricity GR'!D31</f>
        <v>80317757636481.031</v>
      </c>
      <c r="D2">
        <f>'Energy consumption (BTU)'!$BA$28*'Urban vs. Rural'!$D$6*'BNE Fuel &amp; component splits'!$B$40*'BNE Fuel &amp; component splits'!$E$46*'Electricity GR'!E31</f>
        <v>82676172150628.047</v>
      </c>
      <c r="E2">
        <f>'Energy consumption (BTU)'!$BA$28*'Urban vs. Rural'!$D$6*'BNE Fuel &amp; component splits'!$B$40*'BNE Fuel &amp; component splits'!$E$46*'Electricity GR'!F31</f>
        <v>85163628028316</v>
      </c>
      <c r="F2">
        <f>'Energy consumption (BTU)'!$BA$28*'Urban vs. Rural'!$D$6*'BNE Fuel &amp; component splits'!$B$40*'BNE Fuel &amp; component splits'!$E$46*'Electricity GR'!G31</f>
        <v>87729767664260.656</v>
      </c>
      <c r="G2">
        <f>'Energy consumption (BTU)'!$BA$28*'Urban vs. Rural'!$D$6*'BNE Fuel &amp; component splits'!$B$40*'BNE Fuel &amp; component splits'!$E$46*'Electricity GR'!H31</f>
        <v>90338396529663.906</v>
      </c>
      <c r="H2">
        <f>'Energy consumption (BTU)'!$BA$28*'Urban vs. Rural'!$D$6*'BNE Fuel &amp; component splits'!$B$40*'BNE Fuel &amp; component splits'!$E$46*'Electricity GR'!I31</f>
        <v>93035938041897.234</v>
      </c>
      <c r="I2">
        <f>'Energy consumption (BTU)'!$BA$28*'Urban vs. Rural'!$D$6*'BNE Fuel &amp; component splits'!$B$40*'BNE Fuel &amp; component splits'!$E$46*'Electricity GR'!J31</f>
        <v>95799836190260.344</v>
      </c>
      <c r="J2">
        <f>'Energy consumption (BTU)'!$BA$28*'Urban vs. Rural'!$D$6*'BNE Fuel &amp; component splits'!$B$40*'BNE Fuel &amp; component splits'!$E$46*'Electricity GR'!K31</f>
        <v>98620911202956.656</v>
      </c>
      <c r="K2">
        <f>'Energy consumption (BTU)'!$BA$28*'Urban vs. Rural'!$D$6*'BNE Fuel &amp; component splits'!$B$40*'BNE Fuel &amp; component splits'!$E$46*'Electricity GR'!L31</f>
        <v>101503359547093.17</v>
      </c>
      <c r="L2">
        <f>'Energy consumption (BTU)'!$BA$28*'Urban vs. Rural'!$D$6*'BNE Fuel &amp; component splits'!$B$40*'BNE Fuel &amp; component splits'!$E$46*'Electricity GR'!M31</f>
        <v>104445869826698.97</v>
      </c>
      <c r="M2">
        <f>'Energy consumption (BTU)'!$BA$28*'Urban vs. Rural'!$D$6*'BNE Fuel &amp; component splits'!$B$40*'BNE Fuel &amp; component splits'!$E$46*'Electricity GR'!N31</f>
        <v>107451851671298.47</v>
      </c>
      <c r="N2">
        <f>'Energy consumption (BTU)'!$BA$28*'Urban vs. Rural'!$D$6*'BNE Fuel &amp; component splits'!$B$40*'BNE Fuel &amp; component splits'!$E$46*'Electricity GR'!O31</f>
        <v>110499273628579.84</v>
      </c>
      <c r="O2">
        <f>'Energy consumption (BTU)'!$BA$28*'Urban vs. Rural'!$D$6*'BNE Fuel &amp; component splits'!$B$40*'BNE Fuel &amp; component splits'!$E$46*'Electricity GR'!P31</f>
        <v>113620920597816.69</v>
      </c>
      <c r="P2">
        <f>'Energy consumption (BTU)'!$BA$28*'Urban vs. Rural'!$D$6*'BNE Fuel &amp; component splits'!$B$40*'BNE Fuel &amp; component splits'!$E$46*'Electricity GR'!Q31</f>
        <v>116793187451531.98</v>
      </c>
      <c r="Q2">
        <f>'Energy consumption (BTU)'!$BA$28*'Urban vs. Rural'!$D$6*'BNE Fuel &amp; component splits'!$B$40*'BNE Fuel &amp; component splits'!$E$46*'Electricity GR'!R31</f>
        <v>120008730372288.47</v>
      </c>
      <c r="R2">
        <f>TREND($B$2:$Q$2,$B$1:$Q$1,R1)</f>
        <v>121829610234925</v>
      </c>
      <c r="S2">
        <f t="shared" ref="S2:AJ2" si="0">TREND($B$2:$Q$2,$B$1:$Q$1,S1)</f>
        <v>124652759181779</v>
      </c>
      <c r="T2">
        <f t="shared" si="0"/>
        <v>127475908128633</v>
      </c>
      <c r="U2">
        <f t="shared" si="0"/>
        <v>130299057075486</v>
      </c>
      <c r="V2">
        <f t="shared" si="0"/>
        <v>133122206022340</v>
      </c>
      <c r="W2">
        <f t="shared" si="0"/>
        <v>135945354969194</v>
      </c>
      <c r="X2">
        <f t="shared" si="0"/>
        <v>138768503916048</v>
      </c>
      <c r="Y2">
        <f t="shared" si="0"/>
        <v>141591652862902</v>
      </c>
      <c r="Z2">
        <f t="shared" si="0"/>
        <v>144414801809756</v>
      </c>
      <c r="AA2">
        <f t="shared" si="0"/>
        <v>147237950756610</v>
      </c>
      <c r="AB2">
        <f t="shared" si="0"/>
        <v>150061099703464</v>
      </c>
      <c r="AC2">
        <f t="shared" si="0"/>
        <v>152884248650318</v>
      </c>
      <c r="AD2">
        <f t="shared" si="0"/>
        <v>155707397597171</v>
      </c>
      <c r="AE2">
        <f t="shared" si="0"/>
        <v>158530546544025</v>
      </c>
      <c r="AF2">
        <f t="shared" si="0"/>
        <v>161353695490879</v>
      </c>
      <c r="AG2">
        <f t="shared" si="0"/>
        <v>164176844437733</v>
      </c>
      <c r="AH2">
        <f t="shared" si="0"/>
        <v>166999993384587</v>
      </c>
      <c r="AI2">
        <f t="shared" si="0"/>
        <v>169823142331441</v>
      </c>
      <c r="AJ2">
        <f t="shared" si="0"/>
        <v>172646291278295</v>
      </c>
    </row>
    <row r="3" spans="1:38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f t="shared" ref="AA3:AJ7" si="1">TREND($Q3:$Z3,$Q$1:$Z$1,AA$1)</f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</row>
    <row r="4" spans="1:38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8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8" x14ac:dyDescent="0.25">
      <c r="A6" s="1" t="s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f t="shared" si="1"/>
        <v>0</v>
      </c>
      <c r="AB6">
        <f t="shared" si="1"/>
        <v>0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</row>
    <row r="7" spans="1:38" x14ac:dyDescent="0.25">
      <c r="A7" s="1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140625" defaultRowHeight="15" x14ac:dyDescent="0.25"/>
  <cols>
    <col min="1" max="1" width="25.85546875" customWidth="1"/>
    <col min="2" max="2" width="12" bestFit="1" customWidth="1"/>
    <col min="18" max="18" width="12" bestFit="1" customWidth="1"/>
  </cols>
  <sheetData>
    <row r="1" spans="1:38" x14ac:dyDescent="0.25">
      <c r="A1" s="1" t="s">
        <v>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  <c r="AK1" s="1"/>
      <c r="AL1" s="1"/>
    </row>
    <row r="2" spans="1:38" x14ac:dyDescent="0.25">
      <c r="A2" s="1" t="s">
        <v>3</v>
      </c>
      <c r="B2">
        <f>'Energy consumption (BTU)'!$BA$28*'Urban vs. Rural'!$D$6*'BNE Fuel &amp; component splits'!$B$37*'BNE Fuel &amp; component splits'!$F$46*'Electricity GR'!C31</f>
        <v>13917583160442.25</v>
      </c>
      <c r="C2">
        <f>'Energy consumption (BTU)'!$BA$28*'Urban vs. Rural'!$D$6*'BNE Fuel &amp; component splits'!$B$37*'BNE Fuel &amp; component splits'!$F$46*'Electricity GR'!D31</f>
        <v>14457196374566.588</v>
      </c>
      <c r="D2">
        <f>'Energy consumption (BTU)'!$BA$28*'Urban vs. Rural'!$D$6*'BNE Fuel &amp; component splits'!$B$37*'BNE Fuel &amp; component splits'!$F$46*'Electricity GR'!E31</f>
        <v>14881710987113.051</v>
      </c>
      <c r="E2">
        <f>'Energy consumption (BTU)'!$BA$28*'Urban vs. Rural'!$D$6*'BNE Fuel &amp; component splits'!$B$37*'BNE Fuel &amp; component splits'!$F$46*'Electricity GR'!F31</f>
        <v>15329453045096.883</v>
      </c>
      <c r="F2">
        <f>'Energy consumption (BTU)'!$BA$28*'Urban vs. Rural'!$D$6*'BNE Fuel &amp; component splits'!$B$37*'BNE Fuel &amp; component splits'!$F$46*'Electricity GR'!G31</f>
        <v>15791358179566.922</v>
      </c>
      <c r="G2">
        <f>'Energy consumption (BTU)'!$BA$28*'Urban vs. Rural'!$D$6*'BNE Fuel &amp; component splits'!$B$37*'BNE Fuel &amp; component splits'!$F$46*'Electricity GR'!H31</f>
        <v>16260911375339.506</v>
      </c>
      <c r="H2">
        <f>'Energy consumption (BTU)'!$BA$28*'Urban vs. Rural'!$D$6*'BNE Fuel &amp; component splits'!$B$37*'BNE Fuel &amp; component splits'!$F$46*'Electricity GR'!I31</f>
        <v>16746468847541.504</v>
      </c>
      <c r="I2">
        <f>'Energy consumption (BTU)'!$BA$28*'Urban vs. Rural'!$D$6*'BNE Fuel &amp; component splits'!$B$37*'BNE Fuel &amp; component splits'!$F$46*'Electricity GR'!J31</f>
        <v>17243970514246.867</v>
      </c>
      <c r="J2">
        <f>'Energy consumption (BTU)'!$BA$28*'Urban vs. Rural'!$D$6*'BNE Fuel &amp; component splits'!$B$37*'BNE Fuel &amp; component splits'!$F$46*'Electricity GR'!K31</f>
        <v>17751764016532.203</v>
      </c>
      <c r="K2">
        <f>'Energy consumption (BTU)'!$BA$28*'Urban vs. Rural'!$D$6*'BNE Fuel &amp; component splits'!$B$37*'BNE Fuel &amp; component splits'!$F$46*'Electricity GR'!L31</f>
        <v>18270604718476.773</v>
      </c>
      <c r="L2">
        <f>'Energy consumption (BTU)'!$BA$28*'Urban vs. Rural'!$D$6*'BNE Fuel &amp; component splits'!$B$37*'BNE Fuel &amp; component splits'!$F$46*'Electricity GR'!M31</f>
        <v>18800256568805.816</v>
      </c>
      <c r="M2">
        <f>'Energy consumption (BTU)'!$BA$28*'Urban vs. Rural'!$D$6*'BNE Fuel &amp; component splits'!$B$37*'BNE Fuel &amp; component splits'!$F$46*'Electricity GR'!N31</f>
        <v>19341333300833.73</v>
      </c>
      <c r="N2">
        <f>'Energy consumption (BTU)'!$BA$28*'Urban vs. Rural'!$D$6*'BNE Fuel &amp; component splits'!$B$37*'BNE Fuel &amp; component splits'!$F$46*'Electricity GR'!O31</f>
        <v>19889869253144.375</v>
      </c>
      <c r="O2">
        <f>'Energy consumption (BTU)'!$BA$28*'Urban vs. Rural'!$D$6*'BNE Fuel &amp; component splits'!$B$37*'BNE Fuel &amp; component splits'!$F$46*'Electricity GR'!P31</f>
        <v>20451765707607.008</v>
      </c>
      <c r="P2">
        <f>'Energy consumption (BTU)'!$BA$28*'Urban vs. Rural'!$D$6*'BNE Fuel &amp; component splits'!$B$37*'BNE Fuel &amp; component splits'!$F$46*'Electricity GR'!Q31</f>
        <v>21022773741275.762</v>
      </c>
      <c r="Q2">
        <f>'Energy consumption (BTU)'!$BA$28*'Urban vs. Rural'!$D$6*'BNE Fuel &amp; component splits'!$B$37*'BNE Fuel &amp; component splits'!$F$46*'Electricity GR'!R31</f>
        <v>21601571467011.93</v>
      </c>
      <c r="R2">
        <f>TREND($B$2:$Q$2,$B$1:$Q$1,R1)</f>
        <v>21929329842286.5</v>
      </c>
      <c r="S2">
        <f t="shared" ref="S2:AJ2" si="0">TREND($B$2:$Q$2,$B$1:$Q$1,S1)</f>
        <v>22437496652720.25</v>
      </c>
      <c r="T2">
        <f t="shared" si="0"/>
        <v>22945663463154</v>
      </c>
      <c r="U2">
        <f t="shared" si="0"/>
        <v>23453830273587.625</v>
      </c>
      <c r="V2">
        <f t="shared" si="0"/>
        <v>23961997084021.375</v>
      </c>
      <c r="W2">
        <f t="shared" si="0"/>
        <v>24470163894455</v>
      </c>
      <c r="X2">
        <f t="shared" si="0"/>
        <v>24978330704888.75</v>
      </c>
      <c r="Y2">
        <f t="shared" si="0"/>
        <v>25486497515322.5</v>
      </c>
      <c r="Z2">
        <f t="shared" si="0"/>
        <v>25994664325756.125</v>
      </c>
      <c r="AA2">
        <f t="shared" si="0"/>
        <v>26502831136189.875</v>
      </c>
      <c r="AB2">
        <f t="shared" si="0"/>
        <v>27010997946623.5</v>
      </c>
      <c r="AC2">
        <f t="shared" si="0"/>
        <v>27519164757057.25</v>
      </c>
      <c r="AD2">
        <f t="shared" si="0"/>
        <v>28027331567491</v>
      </c>
      <c r="AE2">
        <f t="shared" si="0"/>
        <v>28535498377924.625</v>
      </c>
      <c r="AF2">
        <f t="shared" si="0"/>
        <v>29043665188358.375</v>
      </c>
      <c r="AG2">
        <f t="shared" si="0"/>
        <v>29551831998792</v>
      </c>
      <c r="AH2">
        <f t="shared" si="0"/>
        <v>30059998809225.75</v>
      </c>
      <c r="AI2">
        <f t="shared" si="0"/>
        <v>30568165619659.5</v>
      </c>
      <c r="AJ2">
        <f t="shared" si="0"/>
        <v>31076332430093.125</v>
      </c>
    </row>
    <row r="3" spans="1:38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f t="shared" ref="AA3:AJ7" si="1">TREND($Q3:$Z3,$Q$1:$Z$1,AA$1)</f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</row>
    <row r="4" spans="1:38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8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8" x14ac:dyDescent="0.25">
      <c r="A6" s="1" t="s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f t="shared" si="1"/>
        <v>0</v>
      </c>
      <c r="AB6">
        <f t="shared" si="1"/>
        <v>0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</row>
    <row r="7" spans="1:38" x14ac:dyDescent="0.25">
      <c r="A7" s="1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7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B7" sqref="B7"/>
    </sheetView>
  </sheetViews>
  <sheetFormatPr defaultColWidth="9.140625" defaultRowHeight="15" x14ac:dyDescent="0.25"/>
  <cols>
    <col min="1" max="1" width="25.85546875" customWidth="1"/>
    <col min="2" max="2" width="17.85546875" bestFit="1" customWidth="1"/>
    <col min="3" max="3" width="12" bestFit="1" customWidth="1"/>
    <col min="18" max="18" width="12" bestFit="1" customWidth="1"/>
  </cols>
  <sheetData>
    <row r="1" spans="1:38" x14ac:dyDescent="0.25">
      <c r="A1" s="1" t="s">
        <v>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  <c r="AK1" s="1"/>
      <c r="AL1" s="1"/>
    </row>
    <row r="2" spans="1:38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8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f t="shared" ref="AA3:AJ3" si="0">TREND($Q3:$Z3,$Q$1:$Z$1,AA$1)</f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</row>
    <row r="4" spans="1:38" x14ac:dyDescent="0.25">
      <c r="A4" s="1" t="s">
        <v>5</v>
      </c>
      <c r="B4">
        <f>('Energy consumption (BTU)'!$BA$25+'Energy consumption (BTU)'!$BA$27)*'Urban vs. Rural'!$D$7*'BNE Fuel &amp; component splits'!$C$37*'BNE Fuel &amp; component splits'!$B$48*'NG &amp; Biomass GR'!C29</f>
        <v>62507439677160.664</v>
      </c>
      <c r="C4">
        <f>('Energy consumption (BTU)'!$BA$25+'Energy consumption (BTU)'!$BA$27)*'Urban vs. Rural'!$D$7*'BNE Fuel &amp; component splits'!$C$37*'BNE Fuel &amp; component splits'!$B$48*'NG &amp; Biomass GR'!D29</f>
        <v>60857532003526.516</v>
      </c>
      <c r="D4">
        <f>('Energy consumption (BTU)'!$BA$25+'Energy consumption (BTU)'!$BA$27)*'Urban vs. Rural'!$D$7*'BNE Fuel &amp; component splits'!$C$37*'BNE Fuel &amp; component splits'!$B$48*'NG &amp; Biomass GR'!E29</f>
        <v>60144290665445.078</v>
      </c>
      <c r="E4">
        <f>('Energy consumption (BTU)'!$BA$25+'Energy consumption (BTU)'!$BA$27)*'Urban vs. Rural'!$D$7*'BNE Fuel &amp; component splits'!$C$37*'BNE Fuel &amp; component splits'!$B$48*'NG &amp; Biomass GR'!F29</f>
        <v>60032578166709.43</v>
      </c>
      <c r="F4">
        <f>('Energy consumption (BTU)'!$BA$25+'Energy consumption (BTU)'!$BA$27)*'Urban vs. Rural'!$D$7*'BNE Fuel &amp; component splits'!$C$37*'BNE Fuel &amp; component splits'!$B$48*'NG &amp; Biomass GR'!G29</f>
        <v>60281782971581.258</v>
      </c>
      <c r="G4">
        <f>('Energy consumption (BTU)'!$BA$25+'Energy consumption (BTU)'!$BA$27)*'Urban vs. Rural'!$D$7*'BNE Fuel &amp; component splits'!$C$37*'BNE Fuel &amp; component splits'!$B$48*'NG &amp; Biomass GR'!H29</f>
        <v>60556767583853.609</v>
      </c>
      <c r="H4">
        <f>('Energy consumption (BTU)'!$BA$25+'Energy consumption (BTU)'!$BA$27)*'Urban vs. Rural'!$D$7*'BNE Fuel &amp; component splits'!$C$37*'BNE Fuel &amp; component splits'!$B$48*'NG &amp; Biomass GR'!I29</f>
        <v>60763006043057.891</v>
      </c>
      <c r="I4">
        <f>('Energy consumption (BTU)'!$BA$25+'Energy consumption (BTU)'!$BA$27)*'Urban vs. Rural'!$D$7*'BNE Fuel &amp; component splits'!$C$37*'BNE Fuel &amp; component splits'!$B$48*'NG &amp; Biomass GR'!J29</f>
        <v>60909091618327.586</v>
      </c>
      <c r="J4">
        <f>('Energy consumption (BTU)'!$BA$25+'Energy consumption (BTU)'!$BA$27)*'Urban vs. Rural'!$D$7*'BNE Fuel &amp; component splits'!$C$37*'BNE Fuel &amp; component splits'!$B$48*'NG &amp; Biomass GR'!K29</f>
        <v>61080957000997.797</v>
      </c>
      <c r="K4">
        <f>('Energy consumption (BTU)'!$BA$25+'Energy consumption (BTU)'!$BA$27)*'Urban vs. Rural'!$D$7*'BNE Fuel &amp; component splits'!$C$37*'BNE Fuel &amp; component splits'!$B$48*'NG &amp; Biomass GR'!L29</f>
        <v>61227042576267.492</v>
      </c>
      <c r="L4">
        <f>('Energy consumption (BTU)'!$BA$25+'Energy consumption (BTU)'!$BA$27)*'Urban vs. Rural'!$D$7*'BNE Fuel &amp; component splits'!$C$37*'BNE Fuel &amp; component splits'!$B$48*'NG &amp; Biomass GR'!M29</f>
        <v>61398907958937.719</v>
      </c>
      <c r="M4">
        <f>('Energy consumption (BTU)'!$BA$25+'Energy consumption (BTU)'!$BA$27)*'Urban vs. Rural'!$D$7*'BNE Fuel &amp; component splits'!$C$37*'BNE Fuel &amp; component splits'!$B$48*'NG &amp; Biomass GR'!N29</f>
        <v>61562180072474.43</v>
      </c>
      <c r="N4">
        <f>('Energy consumption (BTU)'!$BA$25+'Energy consumption (BTU)'!$BA$27)*'Urban vs. Rural'!$D$7*'BNE Fuel &amp; component splits'!$C$37*'BNE Fuel &amp; component splits'!$B$48*'NG &amp; Biomass GR'!O29</f>
        <v>61734045455144.664</v>
      </c>
      <c r="O4">
        <f>('Energy consumption (BTU)'!$BA$25+'Energy consumption (BTU)'!$BA$27)*'Urban vs. Rural'!$D$7*'BNE Fuel &amp; component splits'!$C$37*'BNE Fuel &amp; component splits'!$B$48*'NG &amp; Biomass GR'!P29</f>
        <v>61897317568681.359</v>
      </c>
      <c r="P4">
        <f>('Energy consumption (BTU)'!$BA$25+'Energy consumption (BTU)'!$BA$27)*'Urban vs. Rural'!$D$7*'BNE Fuel &amp; component splits'!$C$37*'BNE Fuel &amp; component splits'!$B$48*'NG &amp; Biomass GR'!Q29</f>
        <v>62060589682218.086</v>
      </c>
      <c r="Q4">
        <f>('Energy consumption (BTU)'!$BA$25+'Energy consumption (BTU)'!$BA$27)*'Urban vs. Rural'!$D$7*'BNE Fuel &amp; component splits'!$C$37*'BNE Fuel &amp; component splits'!$B$48*'NG &amp; Biomass GR'!R29</f>
        <v>62043403143951.063</v>
      </c>
      <c r="R4">
        <f>TREND($B$4:$Q$4,$B$1:$Q$1,R1)</f>
        <v>61916222760775.094</v>
      </c>
      <c r="S4">
        <f t="shared" ref="S4:AJ4" si="1">TREND($B$4:$Q$4,$B$1:$Q$1,S1)</f>
        <v>62001536231246.188</v>
      </c>
      <c r="T4">
        <f t="shared" si="1"/>
        <v>62086849701717.25</v>
      </c>
      <c r="U4">
        <f t="shared" si="1"/>
        <v>62172163172188.344</v>
      </c>
      <c r="V4">
        <f t="shared" si="1"/>
        <v>62257476642659.406</v>
      </c>
      <c r="W4">
        <f t="shared" si="1"/>
        <v>62342790113130.5</v>
      </c>
      <c r="X4">
        <f t="shared" si="1"/>
        <v>62428103583601.563</v>
      </c>
      <c r="Y4">
        <f t="shared" si="1"/>
        <v>62513417054072.656</v>
      </c>
      <c r="Z4">
        <f t="shared" si="1"/>
        <v>62598730524543.75</v>
      </c>
      <c r="AA4">
        <f t="shared" si="1"/>
        <v>62684043995014.813</v>
      </c>
      <c r="AB4">
        <f t="shared" si="1"/>
        <v>62769357465485.906</v>
      </c>
      <c r="AC4">
        <f t="shared" si="1"/>
        <v>62854670935956.969</v>
      </c>
      <c r="AD4">
        <f t="shared" si="1"/>
        <v>62939984406428.063</v>
      </c>
      <c r="AE4">
        <f t="shared" si="1"/>
        <v>63025297876899.125</v>
      </c>
      <c r="AF4">
        <f t="shared" si="1"/>
        <v>63110611347370.219</v>
      </c>
      <c r="AG4">
        <f t="shared" si="1"/>
        <v>63195924817841.281</v>
      </c>
      <c r="AH4">
        <f t="shared" si="1"/>
        <v>63281238288312.375</v>
      </c>
      <c r="AI4">
        <f t="shared" si="1"/>
        <v>63366551758783.469</v>
      </c>
      <c r="AJ4">
        <f t="shared" si="1"/>
        <v>63451865229254.531</v>
      </c>
    </row>
    <row r="5" spans="1:38" x14ac:dyDescent="0.25">
      <c r="A5" s="1" t="s">
        <v>6</v>
      </c>
      <c r="B5">
        <f>'Energy consumption (BTU)'!$BA$26*'Urban vs. Rural'!$D$7*'BNE Fuel &amp; component splits'!$C$37*'BNE Fuel &amp; component splits'!$B$49</f>
        <v>422205372206.32007</v>
      </c>
      <c r="C5">
        <f>B5*(1+'Diesel GR'!$T$36)</f>
        <v>458479835443.53137</v>
      </c>
      <c r="D5">
        <f>C5*(1+'Diesel GR'!$T$36)</f>
        <v>497870878359.18591</v>
      </c>
      <c r="E5">
        <f>D5*(1+'Diesel GR'!$T$36)</f>
        <v>540646266979.99426</v>
      </c>
      <c r="F5">
        <f>E5*(1+'Diesel GR'!$T$36)</f>
        <v>587096772887.62073</v>
      </c>
      <c r="G5">
        <f>F5*(1+'Diesel GR'!$T$36)</f>
        <v>637538149778.46313</v>
      </c>
      <c r="H5">
        <f>G5*(1+'Diesel GR'!$T$36)</f>
        <v>692313279842.78967</v>
      </c>
      <c r="I5">
        <f>H5*(1+'Diesel GR'!$T$36)</f>
        <v>751794504553.54077</v>
      </c>
      <c r="J5">
        <f>I5*(1+'Diesel GR'!$T$36)</f>
        <v>816386155708.65283</v>
      </c>
      <c r="K5">
        <f>J5*(1+'Diesel GR'!$T$36)</f>
        <v>886527303932.01147</v>
      </c>
      <c r="L5">
        <f>K5*(1+'Diesel GR'!$T$36)</f>
        <v>962694743316.34717</v>
      </c>
      <c r="M5">
        <f>L5*(1+'Diesel GR'!$T$36)</f>
        <v>1045406232496.5946</v>
      </c>
      <c r="N5">
        <f>M5*(1+'Diesel GR'!$T$36)</f>
        <v>1135224014185.3555</v>
      </c>
      <c r="O5">
        <f>N5*(1+'Diesel GR'!$T$36)</f>
        <v>1232758637094.9919</v>
      </c>
      <c r="P5">
        <f>O5*(1+'Diesel GR'!$T$36)</f>
        <v>1338673106226.3906</v>
      </c>
      <c r="Q5">
        <f>P5*(1+'Diesel GR'!$T$36)</f>
        <v>1453687389736.5562</v>
      </c>
      <c r="R5">
        <f>Q5*(1+'Diesel GR'!$T$36)</f>
        <v>1578583313021.0847</v>
      </c>
      <c r="S5">
        <f>R5*(1+'Diesel GR'!$T$36)</f>
        <v>1714209873279.7166</v>
      </c>
      <c r="T5">
        <f>S5*(1+'Diesel GR'!$T$36)</f>
        <v>1861489010691.4573</v>
      </c>
      <c r="U5">
        <f>T5*(1+'Diesel GR'!$T$36)</f>
        <v>2021421875429.6226</v>
      </c>
      <c r="V5">
        <f>U5*(1+'Diesel GR'!$T$36)</f>
        <v>2195095633117.7039</v>
      </c>
      <c r="W5">
        <f>V5*(1+'Diesel GR'!$T$36)</f>
        <v>2383690854987.0747</v>
      </c>
      <c r="X5">
        <f>W5*(1+'Diesel GR'!$T$36)</f>
        <v>2588489542972.1519</v>
      </c>
      <c r="Y5">
        <f>X5*(1+'Diesel GR'!$T$36)</f>
        <v>2810883844294.6958</v>
      </c>
      <c r="Z5">
        <f>Y5*(1+'Diesel GR'!$T$36)</f>
        <v>3052385514775.8389</v>
      </c>
      <c r="AA5">
        <f>Z5*(1+'Diesel GR'!$T$36)</f>
        <v>3314636195204</v>
      </c>
      <c r="AB5">
        <f>AA5*(1+'Diesel GR'!$T$36)</f>
        <v>3599418570613.7119</v>
      </c>
      <c r="AC5">
        <f>AB5*(1+'Diesel GR'!$T$36)</f>
        <v>3908668488332.0923</v>
      </c>
      <c r="AD5">
        <f>AC5*(1+'Diesel GR'!$T$36)</f>
        <v>4244488117167.0435</v>
      </c>
      <c r="AE5">
        <f>AD5*(1+'Diesel GR'!$T$36)</f>
        <v>4609160237188.5693</v>
      </c>
      <c r="AF5">
        <f>AE5*(1+'Diesel GR'!$T$36)</f>
        <v>5005163757239.9658</v>
      </c>
      <c r="AG5">
        <f>AF5*(1+'Diesel GR'!$T$36)</f>
        <v>5435190565661.2959</v>
      </c>
      <c r="AH5">
        <f>AG5*(1+'Diesel GR'!$T$36)</f>
        <v>5902163828770.2559</v>
      </c>
      <c r="AI5">
        <f>AH5*(1+'Diesel GR'!$T$36)</f>
        <v>6409257861486.877</v>
      </c>
      <c r="AJ5">
        <f>AI5*(1+'Diesel GR'!$T$36)</f>
        <v>6959919705175.3574</v>
      </c>
    </row>
    <row r="6" spans="1:38" x14ac:dyDescent="0.25">
      <c r="A6" s="1" t="s">
        <v>8</v>
      </c>
      <c r="B6" s="65">
        <v>0</v>
      </c>
      <c r="C6" s="7">
        <v>0</v>
      </c>
      <c r="D6" s="7">
        <f>C6*(1+'Heat GR'!$E$5)</f>
        <v>0</v>
      </c>
      <c r="E6" s="7">
        <f>D6*(1+'Heat GR'!$E$5)</f>
        <v>0</v>
      </c>
      <c r="F6" s="7">
        <f>E6*(1+'Heat GR'!$E$5)</f>
        <v>0</v>
      </c>
      <c r="G6" s="7">
        <f>F6*(1+'Heat GR'!$E$5)</f>
        <v>0</v>
      </c>
      <c r="H6" s="7">
        <f>G6*(1+'Heat GR'!$E$5)</f>
        <v>0</v>
      </c>
      <c r="I6" s="7">
        <f>H6*(1+'Heat GR'!$E$5)</f>
        <v>0</v>
      </c>
      <c r="J6" s="7">
        <f>I6*(1+'Heat GR'!$E$5)</f>
        <v>0</v>
      </c>
      <c r="K6" s="7">
        <f>J6*(1+'Heat GR'!$E$5)</f>
        <v>0</v>
      </c>
      <c r="L6" s="7">
        <f>K6*(1+'Heat GR'!$E$5)</f>
        <v>0</v>
      </c>
      <c r="M6" s="7">
        <f>L6*(1+'Heat GR'!$E$5)</f>
        <v>0</v>
      </c>
      <c r="N6" s="7">
        <f>M6*(1+'Heat GR'!$E$5)</f>
        <v>0</v>
      </c>
      <c r="O6" s="7">
        <f>N6*(1+'Heat GR'!$E$5)</f>
        <v>0</v>
      </c>
      <c r="P6" s="7">
        <f>O6*(1+'Heat GR'!$E$5)</f>
        <v>0</v>
      </c>
      <c r="Q6" s="7">
        <f>P6*(1+'Heat GR'!$E$5)</f>
        <v>0</v>
      </c>
      <c r="R6">
        <f>TREND($G$6:$Q$6,$G$1:$Q$1,R1)</f>
        <v>0</v>
      </c>
      <c r="S6">
        <f t="shared" ref="S6:AJ6" si="2">TREND($G$6:$Q$6,$G$1:$Q$1,S1)</f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  <c r="AC6">
        <f t="shared" si="2"/>
        <v>0</v>
      </c>
      <c r="AD6">
        <f t="shared" si="2"/>
        <v>0</v>
      </c>
      <c r="AE6">
        <f t="shared" si="2"/>
        <v>0</v>
      </c>
      <c r="AF6">
        <f t="shared" si="2"/>
        <v>0</v>
      </c>
      <c r="AG6">
        <f t="shared" si="2"/>
        <v>0</v>
      </c>
      <c r="AH6">
        <f t="shared" si="2"/>
        <v>0</v>
      </c>
      <c r="AI6">
        <f t="shared" si="2"/>
        <v>0</v>
      </c>
      <c r="AJ6">
        <f t="shared" si="2"/>
        <v>0</v>
      </c>
    </row>
    <row r="7" spans="1:38" x14ac:dyDescent="0.25">
      <c r="A7" s="1" t="s">
        <v>13</v>
      </c>
      <c r="B7">
        <f>'Energy consumption (BTU)'!$BA$23*'Urban vs. Rural'!$D$7*'BNE Fuel &amp; component splits'!$C$37*'BNE Fuel &amp; component splits'!$B$51*'NG &amp; Biomass GR'!C31</f>
        <v>55173951894631.984</v>
      </c>
      <c r="C7">
        <f>'Energy consumption (BTU)'!$BA$23*'Urban vs. Rural'!$D$7*'BNE Fuel &amp; component splits'!$C$37*'BNE Fuel &amp; component splits'!$B$51*'NG &amp; Biomass GR'!D31</f>
        <v>55325493991847.742</v>
      </c>
      <c r="D7">
        <f>'Energy consumption (BTU)'!$BA$23*'Urban vs. Rural'!$D$7*'BNE Fuel &amp; component splits'!$C$37*'BNE Fuel &amp; component splits'!$B$51*'NG &amp; Biomass GR'!E31</f>
        <v>54428869916654.578</v>
      </c>
      <c r="E7">
        <f>'Energy consumption (BTU)'!$BA$23*'Urban vs. Rural'!$D$7*'BNE Fuel &amp; component splits'!$C$37*'BNE Fuel &amp; component splits'!$B$51*'NG &amp; Biomass GR'!F31</f>
        <v>53759558987285.039</v>
      </c>
      <c r="F7">
        <f>'Energy consumption (BTU)'!$BA$23*'Urban vs. Rural'!$D$7*'BNE Fuel &amp; component splits'!$C$37*'BNE Fuel &amp; component splits'!$B$51*'NG &amp; Biomass GR'!G31</f>
        <v>52888191928294.523</v>
      </c>
      <c r="G7">
        <f>'Energy consumption (BTU)'!$BA$23*'Urban vs. Rural'!$D$7*'BNE Fuel &amp; component splits'!$C$37*'BNE Fuel &amp; component splits'!$B$51*'NG &amp; Biomass GR'!H31</f>
        <v>52345166079938.109</v>
      </c>
      <c r="H7">
        <f>'Energy consumption (BTU)'!$BA$23*'Urban vs. Rural'!$D$7*'BNE Fuel &amp; component splits'!$C$37*'BNE Fuel &amp; component splits'!$B$51*'NG &amp; Biomass GR'!I31</f>
        <v>51536941561454.148</v>
      </c>
      <c r="I7">
        <f>'Energy consumption (BTU)'!$BA$23*'Urban vs. Rural'!$D$7*'BNE Fuel &amp; component splits'!$C$37*'BNE Fuel &amp; component splits'!$B$51*'NG &amp; Biomass GR'!J31</f>
        <v>50880259140185.914</v>
      </c>
      <c r="J7">
        <f>'Energy consumption (BTU)'!$BA$23*'Urban vs. Rural'!$D$7*'BNE Fuel &amp; component splits'!$C$37*'BNE Fuel &amp; component splits'!$B$51*'NG &amp; Biomass GR'!K31</f>
        <v>50008892081195.391</v>
      </c>
      <c r="K7">
        <f>'Energy consumption (BTU)'!$BA$23*'Urban vs. Rural'!$D$7*'BNE Fuel &amp; component splits'!$C$37*'BNE Fuel &amp; component splits'!$B$51*'NG &amp; Biomass GR'!L31</f>
        <v>49465866232838.977</v>
      </c>
      <c r="L7">
        <f>'Energy consumption (BTU)'!$BA$23*'Urban vs. Rural'!$D$7*'BNE Fuel &amp; component splits'!$C$37*'BNE Fuel &amp; component splits'!$B$51*'NG &amp; Biomass GR'!M31</f>
        <v>48746041271064.195</v>
      </c>
      <c r="M7">
        <f>'Energy consumption (BTU)'!$BA$23*'Urban vs. Rural'!$D$7*'BNE Fuel &amp; component splits'!$C$37*'BNE Fuel &amp; component splits'!$B$51*'NG &amp; Biomass GR'!N31</f>
        <v>48076730341694.656</v>
      </c>
      <c r="N7">
        <f>'Energy consumption (BTU)'!$BA$23*'Urban vs. Rural'!$D$7*'BNE Fuel &amp; component splits'!$C$37*'BNE Fuel &amp; component splits'!$B$51*'NG &amp; Biomass GR'!O31</f>
        <v>47255877315109.383</v>
      </c>
      <c r="O7">
        <f>'Energy consumption (BTU)'!$BA$23*'Urban vs. Rural'!$D$7*'BNE Fuel &amp; component splits'!$C$37*'BNE Fuel &amp; component splits'!$B$51*'NG &amp; Biomass GR'!P31</f>
        <v>46775994007259.523</v>
      </c>
      <c r="P7">
        <f>'Energy consumption (BTU)'!$BA$23*'Urban vs. Rural'!$D$7*'BNE Fuel &amp; component splits'!$C$37*'BNE Fuel &amp; component splits'!$B$51*'NG &amp; Biomass GR'!Q31</f>
        <v>45866741423965.07</v>
      </c>
      <c r="Q7">
        <f>'Energy consumption (BTU)'!$BA$23*'Urban vs. Rural'!$D$7*'BNE Fuel &amp; component splits'!$C$37*'BNE Fuel &amp; component splits'!$B$51*'NG &amp; Biomass GR'!R31</f>
        <v>45247944527000.781</v>
      </c>
      <c r="R7">
        <f>TREND($B$7:$Q$7,$B$1:$Q$1,R1)</f>
        <v>44569793641960.25</v>
      </c>
      <c r="S7">
        <f t="shared" ref="S7:AJ7" si="3">TREND($B$7:$Q$7,$B$1:$Q$1,S1)</f>
        <v>43873721418217.25</v>
      </c>
      <c r="T7">
        <f t="shared" si="3"/>
        <v>43177649194474.25</v>
      </c>
      <c r="U7">
        <f t="shared" si="3"/>
        <v>42481576970731.25</v>
      </c>
      <c r="V7">
        <f t="shared" si="3"/>
        <v>41785504746988</v>
      </c>
      <c r="W7">
        <f t="shared" si="3"/>
        <v>41089432523245</v>
      </c>
      <c r="X7">
        <f t="shared" si="3"/>
        <v>40393360299502</v>
      </c>
      <c r="Y7">
        <f t="shared" si="3"/>
        <v>39697288075759</v>
      </c>
      <c r="Z7">
        <f t="shared" si="3"/>
        <v>39001215852016</v>
      </c>
      <c r="AA7">
        <f t="shared" si="3"/>
        <v>38305143628272.75</v>
      </c>
      <c r="AB7">
        <f t="shared" si="3"/>
        <v>37609071404529.75</v>
      </c>
      <c r="AC7">
        <f t="shared" si="3"/>
        <v>36912999180786.75</v>
      </c>
      <c r="AD7">
        <f t="shared" si="3"/>
        <v>36216926957043.75</v>
      </c>
      <c r="AE7">
        <f t="shared" si="3"/>
        <v>35520854733300.75</v>
      </c>
      <c r="AF7">
        <f t="shared" si="3"/>
        <v>34824782509557.5</v>
      </c>
      <c r="AG7">
        <f t="shared" si="3"/>
        <v>34128710285814.5</v>
      </c>
      <c r="AH7">
        <f t="shared" si="3"/>
        <v>33432638062071.5</v>
      </c>
      <c r="AI7">
        <f t="shared" si="3"/>
        <v>32736565838328.5</v>
      </c>
      <c r="AJ7">
        <f t="shared" si="3"/>
        <v>32040493614585.5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7"/>
  <sheetViews>
    <sheetView workbookViewId="0">
      <pane xSplit="1" ySplit="1" topLeftCell="B2" activePane="bottomRight" state="frozen"/>
      <selection pane="topRight"/>
      <selection pane="bottomLeft"/>
      <selection pane="bottomRight" activeCell="AH14" sqref="AH14"/>
    </sheetView>
  </sheetViews>
  <sheetFormatPr defaultColWidth="9.140625" defaultRowHeight="15" x14ac:dyDescent="0.25"/>
  <cols>
    <col min="1" max="1" width="25.85546875" customWidth="1"/>
    <col min="2" max="2" width="12" bestFit="1" customWidth="1"/>
    <col min="18" max="18" width="12" bestFit="1" customWidth="1"/>
  </cols>
  <sheetData>
    <row r="1" spans="1:38" x14ac:dyDescent="0.25">
      <c r="A1" s="1" t="s">
        <v>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  <c r="AK1" s="1"/>
      <c r="AL1" s="1"/>
    </row>
    <row r="2" spans="1:38" x14ac:dyDescent="0.25">
      <c r="A2" s="1" t="s">
        <v>3</v>
      </c>
      <c r="B2">
        <f>'Energy consumption (BTU)'!$BA$28*'Urban vs. Rural'!$D$7*'BNE Fuel &amp; component splits'!$C$38*'BNE Fuel &amp; component splits'!$C$46*'Electricity GR'!C31</f>
        <v>8846062415000.332</v>
      </c>
      <c r="C2">
        <f>'Energy consumption (BTU)'!$BA$28*'Urban vs. Rural'!$D$7*'BNE Fuel &amp; component splits'!$C$38*'BNE Fuel &amp; component splits'!$C$46*'Electricity GR'!D31</f>
        <v>9189042379055.4668</v>
      </c>
      <c r="D2">
        <f>'Energy consumption (BTU)'!$BA$28*'Urban vs. Rural'!$D$7*'BNE Fuel &amp; component splits'!$C$38*'BNE Fuel &amp; component splits'!$C$46*'Electricity GR'!E31</f>
        <v>9458865286910.5664</v>
      </c>
      <c r="E2">
        <f>'Energy consumption (BTU)'!$BA$28*'Urban vs. Rural'!$D$7*'BNE Fuel &amp; component splits'!$C$38*'BNE Fuel &amp; component splits'!$C$46*'Electricity GR'!F31</f>
        <v>9743451636787.9844</v>
      </c>
      <c r="F2">
        <f>'Energy consumption (BTU)'!$BA$28*'Urban vs. Rural'!$D$7*'BNE Fuel &amp; component splits'!$C$38*'BNE Fuel &amp; component splits'!$C$46*'Electricity GR'!G31</f>
        <v>10037040085459.502</v>
      </c>
      <c r="G2">
        <f>'Energy consumption (BTU)'!$BA$28*'Urban vs. Rural'!$D$7*'BNE Fuel &amp; component splits'!$C$38*'BNE Fuel &amp; component splits'!$C$46*'Electricity GR'!H31</f>
        <v>10335489667479.83</v>
      </c>
      <c r="H2">
        <f>'Energy consumption (BTU)'!$BA$28*'Urban vs. Rural'!$D$7*'BNE Fuel &amp; component splits'!$C$38*'BNE Fuel &amp; component splits'!$C$46*'Electricity GR'!I31</f>
        <v>10644111621137.492</v>
      </c>
      <c r="I2">
        <f>'Energy consumption (BTU)'!$BA$28*'Urban vs. Rural'!$D$7*'BNE Fuel &amp; component splits'!$C$38*'BNE Fuel &amp; component splits'!$C$46*'Electricity GR'!J31</f>
        <v>10960325344778.178</v>
      </c>
      <c r="J2">
        <f>'Energy consumption (BTU)'!$BA$28*'Urban vs. Rural'!$D$7*'BNE Fuel &amp; component splits'!$C$38*'BNE Fuel &amp; component splits'!$C$46*'Electricity GR'!K31</f>
        <v>11283080593542.572</v>
      </c>
      <c r="K2">
        <f>'Energy consumption (BTU)'!$BA$28*'Urban vs. Rural'!$D$7*'BNE Fuel &amp; component splits'!$C$38*'BNE Fuel &amp; component splits'!$C$46*'Electricity GR'!L31</f>
        <v>11612857479366.361</v>
      </c>
      <c r="L2">
        <f>'Energy consumption (BTU)'!$BA$28*'Urban vs. Rural'!$D$7*'BNE Fuel &amp; component splits'!$C$38*'BNE Fuel &amp; component splits'!$C$46*'Electricity GR'!M31</f>
        <v>11949505967269.648</v>
      </c>
      <c r="M2">
        <f>'Energy consumption (BTU)'!$BA$28*'Urban vs. Rural'!$D$7*'BNE Fuel &amp; component splits'!$C$38*'BNE Fuel &amp; component splits'!$C$46*'Electricity GR'!N31</f>
        <v>12293416148200.174</v>
      </c>
      <c r="N2">
        <f>'Energy consumption (BTU)'!$BA$28*'Urban vs. Rural'!$D$7*'BNE Fuel &amp; component splits'!$C$38*'BNE Fuel &amp; component splits'!$C$46*'Electricity GR'!O31</f>
        <v>12642067434495.59</v>
      </c>
      <c r="O2">
        <f>'Energy consumption (BTU)'!$BA$28*'Urban vs. Rural'!$D$7*'BNE Fuel &amp; component splits'!$C$38*'BNE Fuel &amp; component splits'!$C$46*'Electricity GR'!P31</f>
        <v>12999210700653.439</v>
      </c>
      <c r="P2">
        <f>'Energy consumption (BTU)'!$BA$28*'Urban vs. Rural'!$D$7*'BNE Fuel &amp; component splits'!$C$38*'BNE Fuel &amp; component splits'!$C$46*'Electricity GR'!Q31</f>
        <v>13362145317035.49</v>
      </c>
      <c r="Q2">
        <f>'Energy consumption (BTU)'!$BA$28*'Urban vs. Rural'!$D$7*'BNE Fuel &amp; component splits'!$C$38*'BNE Fuel &amp; component splits'!$C$46*'Electricity GR'!R31</f>
        <v>13730031087754.299</v>
      </c>
      <c r="R2">
        <f>TREND($B$2:$Q$2,$B$1:$Q$1,R1)</f>
        <v>13938355407522.625</v>
      </c>
      <c r="S2">
        <f t="shared" ref="S2:AJ2" si="0">TREND($B$2:$Q$2,$B$1:$Q$1,S1)</f>
        <v>14261347932194.875</v>
      </c>
      <c r="T2">
        <f t="shared" si="0"/>
        <v>14584340456867.25</v>
      </c>
      <c r="U2">
        <f t="shared" si="0"/>
        <v>14907332981539.5</v>
      </c>
      <c r="V2">
        <f t="shared" si="0"/>
        <v>15230325506211.875</v>
      </c>
      <c r="W2">
        <f t="shared" si="0"/>
        <v>15553318030884.125</v>
      </c>
      <c r="X2">
        <f t="shared" si="0"/>
        <v>15876310555556.5</v>
      </c>
      <c r="Y2">
        <f t="shared" si="0"/>
        <v>16199303080228.75</v>
      </c>
      <c r="Z2">
        <f t="shared" si="0"/>
        <v>16522295604901.125</v>
      </c>
      <c r="AA2">
        <f t="shared" si="0"/>
        <v>16845288129573.375</v>
      </c>
      <c r="AB2">
        <f t="shared" si="0"/>
        <v>17168280654245.75</v>
      </c>
      <c r="AC2">
        <f t="shared" si="0"/>
        <v>17491273178918</v>
      </c>
      <c r="AD2">
        <f t="shared" si="0"/>
        <v>17814265703590.375</v>
      </c>
      <c r="AE2">
        <f t="shared" si="0"/>
        <v>18137258228262.625</v>
      </c>
      <c r="AF2">
        <f t="shared" si="0"/>
        <v>18460250752935</v>
      </c>
      <c r="AG2">
        <f t="shared" si="0"/>
        <v>18783243277607.25</v>
      </c>
      <c r="AH2">
        <f t="shared" si="0"/>
        <v>19106235802279.625</v>
      </c>
      <c r="AI2">
        <f t="shared" si="0"/>
        <v>19429228326952</v>
      </c>
      <c r="AJ2">
        <f t="shared" si="0"/>
        <v>19752220851624.25</v>
      </c>
    </row>
    <row r="3" spans="1:38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f t="shared" ref="AA3:AJ7" si="1">TREND($Q3:$Z3,$Q$1:$Z$1,AA$1)</f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</row>
    <row r="4" spans="1:38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8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f t="shared" si="1"/>
        <v>0</v>
      </c>
      <c r="AB5">
        <f t="shared" si="1"/>
        <v>0</v>
      </c>
      <c r="AC5">
        <f t="shared" si="1"/>
        <v>0</v>
      </c>
      <c r="AD5">
        <f t="shared" si="1"/>
        <v>0</v>
      </c>
      <c r="AE5">
        <f t="shared" si="1"/>
        <v>0</v>
      </c>
      <c r="AF5">
        <f t="shared" si="1"/>
        <v>0</v>
      </c>
      <c r="AG5">
        <f t="shared" si="1"/>
        <v>0</v>
      </c>
      <c r="AH5">
        <f t="shared" si="1"/>
        <v>0</v>
      </c>
      <c r="AI5">
        <f t="shared" si="1"/>
        <v>0</v>
      </c>
      <c r="AJ5">
        <f t="shared" si="1"/>
        <v>0</v>
      </c>
    </row>
    <row r="6" spans="1:38" x14ac:dyDescent="0.25">
      <c r="A6" s="1" t="s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f t="shared" si="1"/>
        <v>0</v>
      </c>
      <c r="AB6">
        <f t="shared" si="1"/>
        <v>0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</row>
    <row r="7" spans="1:38" x14ac:dyDescent="0.25">
      <c r="A7" s="1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7"/>
  <sheetViews>
    <sheetView workbookViewId="0">
      <pane xSplit="1" ySplit="1" topLeftCell="B2" activePane="bottomRight" state="frozen"/>
      <selection pane="topRight"/>
      <selection pane="bottomLeft"/>
      <selection pane="bottomRight" activeCell="R2" sqref="R2:AJ2"/>
    </sheetView>
  </sheetViews>
  <sheetFormatPr defaultColWidth="9.140625" defaultRowHeight="15" x14ac:dyDescent="0.25"/>
  <cols>
    <col min="1" max="1" width="25.85546875" customWidth="1"/>
    <col min="2" max="2" width="12" bestFit="1" customWidth="1"/>
    <col min="18" max="18" width="12" bestFit="1" customWidth="1"/>
  </cols>
  <sheetData>
    <row r="1" spans="1:38" x14ac:dyDescent="0.25">
      <c r="A1" s="1" t="s">
        <v>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  <c r="AK1" s="1"/>
      <c r="AL1" s="1"/>
    </row>
    <row r="2" spans="1:38" x14ac:dyDescent="0.25">
      <c r="A2" s="1" t="s">
        <v>3</v>
      </c>
      <c r="B2">
        <f>'Energy consumption (BTU)'!$BA$28*'Urban vs. Rural'!$D$7*'BNE Fuel &amp; component splits'!$C$39*'BNE Fuel &amp; component splits'!$D$46*'Electricity GR'!C31</f>
        <v>10242809112105.648</v>
      </c>
      <c r="C2">
        <f>'Energy consumption (BTU)'!$BA$28*'Urban vs. Rural'!$D$7*'BNE Fuel &amp; component splits'!$C$39*'BNE Fuel &amp; component splits'!$D$46*'Electricity GR'!D31</f>
        <v>10639943807327.383</v>
      </c>
      <c r="D2">
        <f>'Energy consumption (BTU)'!$BA$28*'Urban vs. Rural'!$D$7*'BNE Fuel &amp; component splits'!$C$39*'BNE Fuel &amp; component splits'!$D$46*'Electricity GR'!E31</f>
        <v>10952370332212.236</v>
      </c>
      <c r="E2">
        <f>'Energy consumption (BTU)'!$BA$28*'Urban vs. Rural'!$D$7*'BNE Fuel &amp; component splits'!$C$39*'BNE Fuel &amp; component splits'!$D$46*'Electricity GR'!F31</f>
        <v>11281891368912.404</v>
      </c>
      <c r="F2">
        <f>'Energy consumption (BTU)'!$BA$28*'Urban vs. Rural'!$D$7*'BNE Fuel &amp; component splits'!$C$39*'BNE Fuel &amp; component splits'!$D$46*'Electricity GR'!G31</f>
        <v>11621835888426.793</v>
      </c>
      <c r="G2">
        <f>'Energy consumption (BTU)'!$BA$28*'Urban vs. Rural'!$D$7*'BNE Fuel &amp; component splits'!$C$39*'BNE Fuel &amp; component splits'!$D$46*'Electricity GR'!H31</f>
        <v>11967409088660.857</v>
      </c>
      <c r="H2">
        <f>'Energy consumption (BTU)'!$BA$28*'Urban vs. Rural'!$D$7*'BNE Fuel &amp; component splits'!$C$39*'BNE Fuel &amp; component splits'!$D$46*'Electricity GR'!I31</f>
        <v>12324760824474.992</v>
      </c>
      <c r="I2">
        <f>'Energy consumption (BTU)'!$BA$28*'Urban vs. Rural'!$D$7*'BNE Fuel &amp; component splits'!$C$39*'BNE Fuel &amp; component splits'!$D$46*'Electricity GR'!J31</f>
        <v>12690903030795.785</v>
      </c>
      <c r="J2">
        <f>'Energy consumption (BTU)'!$BA$28*'Urban vs. Rural'!$D$7*'BNE Fuel &amp; component splits'!$C$39*'BNE Fuel &amp; component splits'!$D$46*'Electricity GR'!K31</f>
        <v>13064619634628.242</v>
      </c>
      <c r="K2">
        <f>'Energy consumption (BTU)'!$BA$28*'Urban vs. Rural'!$D$7*'BNE Fuel &amp; component splits'!$C$39*'BNE Fuel &amp; component splits'!$D$46*'Electricity GR'!L31</f>
        <v>13446466555055.787</v>
      </c>
      <c r="L2">
        <f>'Energy consumption (BTU)'!$BA$28*'Urban vs. Rural'!$D$7*'BNE Fuel &amp; component splits'!$C$39*'BNE Fuel &amp; component splits'!$D$46*'Electricity GR'!M31</f>
        <v>13836270067364.857</v>
      </c>
      <c r="M2">
        <f>'Energy consumption (BTU)'!$BA$28*'Urban vs. Rural'!$D$7*'BNE Fuel &amp; component splits'!$C$39*'BNE Fuel &amp; component splits'!$D$46*'Electricity GR'!N31</f>
        <v>14234481855810.729</v>
      </c>
      <c r="N2">
        <f>'Energy consumption (BTU)'!$BA$28*'Urban vs. Rural'!$D$7*'BNE Fuel &amp; component splits'!$C$39*'BNE Fuel &amp; component splits'!$D$46*'Electricity GR'!O31</f>
        <v>14638183345205.422</v>
      </c>
      <c r="O2">
        <f>'Energy consumption (BTU)'!$BA$28*'Urban vs. Rural'!$D$7*'BNE Fuel &amp; component splits'!$C$39*'BNE Fuel &amp; component splits'!$D$46*'Electricity GR'!P31</f>
        <v>15051717653388.193</v>
      </c>
      <c r="P2">
        <f>'Energy consumption (BTU)'!$BA$28*'Urban vs. Rural'!$D$7*'BNE Fuel &amp; component splits'!$C$39*'BNE Fuel &amp; component splits'!$D$46*'Electricity GR'!Q31</f>
        <v>15471957735514.779</v>
      </c>
      <c r="Q2">
        <f>'Energy consumption (BTU)'!$BA$28*'Urban vs. Rural'!$D$7*'BNE Fuel &amp; component splits'!$C$39*'BNE Fuel &amp; component splits'!$D$46*'Electricity GR'!R31</f>
        <v>15897930733189.189</v>
      </c>
      <c r="R2">
        <f>TREND($B$2:$Q$2,$B$1:$Q$1,R1)</f>
        <v>16139148366605.125</v>
      </c>
      <c r="S2">
        <f t="shared" ref="S2:AJ2" si="0">TREND($B$2:$Q$2,$B$1:$Q$1,S1)</f>
        <v>16513139710962.625</v>
      </c>
      <c r="T2">
        <f t="shared" si="0"/>
        <v>16887131055320</v>
      </c>
      <c r="U2">
        <f t="shared" si="0"/>
        <v>17261122399677.5</v>
      </c>
      <c r="V2">
        <f t="shared" si="0"/>
        <v>17635113744034.875</v>
      </c>
      <c r="W2">
        <f t="shared" si="0"/>
        <v>18009105088392.25</v>
      </c>
      <c r="X2">
        <f t="shared" si="0"/>
        <v>18383096432749.75</v>
      </c>
      <c r="Y2">
        <f t="shared" si="0"/>
        <v>18757087777107.125</v>
      </c>
      <c r="Z2">
        <f t="shared" si="0"/>
        <v>19131079121464.5</v>
      </c>
      <c r="AA2">
        <f t="shared" si="0"/>
        <v>19505070465822</v>
      </c>
      <c r="AB2">
        <f t="shared" si="0"/>
        <v>19879061810179.375</v>
      </c>
      <c r="AC2">
        <f t="shared" si="0"/>
        <v>20253053154536.75</v>
      </c>
      <c r="AD2">
        <f t="shared" si="0"/>
        <v>20627044498894.25</v>
      </c>
      <c r="AE2">
        <f t="shared" si="0"/>
        <v>21001035843251.625</v>
      </c>
      <c r="AF2">
        <f t="shared" si="0"/>
        <v>21375027187609</v>
      </c>
      <c r="AG2">
        <f t="shared" si="0"/>
        <v>21749018531966.5</v>
      </c>
      <c r="AH2">
        <f t="shared" si="0"/>
        <v>22123009876323.875</v>
      </c>
      <c r="AI2">
        <f t="shared" si="0"/>
        <v>22497001220681.25</v>
      </c>
      <c r="AJ2">
        <f t="shared" si="0"/>
        <v>22870992565038.75</v>
      </c>
    </row>
    <row r="3" spans="1:38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f t="shared" ref="AA3:AJ7" si="1">TREND($Q3:$Z3,$Q$1:$Z$1,AA$1)</f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</row>
    <row r="4" spans="1:38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</row>
    <row r="5" spans="1:38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f t="shared" si="1"/>
        <v>0</v>
      </c>
      <c r="AB5">
        <f t="shared" si="1"/>
        <v>0</v>
      </c>
      <c r="AC5">
        <f t="shared" si="1"/>
        <v>0</v>
      </c>
      <c r="AD5">
        <f t="shared" si="1"/>
        <v>0</v>
      </c>
      <c r="AE5">
        <f t="shared" si="1"/>
        <v>0</v>
      </c>
      <c r="AF5">
        <f t="shared" si="1"/>
        <v>0</v>
      </c>
      <c r="AG5">
        <f t="shared" si="1"/>
        <v>0</v>
      </c>
      <c r="AH5">
        <f t="shared" si="1"/>
        <v>0</v>
      </c>
      <c r="AI5">
        <f t="shared" si="1"/>
        <v>0</v>
      </c>
      <c r="AJ5">
        <f t="shared" si="1"/>
        <v>0</v>
      </c>
    </row>
    <row r="6" spans="1:38" x14ac:dyDescent="0.25">
      <c r="A6" s="1" t="s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f t="shared" si="1"/>
        <v>0</v>
      </c>
      <c r="AB6">
        <f t="shared" si="1"/>
        <v>0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</row>
    <row r="7" spans="1:38" x14ac:dyDescent="0.25">
      <c r="A7" s="1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7"/>
  <sheetViews>
    <sheetView workbookViewId="0">
      <pane xSplit="1" ySplit="1" topLeftCell="B2" activePane="bottomRight" state="frozen"/>
      <selection pane="topRight"/>
      <selection pane="bottomLeft"/>
      <selection pane="bottomRight" activeCell="AF14" sqref="AF14"/>
    </sheetView>
  </sheetViews>
  <sheetFormatPr defaultColWidth="9.140625" defaultRowHeight="15" x14ac:dyDescent="0.25"/>
  <cols>
    <col min="1" max="1" width="25.85546875" customWidth="1"/>
    <col min="2" max="2" width="12" bestFit="1" customWidth="1"/>
    <col min="5" max="5" width="9" customWidth="1"/>
    <col min="18" max="18" width="12" bestFit="1" customWidth="1"/>
  </cols>
  <sheetData>
    <row r="1" spans="1:38" x14ac:dyDescent="0.25">
      <c r="A1" s="1" t="s">
        <v>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  <c r="AK1" s="1"/>
      <c r="AL1" s="1"/>
    </row>
    <row r="2" spans="1:38" x14ac:dyDescent="0.25">
      <c r="A2" s="1" t="s">
        <v>3</v>
      </c>
      <c r="B2">
        <f>'Energy consumption (BTU)'!$BA$28*'Urban vs. Rural'!$D$7*'BNE Fuel &amp; component splits'!$C$40*'BNE Fuel &amp; component splits'!$E$46*'Electricity GR'!C31</f>
        <v>23279111618421.922</v>
      </c>
      <c r="C2">
        <f>'Energy consumption (BTU)'!$BA$28*'Urban vs. Rural'!$D$7*'BNE Fuel &amp; component splits'!$C$40*'BNE Fuel &amp; component splits'!$E$46*'Electricity GR'!D31</f>
        <v>24181690471198.59</v>
      </c>
      <c r="D2">
        <f>'Energy consumption (BTU)'!$BA$28*'Urban vs. Rural'!$D$7*'BNE Fuel &amp; component splits'!$C$40*'BNE Fuel &amp; component splits'!$E$46*'Electricity GR'!E31</f>
        <v>24891750755027.801</v>
      </c>
      <c r="E2">
        <f>'Energy consumption (BTU)'!$BA$28*'Urban vs. Rural'!$D$7*'BNE Fuel &amp; component splits'!$C$40*'BNE Fuel &amp; component splits'!$E$46*'Electricity GR'!F31</f>
        <v>25640662202073.641</v>
      </c>
      <c r="F2">
        <f>'Energy consumption (BTU)'!$BA$28*'Urban vs. Rural'!$D$7*'BNE Fuel &amp; component splits'!$C$40*'BNE Fuel &amp; component splits'!$E$46*'Electricity GR'!G31</f>
        <v>26413263382788.156</v>
      </c>
      <c r="G2">
        <f>'Energy consumption (BTU)'!$BA$28*'Urban vs. Rural'!$D$7*'BNE Fuel &amp; component splits'!$C$40*'BNE Fuel &amp; component splits'!$E$46*'Electricity GR'!H31</f>
        <v>27198657019683.758</v>
      </c>
      <c r="H2">
        <f>'Energy consumption (BTU)'!$BA$28*'Urban vs. Rural'!$D$7*'BNE Fuel &amp; component splits'!$C$40*'BNE Fuel &amp; component splits'!$E$46*'Electricity GR'!I31</f>
        <v>28010820055624.977</v>
      </c>
      <c r="I2">
        <f>'Energy consumption (BTU)'!$BA$28*'Urban vs. Rural'!$D$7*'BNE Fuel &amp; component splits'!$C$40*'BNE Fuel &amp; component splits'!$E$46*'Electricity GR'!J31</f>
        <v>28842961433626.773</v>
      </c>
      <c r="J2">
        <f>'Energy consumption (BTU)'!$BA$28*'Urban vs. Rural'!$D$7*'BNE Fuel &amp; component splits'!$C$40*'BNE Fuel &amp; component splits'!$E$46*'Electricity GR'!K31</f>
        <v>29692317351427.813</v>
      </c>
      <c r="K2">
        <f>'Energy consumption (BTU)'!$BA$28*'Urban vs. Rural'!$D$7*'BNE Fuel &amp; component splits'!$C$40*'BNE Fuel &amp; component splits'!$E$46*'Electricity GR'!L31</f>
        <v>30560151261490.418</v>
      </c>
      <c r="L2">
        <f>'Energy consumption (BTU)'!$BA$28*'Urban vs. Rural'!$D$7*'BNE Fuel &amp; component splits'!$C$40*'BNE Fuel &amp; component splits'!$E$46*'Electricity GR'!M31</f>
        <v>31446068334920.121</v>
      </c>
      <c r="M2">
        <f>'Energy consumption (BTU)'!$BA$28*'Urban vs. Rural'!$D$7*'BNE Fuel &amp; component splits'!$C$40*'BNE Fuel &amp; component splits'!$E$46*'Electricity GR'!N31</f>
        <v>32351095126842.555</v>
      </c>
      <c r="N2">
        <f>'Energy consumption (BTU)'!$BA$28*'Urban vs. Rural'!$D$7*'BNE Fuel &amp; component splits'!$C$40*'BNE Fuel &amp; component splits'!$E$46*'Electricity GR'!O31</f>
        <v>33268598511830.496</v>
      </c>
      <c r="O2">
        <f>'Energy consumption (BTU)'!$BA$28*'Urban vs. Rural'!$D$7*'BNE Fuel &amp; component splits'!$C$40*'BNE Fuel &amp; component splits'!$E$46*'Electricity GR'!P31</f>
        <v>34208449212245.887</v>
      </c>
      <c r="P2">
        <f>'Energy consumption (BTU)'!$BA$28*'Urban vs. Rural'!$D$7*'BNE Fuel &amp; component splits'!$C$40*'BNE Fuel &amp; component splits'!$E$46*'Electricity GR'!Q31</f>
        <v>35163540307988.125</v>
      </c>
      <c r="Q2">
        <f>'Energy consumption (BTU)'!$BA$28*'Urban vs. Rural'!$D$7*'BNE Fuel &amp; component splits'!$C$40*'BNE Fuel &amp; component splits'!$E$46*'Electricity GR'!R31</f>
        <v>36131660757248.148</v>
      </c>
      <c r="R2">
        <f>TREND($B$2:$Q$2,$B$1:$Q$1,R1)</f>
        <v>36679882651375.25</v>
      </c>
      <c r="S2">
        <f t="shared" ref="S2:AJ2" si="0">TREND($B$2:$Q$2,$B$1:$Q$1,S1)</f>
        <v>37529862979460.5</v>
      </c>
      <c r="T2">
        <f t="shared" si="0"/>
        <v>38379843307545.5</v>
      </c>
      <c r="U2">
        <f t="shared" si="0"/>
        <v>39229823635630.5</v>
      </c>
      <c r="V2">
        <f t="shared" si="0"/>
        <v>40079803963715.5</v>
      </c>
      <c r="W2">
        <f t="shared" si="0"/>
        <v>40929784291800.5</v>
      </c>
      <c r="X2">
        <f t="shared" si="0"/>
        <v>41779764619885.5</v>
      </c>
      <c r="Y2">
        <f t="shared" si="0"/>
        <v>42629744947970.75</v>
      </c>
      <c r="Z2">
        <f t="shared" si="0"/>
        <v>43479725276055.75</v>
      </c>
      <c r="AA2">
        <f t="shared" si="0"/>
        <v>44329705604140.75</v>
      </c>
      <c r="AB2">
        <f t="shared" si="0"/>
        <v>45179685932225.75</v>
      </c>
      <c r="AC2">
        <f t="shared" si="0"/>
        <v>46029666260310.75</v>
      </c>
      <c r="AD2">
        <f t="shared" si="0"/>
        <v>46879646588395.75</v>
      </c>
      <c r="AE2">
        <f t="shared" si="0"/>
        <v>47729626916481</v>
      </c>
      <c r="AF2">
        <f t="shared" si="0"/>
        <v>48579607244566</v>
      </c>
      <c r="AG2">
        <f t="shared" si="0"/>
        <v>49429587572651</v>
      </c>
      <c r="AH2">
        <f t="shared" si="0"/>
        <v>50279567900736</v>
      </c>
      <c r="AI2">
        <f t="shared" si="0"/>
        <v>51129548228821</v>
      </c>
      <c r="AJ2">
        <f t="shared" si="0"/>
        <v>51979528556906</v>
      </c>
    </row>
    <row r="3" spans="1:38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f t="shared" ref="AA3:AJ7" si="1">TREND($Q3:$Z3,$Q$1:$Z$1,AA$1)</f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</row>
    <row r="4" spans="1:38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8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8" x14ac:dyDescent="0.25">
      <c r="A6" s="1" t="s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f t="shared" si="1"/>
        <v>0</v>
      </c>
      <c r="AB6">
        <f t="shared" si="1"/>
        <v>0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</row>
    <row r="7" spans="1:38" x14ac:dyDescent="0.25">
      <c r="A7" s="1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horizontalDpi="1200" verticalDpi="1200" r:id="rId1"/>
  <ignoredErrors>
    <ignoredError sqref="A4" formulaRange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I13" sqref="AI13"/>
    </sheetView>
  </sheetViews>
  <sheetFormatPr defaultColWidth="9.140625" defaultRowHeight="15" x14ac:dyDescent="0.25"/>
  <cols>
    <col min="1" max="1" width="25.85546875" customWidth="1"/>
    <col min="2" max="2" width="12" bestFit="1" customWidth="1"/>
    <col min="18" max="18" width="12" bestFit="1" customWidth="1"/>
  </cols>
  <sheetData>
    <row r="1" spans="1:38" x14ac:dyDescent="0.25">
      <c r="A1" s="1" t="s">
        <v>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  <c r="AK1" s="1"/>
      <c r="AL1" s="1"/>
    </row>
    <row r="2" spans="1:38" x14ac:dyDescent="0.25">
      <c r="A2" s="1" t="s">
        <v>3</v>
      </c>
      <c r="B2">
        <f>'Energy consumption (BTU)'!$BA$28*'Urban vs. Rural'!$D$7*'BNE Fuel &amp; component splits'!$C$41*'BNE Fuel &amp; component splits'!$F$46*'Electricity GR'!C31</f>
        <v>4190240091315.9463</v>
      </c>
      <c r="C2">
        <f>'Energy consumption (BTU)'!$BA$28*'Urban vs. Rural'!$D$7*'BNE Fuel &amp; component splits'!$C$41*'BNE Fuel &amp; component splits'!$F$46*'Electricity GR'!D31</f>
        <v>4352704284815.7466</v>
      </c>
      <c r="D2">
        <f>'Energy consumption (BTU)'!$BA$28*'Urban vs. Rural'!$D$7*'BNE Fuel &amp; component splits'!$C$41*'BNE Fuel &amp; component splits'!$F$46*'Electricity GR'!E31</f>
        <v>4480515135905.0049</v>
      </c>
      <c r="E2">
        <f>'Energy consumption (BTU)'!$BA$28*'Urban vs. Rural'!$D$7*'BNE Fuel &amp; component splits'!$C$41*'BNE Fuel &amp; component splits'!$F$46*'Electricity GR'!F31</f>
        <v>4615319196373.2559</v>
      </c>
      <c r="F2">
        <f>'Energy consumption (BTU)'!$BA$28*'Urban vs. Rural'!$D$7*'BNE Fuel &amp; component splits'!$C$41*'BNE Fuel &amp; component splits'!$F$46*'Electricity GR'!G31</f>
        <v>4754387408901.8691</v>
      </c>
      <c r="G2">
        <f>'Energy consumption (BTU)'!$BA$28*'Urban vs. Rural'!$D$7*'BNE Fuel &amp; component splits'!$C$41*'BNE Fuel &amp; component splits'!$F$46*'Electricity GR'!H31</f>
        <v>4895758263543.0771</v>
      </c>
      <c r="H2">
        <f>'Energy consumption (BTU)'!$BA$28*'Urban vs. Rural'!$D$7*'BNE Fuel &amp; component splits'!$C$41*'BNE Fuel &amp; component splits'!$F$46*'Electricity GR'!I31</f>
        <v>5041947610012.4961</v>
      </c>
      <c r="I2">
        <f>'Energy consumption (BTU)'!$BA$28*'Urban vs. Rural'!$D$7*'BNE Fuel &amp; component splits'!$C$41*'BNE Fuel &amp; component splits'!$F$46*'Electricity GR'!J31</f>
        <v>5191733058052.8203</v>
      </c>
      <c r="J2">
        <f>'Energy consumption (BTU)'!$BA$28*'Urban vs. Rural'!$D$7*'BNE Fuel &amp; component splits'!$C$41*'BNE Fuel &amp; component splits'!$F$46*'Electricity GR'!K31</f>
        <v>5344617123257.0068</v>
      </c>
      <c r="K2">
        <f>'Energy consumption (BTU)'!$BA$28*'Urban vs. Rural'!$D$7*'BNE Fuel &amp; component splits'!$C$41*'BNE Fuel &amp; component splits'!$F$46*'Electricity GR'!L31</f>
        <v>5500827227068.2754</v>
      </c>
      <c r="L2">
        <f>'Energy consumption (BTU)'!$BA$28*'Urban vs. Rural'!$D$7*'BNE Fuel &amp; component splits'!$C$41*'BNE Fuel &amp; component splits'!$F$46*'Electricity GR'!M31</f>
        <v>5660292300285.6221</v>
      </c>
      <c r="M2">
        <f>'Energy consumption (BTU)'!$BA$28*'Urban vs. Rural'!$D$7*'BNE Fuel &amp; component splits'!$C$41*'BNE Fuel &amp; component splits'!$F$46*'Electricity GR'!N31</f>
        <v>5823197122831.6602</v>
      </c>
      <c r="N2">
        <f>'Energy consumption (BTU)'!$BA$28*'Urban vs. Rural'!$D$7*'BNE Fuel &amp; component splits'!$C$41*'BNE Fuel &amp; component splits'!$F$46*'Electricity GR'!O31</f>
        <v>5988347732129.4893</v>
      </c>
      <c r="O2">
        <f>'Energy consumption (BTU)'!$BA$28*'Urban vs. Rural'!$D$7*'BNE Fuel &amp; component splits'!$C$41*'BNE Fuel &amp; component splits'!$F$46*'Electricity GR'!P31</f>
        <v>6157520858204.2598</v>
      </c>
      <c r="P2">
        <f>'Energy consumption (BTU)'!$BA$28*'Urban vs. Rural'!$D$7*'BNE Fuel &amp; component splits'!$C$41*'BNE Fuel &amp; component splits'!$F$46*'Electricity GR'!Q31</f>
        <v>6329437255437.8633</v>
      </c>
      <c r="Q2">
        <f>'Energy consumption (BTU)'!$BA$28*'Urban vs. Rural'!$D$7*'BNE Fuel &amp; component splits'!$C$41*'BNE Fuel &amp; component splits'!$F$46*'Electricity GR'!R31</f>
        <v>6503698936304.667</v>
      </c>
      <c r="R2">
        <f>TREND($B$2:$Q$2,$B$1:$Q$1,R1)</f>
        <v>6602378877247.5625</v>
      </c>
      <c r="S2">
        <f t="shared" ref="S2:AJ2" si="0">TREND($B$2:$Q$2,$B$1:$Q$1,S1)</f>
        <v>6755375336302.875</v>
      </c>
      <c r="T2">
        <f t="shared" si="0"/>
        <v>6908371795358.1875</v>
      </c>
      <c r="U2">
        <f t="shared" si="0"/>
        <v>7061368254413.5</v>
      </c>
      <c r="V2">
        <f t="shared" si="0"/>
        <v>7214364713468.8125</v>
      </c>
      <c r="W2">
        <f t="shared" si="0"/>
        <v>7367361172524.125</v>
      </c>
      <c r="X2">
        <f t="shared" si="0"/>
        <v>7520357631579.4375</v>
      </c>
      <c r="Y2">
        <f t="shared" si="0"/>
        <v>7673354090634.75</v>
      </c>
      <c r="Z2">
        <f t="shared" si="0"/>
        <v>7826350549690.0625</v>
      </c>
      <c r="AA2">
        <f t="shared" si="0"/>
        <v>7979347008745.375</v>
      </c>
      <c r="AB2">
        <f t="shared" si="0"/>
        <v>8132343467800.625</v>
      </c>
      <c r="AC2">
        <f t="shared" si="0"/>
        <v>8285339926855.9375</v>
      </c>
      <c r="AD2">
        <f t="shared" si="0"/>
        <v>8438336385911.25</v>
      </c>
      <c r="AE2">
        <f t="shared" si="0"/>
        <v>8591332844966.5625</v>
      </c>
      <c r="AF2">
        <f t="shared" si="0"/>
        <v>8744329304021.875</v>
      </c>
      <c r="AG2">
        <f t="shared" si="0"/>
        <v>8897325763077.1875</v>
      </c>
      <c r="AH2">
        <f t="shared" si="0"/>
        <v>9050322222132.5</v>
      </c>
      <c r="AI2">
        <f t="shared" si="0"/>
        <v>9203318681187.8125</v>
      </c>
      <c r="AJ2">
        <f t="shared" si="0"/>
        <v>9356315140243.125</v>
      </c>
    </row>
    <row r="3" spans="1:38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f t="shared" ref="AA3:AJ7" si="1">TREND($Q3:$Z3,$Q$1:$Z$1,AA$1)</f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</row>
    <row r="4" spans="1:38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8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8" x14ac:dyDescent="0.25">
      <c r="A6" s="1" t="s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f t="shared" si="1"/>
        <v>0</v>
      </c>
      <c r="AB6">
        <f t="shared" si="1"/>
        <v>0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</row>
    <row r="7" spans="1:38" x14ac:dyDescent="0.25">
      <c r="A7" s="1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7"/>
  <sheetViews>
    <sheetView workbookViewId="0">
      <pane xSplit="1" topLeftCell="W1" activePane="topRight" state="frozen"/>
      <selection pane="topRight" activeCell="BA10" sqref="BA10"/>
    </sheetView>
  </sheetViews>
  <sheetFormatPr defaultColWidth="10.85546875" defaultRowHeight="15" x14ac:dyDescent="0.25"/>
  <cols>
    <col min="1" max="1" width="17.140625" customWidth="1"/>
    <col min="52" max="52" width="12.42578125" bestFit="1" customWidth="1"/>
  </cols>
  <sheetData>
    <row r="1" spans="1:53" x14ac:dyDescent="0.25">
      <c r="A1" s="9" t="s">
        <v>20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</row>
    <row r="2" spans="1:53" x14ac:dyDescent="0.25">
      <c r="A2" s="9" t="s">
        <v>15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</row>
    <row r="3" spans="1:53" x14ac:dyDescent="0.25">
      <c r="A3" s="9" t="s">
        <v>21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</row>
    <row r="4" spans="1:53" x14ac:dyDescent="0.25">
      <c r="A4" s="9" t="s">
        <v>19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:53" x14ac:dyDescent="0.25">
      <c r="A5" s="8" t="s">
        <v>22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7" spans="1:53" x14ac:dyDescent="0.25">
      <c r="A7" s="8"/>
      <c r="B7" s="9" t="s">
        <v>23</v>
      </c>
      <c r="C7" s="9" t="s">
        <v>1</v>
      </c>
      <c r="D7" s="9" t="s">
        <v>1</v>
      </c>
      <c r="E7" s="9" t="s">
        <v>1</v>
      </c>
      <c r="F7" s="9" t="s">
        <v>1</v>
      </c>
      <c r="G7" s="9" t="s">
        <v>1</v>
      </c>
      <c r="H7" s="9" t="s">
        <v>1</v>
      </c>
      <c r="I7" s="9" t="s">
        <v>1</v>
      </c>
      <c r="J7" s="9" t="s">
        <v>1</v>
      </c>
      <c r="K7" s="9" t="s">
        <v>1</v>
      </c>
      <c r="L7" s="9" t="s">
        <v>1</v>
      </c>
      <c r="M7" s="9" t="s">
        <v>1</v>
      </c>
      <c r="N7" s="9" t="s">
        <v>1</v>
      </c>
      <c r="O7" s="9" t="s">
        <v>1</v>
      </c>
      <c r="P7" s="9" t="s">
        <v>1</v>
      </c>
      <c r="Q7" s="9" t="s">
        <v>1</v>
      </c>
      <c r="R7" s="9" t="s">
        <v>1</v>
      </c>
      <c r="S7" s="9" t="s">
        <v>1</v>
      </c>
      <c r="T7" s="9" t="s">
        <v>1</v>
      </c>
      <c r="U7" s="9" t="s">
        <v>1</v>
      </c>
      <c r="V7" s="9" t="s">
        <v>1</v>
      </c>
      <c r="W7" s="9" t="s">
        <v>1</v>
      </c>
      <c r="X7" s="9" t="s">
        <v>1</v>
      </c>
      <c r="Y7" s="9" t="s">
        <v>1</v>
      </c>
      <c r="Z7" s="9" t="s">
        <v>1</v>
      </c>
      <c r="AA7" s="9" t="s">
        <v>1</v>
      </c>
      <c r="AB7" s="9" t="s">
        <v>1</v>
      </c>
      <c r="AC7" s="9" t="s">
        <v>1</v>
      </c>
      <c r="AD7" s="9" t="s">
        <v>1</v>
      </c>
      <c r="AE7" s="9" t="s">
        <v>1</v>
      </c>
      <c r="AF7" s="9" t="s">
        <v>1</v>
      </c>
      <c r="AG7" s="9" t="s">
        <v>1</v>
      </c>
      <c r="AH7" s="9" t="s">
        <v>1</v>
      </c>
      <c r="AI7" s="9" t="s">
        <v>1</v>
      </c>
      <c r="AJ7" s="9" t="s">
        <v>1</v>
      </c>
      <c r="AK7" s="9" t="s">
        <v>1</v>
      </c>
      <c r="AL7" s="9" t="s">
        <v>1</v>
      </c>
      <c r="AM7" s="9" t="s">
        <v>1</v>
      </c>
      <c r="AN7" s="9" t="s">
        <v>1</v>
      </c>
      <c r="AO7" s="9" t="s">
        <v>1</v>
      </c>
      <c r="AP7" s="9" t="s">
        <v>1</v>
      </c>
      <c r="AQ7" s="9" t="s">
        <v>1</v>
      </c>
      <c r="AR7" s="9" t="s">
        <v>1</v>
      </c>
      <c r="AS7" s="9" t="s">
        <v>1</v>
      </c>
      <c r="AT7" s="9" t="s">
        <v>1</v>
      </c>
      <c r="AU7" s="9" t="s">
        <v>1</v>
      </c>
      <c r="AV7" s="9" t="s">
        <v>1</v>
      </c>
      <c r="AW7" s="9" t="s">
        <v>1</v>
      </c>
      <c r="AX7" s="9" t="s">
        <v>1</v>
      </c>
      <c r="AY7" s="9" t="s">
        <v>1</v>
      </c>
      <c r="AZ7" s="9" t="s">
        <v>1</v>
      </c>
      <c r="BA7" s="9" t="s">
        <v>1</v>
      </c>
    </row>
    <row r="8" spans="1:53" x14ac:dyDescent="0.25">
      <c r="A8" s="8"/>
      <c r="B8" s="9" t="s">
        <v>24</v>
      </c>
      <c r="C8" s="9" t="s">
        <v>25</v>
      </c>
      <c r="D8" s="9" t="s">
        <v>26</v>
      </c>
      <c r="E8" s="9" t="s">
        <v>27</v>
      </c>
      <c r="F8" s="9" t="s">
        <v>28</v>
      </c>
      <c r="G8" s="9" t="s">
        <v>29</v>
      </c>
      <c r="H8" s="9" t="s">
        <v>30</v>
      </c>
      <c r="I8" s="9" t="s">
        <v>31</v>
      </c>
      <c r="J8" s="9" t="s">
        <v>32</v>
      </c>
      <c r="K8" s="9" t="s">
        <v>33</v>
      </c>
      <c r="L8" s="9" t="s">
        <v>34</v>
      </c>
      <c r="M8" s="9" t="s">
        <v>35</v>
      </c>
      <c r="N8" s="9" t="s">
        <v>36</v>
      </c>
      <c r="O8" s="9" t="s">
        <v>37</v>
      </c>
      <c r="P8" s="9" t="s">
        <v>38</v>
      </c>
      <c r="Q8" s="9" t="s">
        <v>39</v>
      </c>
      <c r="R8" s="9" t="s">
        <v>40</v>
      </c>
      <c r="S8" s="9" t="s">
        <v>41</v>
      </c>
      <c r="T8" s="9" t="s">
        <v>42</v>
      </c>
      <c r="U8" s="9" t="s">
        <v>43</v>
      </c>
      <c r="V8" s="9" t="s">
        <v>44</v>
      </c>
      <c r="W8" s="9" t="s">
        <v>45</v>
      </c>
      <c r="X8" s="9" t="s">
        <v>46</v>
      </c>
      <c r="Y8" s="9" t="s">
        <v>47</v>
      </c>
      <c r="Z8" s="9" t="s">
        <v>48</v>
      </c>
      <c r="AA8" s="9" t="s">
        <v>49</v>
      </c>
      <c r="AB8" s="9" t="s">
        <v>50</v>
      </c>
      <c r="AC8" s="9" t="s">
        <v>51</v>
      </c>
      <c r="AD8" s="9" t="s">
        <v>52</v>
      </c>
      <c r="AE8" s="9" t="s">
        <v>53</v>
      </c>
      <c r="AF8" s="9" t="s">
        <v>54</v>
      </c>
      <c r="AG8" s="9" t="s">
        <v>55</v>
      </c>
      <c r="AH8" s="9" t="s">
        <v>56</v>
      </c>
      <c r="AI8" s="9" t="s">
        <v>57</v>
      </c>
      <c r="AJ8" s="9" t="s">
        <v>58</v>
      </c>
      <c r="AK8" s="9" t="s">
        <v>59</v>
      </c>
      <c r="AL8" s="9" t="s">
        <v>60</v>
      </c>
      <c r="AM8" s="9" t="s">
        <v>61</v>
      </c>
      <c r="AN8" s="9" t="s">
        <v>62</v>
      </c>
      <c r="AO8" s="9" t="s">
        <v>63</v>
      </c>
      <c r="AP8" s="9" t="s">
        <v>64</v>
      </c>
      <c r="AQ8" s="9" t="s">
        <v>65</v>
      </c>
      <c r="AR8" s="9" t="s">
        <v>66</v>
      </c>
      <c r="AS8" s="9" t="s">
        <v>67</v>
      </c>
      <c r="AT8" s="9" t="s">
        <v>68</v>
      </c>
      <c r="AU8" s="9" t="s">
        <v>69</v>
      </c>
      <c r="AV8" s="9" t="s">
        <v>70</v>
      </c>
      <c r="AW8" s="9" t="s">
        <v>71</v>
      </c>
      <c r="AX8" s="9" t="s">
        <v>72</v>
      </c>
      <c r="AY8" s="9" t="s">
        <v>73</v>
      </c>
      <c r="AZ8" s="9" t="s">
        <v>74</v>
      </c>
      <c r="BA8" s="9" t="s">
        <v>75</v>
      </c>
    </row>
    <row r="9" spans="1:53" x14ac:dyDescent="0.25">
      <c r="A9" s="8" t="s">
        <v>1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</row>
    <row r="10" spans="1:53" x14ac:dyDescent="0.25">
      <c r="A10" s="9" t="s">
        <v>76</v>
      </c>
      <c r="B10" s="9">
        <v>297.17185900000004</v>
      </c>
      <c r="C10" s="9">
        <v>307.51148499999999</v>
      </c>
      <c r="D10" s="9">
        <v>314.77489700000001</v>
      </c>
      <c r="E10" s="9">
        <v>325.859578</v>
      </c>
      <c r="F10" s="9">
        <v>334.46177499999999</v>
      </c>
      <c r="G10" s="9">
        <v>345.72951799999998</v>
      </c>
      <c r="H10" s="9">
        <v>353.01879000000002</v>
      </c>
      <c r="I10" s="9">
        <v>369.02987200000001</v>
      </c>
      <c r="J10" s="9">
        <v>384.05594400000001</v>
      </c>
      <c r="K10" s="9">
        <v>391.30597900000004</v>
      </c>
      <c r="L10" s="9">
        <v>425.87773999999996</v>
      </c>
      <c r="M10" s="9">
        <v>443.01379800000001</v>
      </c>
      <c r="N10" s="9">
        <v>452.66649899999999</v>
      </c>
      <c r="O10" s="9">
        <v>472.66633200000001</v>
      </c>
      <c r="P10" s="9">
        <v>494.09913799999998</v>
      </c>
      <c r="Q10" s="9">
        <v>538.52535099999989</v>
      </c>
      <c r="R10" s="9">
        <v>556.38744400000007</v>
      </c>
      <c r="S10" s="9">
        <v>588.93269099999998</v>
      </c>
      <c r="T10" s="9">
        <v>584.21824300000003</v>
      </c>
      <c r="U10" s="9">
        <v>599.27015199999994</v>
      </c>
      <c r="V10" s="9">
        <v>619.23079199999995</v>
      </c>
      <c r="W10" s="9">
        <v>620.84119100000009</v>
      </c>
      <c r="X10" s="9">
        <v>639.93950700000005</v>
      </c>
      <c r="Y10" s="9">
        <v>648.76591899999994</v>
      </c>
      <c r="Z10" s="9">
        <v>662.36658799999998</v>
      </c>
      <c r="AA10" s="9">
        <v>740.71334300000001</v>
      </c>
      <c r="AB10" s="9">
        <v>765.10980299999994</v>
      </c>
      <c r="AC10" s="9">
        <v>815.83612300000004</v>
      </c>
      <c r="AD10" s="9">
        <v>790.07334900000001</v>
      </c>
      <c r="AE10" s="9">
        <v>781.89052800000002</v>
      </c>
      <c r="AF10" s="9">
        <v>821.77454099999989</v>
      </c>
      <c r="AG10" s="9">
        <v>835.07592099999999</v>
      </c>
      <c r="AH10" s="9">
        <v>838.17900699999996</v>
      </c>
      <c r="AI10" s="9">
        <v>865.89232600000014</v>
      </c>
      <c r="AJ10" s="9">
        <v>839.49718799999994</v>
      </c>
      <c r="AK10" s="9">
        <v>867.69314800000006</v>
      </c>
      <c r="AL10" s="9">
        <v>853.78617700000007</v>
      </c>
      <c r="AM10" s="9">
        <v>863.36262799999986</v>
      </c>
      <c r="AN10" s="9">
        <v>873.99755900000002</v>
      </c>
      <c r="AO10" s="9">
        <v>880.41610700000001</v>
      </c>
      <c r="AP10" s="9">
        <v>873.27141300000005</v>
      </c>
      <c r="AQ10" s="9">
        <v>880.79944499999999</v>
      </c>
      <c r="AR10" s="9">
        <v>911.45843500000001</v>
      </c>
      <c r="AS10" s="9">
        <v>914.53445299999998</v>
      </c>
      <c r="AT10" s="9">
        <v>910.41675200000009</v>
      </c>
      <c r="AU10" s="9">
        <v>918.66405600000007</v>
      </c>
      <c r="AV10" s="9">
        <v>922.30655100000013</v>
      </c>
      <c r="AW10" s="9">
        <v>920.97813900000006</v>
      </c>
      <c r="AX10" s="9">
        <v>909.56077699999992</v>
      </c>
      <c r="AY10" s="9">
        <v>938.52676399999996</v>
      </c>
      <c r="AZ10" s="9">
        <v>952.05840000000012</v>
      </c>
      <c r="BA10" s="9">
        <v>959.57755799999995</v>
      </c>
    </row>
    <row r="11" spans="1:53" x14ac:dyDescent="0.25">
      <c r="A11" s="8" t="s">
        <v>1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</row>
    <row r="12" spans="1:53" x14ac:dyDescent="0.25">
      <c r="A12" s="8" t="s">
        <v>77</v>
      </c>
      <c r="B12" s="8" t="s">
        <v>78</v>
      </c>
      <c r="C12" s="8" t="s">
        <v>78</v>
      </c>
      <c r="D12" s="8" t="s">
        <v>78</v>
      </c>
      <c r="E12" s="8" t="s">
        <v>78</v>
      </c>
      <c r="F12" s="8" t="s">
        <v>78</v>
      </c>
      <c r="G12" s="8" t="s">
        <v>78</v>
      </c>
      <c r="H12" s="8" t="s">
        <v>78</v>
      </c>
      <c r="I12" s="8" t="s">
        <v>78</v>
      </c>
      <c r="J12" s="8" t="s">
        <v>78</v>
      </c>
      <c r="K12" s="8" t="s">
        <v>78</v>
      </c>
      <c r="L12" s="8" t="s">
        <v>78</v>
      </c>
      <c r="M12" s="8" t="s">
        <v>78</v>
      </c>
      <c r="N12" s="8" t="s">
        <v>78</v>
      </c>
      <c r="O12" s="8" t="s">
        <v>78</v>
      </c>
      <c r="P12" s="8" t="s">
        <v>78</v>
      </c>
      <c r="Q12" s="8" t="s">
        <v>78</v>
      </c>
      <c r="R12" s="8" t="s">
        <v>78</v>
      </c>
      <c r="S12" s="8" t="s">
        <v>78</v>
      </c>
      <c r="T12" s="8" t="s">
        <v>78</v>
      </c>
      <c r="U12" s="8" t="s">
        <v>78</v>
      </c>
      <c r="V12" s="8" t="s">
        <v>78</v>
      </c>
      <c r="W12" s="8" t="s">
        <v>78</v>
      </c>
      <c r="X12" s="8" t="s">
        <v>78</v>
      </c>
      <c r="Y12" s="8" t="s">
        <v>78</v>
      </c>
      <c r="Z12" s="8" t="s">
        <v>78</v>
      </c>
      <c r="AA12" s="8">
        <v>0.68850500000000003</v>
      </c>
      <c r="AB12" s="8">
        <v>0.73440400000000006</v>
      </c>
      <c r="AC12" s="8">
        <v>0.79394900000000002</v>
      </c>
      <c r="AD12" s="8">
        <v>0.89333400000000007</v>
      </c>
      <c r="AE12" s="8">
        <v>0.98536199999999996</v>
      </c>
      <c r="AF12" s="8">
        <v>0.992502</v>
      </c>
      <c r="AG12" s="8">
        <v>1.0872729999999999</v>
      </c>
      <c r="AH12" s="8">
        <v>1.1971350000000001</v>
      </c>
      <c r="AI12" s="8">
        <v>1.3458519999999998</v>
      </c>
      <c r="AJ12" s="8">
        <v>1.5065029999999999</v>
      </c>
      <c r="AK12" s="8">
        <v>1.7124859999999997</v>
      </c>
      <c r="AL12" s="8">
        <v>2.0557460000000001</v>
      </c>
      <c r="AM12" s="8">
        <v>2.2884000000000002</v>
      </c>
      <c r="AN12" s="8">
        <v>2.6345200000000002</v>
      </c>
      <c r="AO12" s="8">
        <v>2.9272450000000001</v>
      </c>
      <c r="AP12" s="8">
        <v>1.9970000000000001</v>
      </c>
      <c r="AQ12" s="8">
        <v>2.181</v>
      </c>
      <c r="AR12" s="8">
        <v>2.6390000000000002</v>
      </c>
      <c r="AS12" s="8">
        <v>3.077</v>
      </c>
      <c r="AT12" s="8">
        <v>3.8209999999999997</v>
      </c>
      <c r="AU12" s="8">
        <v>4.6390000000000002</v>
      </c>
      <c r="AV12" s="8">
        <v>5.4</v>
      </c>
      <c r="AW12" s="8">
        <v>6.0940000000000003</v>
      </c>
      <c r="AX12" s="8">
        <v>6.8549999999999995</v>
      </c>
      <c r="AY12" s="8">
        <v>7.6490000000000009</v>
      </c>
      <c r="AZ12" s="8">
        <v>8.9260000000000002</v>
      </c>
      <c r="BA12" s="8">
        <v>9.6609999999999996</v>
      </c>
    </row>
    <row r="13" spans="1:53" x14ac:dyDescent="0.25">
      <c r="A13" s="8" t="s">
        <v>95</v>
      </c>
      <c r="B13" s="8">
        <v>181.711859</v>
      </c>
      <c r="C13" s="8">
        <v>184.673485</v>
      </c>
      <c r="D13" s="8">
        <v>187.68689699999999</v>
      </c>
      <c r="E13" s="8">
        <v>190.76157799999999</v>
      </c>
      <c r="F13" s="8">
        <v>193.881775</v>
      </c>
      <c r="G13" s="8">
        <v>196.50451799999999</v>
      </c>
      <c r="H13" s="8">
        <v>199.12079</v>
      </c>
      <c r="I13" s="8">
        <v>201.783872</v>
      </c>
      <c r="J13" s="8">
        <v>204.47994399999999</v>
      </c>
      <c r="K13" s="8">
        <v>207.21697900000001</v>
      </c>
      <c r="L13" s="8">
        <v>209.99574000000001</v>
      </c>
      <c r="M13" s="8">
        <v>212.82479799999999</v>
      </c>
      <c r="N13" s="8">
        <v>215.68949900000001</v>
      </c>
      <c r="O13" s="8">
        <v>218.598332</v>
      </c>
      <c r="P13" s="8">
        <v>221.55213800000001</v>
      </c>
      <c r="Q13" s="8">
        <v>223.41535099999999</v>
      </c>
      <c r="R13" s="8">
        <v>224.44244399999999</v>
      </c>
      <c r="S13" s="8">
        <v>225.478691</v>
      </c>
      <c r="T13" s="8">
        <v>226.52424300000001</v>
      </c>
      <c r="U13" s="8">
        <v>227.58215200000001</v>
      </c>
      <c r="V13" s="8">
        <v>228.646792</v>
      </c>
      <c r="W13" s="8">
        <v>229.721191</v>
      </c>
      <c r="X13" s="8">
        <v>230.80550700000001</v>
      </c>
      <c r="Y13" s="8">
        <v>231.902919</v>
      </c>
      <c r="Z13" s="8">
        <v>233.007588</v>
      </c>
      <c r="AA13" s="8">
        <v>276.461839</v>
      </c>
      <c r="AB13" s="8">
        <v>278.69539900000001</v>
      </c>
      <c r="AC13" s="8">
        <v>289.08917400000001</v>
      </c>
      <c r="AD13" s="8">
        <v>277.80536999999998</v>
      </c>
      <c r="AE13" s="8">
        <v>278.596068</v>
      </c>
      <c r="AF13" s="8">
        <v>279.336996</v>
      </c>
      <c r="AG13" s="8">
        <v>280.207899</v>
      </c>
      <c r="AH13" s="8">
        <v>281.181445</v>
      </c>
      <c r="AI13" s="8">
        <v>282.32841999999999</v>
      </c>
      <c r="AJ13" s="8">
        <v>283.59117500000002</v>
      </c>
      <c r="AK13" s="8">
        <v>284.97633000000002</v>
      </c>
      <c r="AL13" s="8">
        <v>267.09382399999998</v>
      </c>
      <c r="AM13" s="8">
        <v>266.23900099999997</v>
      </c>
      <c r="AN13" s="8">
        <v>267.02750099999997</v>
      </c>
      <c r="AO13" s="8">
        <v>266.652379</v>
      </c>
      <c r="AP13" s="8">
        <v>266.43360899999999</v>
      </c>
      <c r="AQ13" s="8">
        <v>264.600482</v>
      </c>
      <c r="AR13" s="8">
        <v>263.23840300000001</v>
      </c>
      <c r="AS13" s="8">
        <v>262.04882300000003</v>
      </c>
      <c r="AT13" s="8">
        <v>260.67758199999997</v>
      </c>
      <c r="AU13" s="8">
        <v>259.31090699999999</v>
      </c>
      <c r="AV13" s="8">
        <v>258.08575100000002</v>
      </c>
      <c r="AW13" s="8">
        <v>256.74284499999999</v>
      </c>
      <c r="AX13" s="8">
        <v>255.42239699999999</v>
      </c>
      <c r="AY13" s="8">
        <v>254.11677499999999</v>
      </c>
      <c r="AZ13" s="8">
        <v>252.84047200000001</v>
      </c>
      <c r="BA13" s="8">
        <v>251.55826400000001</v>
      </c>
    </row>
    <row r="14" spans="1:53" x14ac:dyDescent="0.25">
      <c r="A14" s="8" t="s">
        <v>79</v>
      </c>
      <c r="B14" s="8">
        <v>95.423999999999992</v>
      </c>
      <c r="C14" s="8">
        <v>100.196</v>
      </c>
      <c r="D14" s="8">
        <v>101.879</v>
      </c>
      <c r="E14" s="8">
        <v>107.113</v>
      </c>
      <c r="F14" s="8">
        <v>109.301</v>
      </c>
      <c r="G14" s="8">
        <v>114.515</v>
      </c>
      <c r="H14" s="8">
        <v>115.82</v>
      </c>
      <c r="I14" s="8">
        <v>123.191</v>
      </c>
      <c r="J14" s="8">
        <v>130.44800000000001</v>
      </c>
      <c r="K14" s="8">
        <v>131.75699999999998</v>
      </c>
      <c r="L14" s="8">
        <v>161.036</v>
      </c>
      <c r="M14" s="8">
        <v>169.62299999999999</v>
      </c>
      <c r="N14" s="8">
        <v>171.55600000000001</v>
      </c>
      <c r="O14" s="8">
        <v>181.815</v>
      </c>
      <c r="P14" s="8">
        <v>191.37599999999998</v>
      </c>
      <c r="Q14" s="8">
        <v>229.88499999999999</v>
      </c>
      <c r="R14" s="8">
        <v>240.53799999999995</v>
      </c>
      <c r="S14" s="8">
        <v>263.61900000000003</v>
      </c>
      <c r="T14" s="8">
        <v>259.517</v>
      </c>
      <c r="U14" s="8">
        <v>265.04199999999997</v>
      </c>
      <c r="V14" s="8">
        <v>276.072</v>
      </c>
      <c r="W14" s="8">
        <v>270.28399999999999</v>
      </c>
      <c r="X14" s="8">
        <v>285.673</v>
      </c>
      <c r="Y14" s="8">
        <v>287.51499999999999</v>
      </c>
      <c r="Z14" s="8">
        <v>288.529</v>
      </c>
      <c r="AA14" s="8">
        <v>314.47799999999995</v>
      </c>
      <c r="AB14" s="8">
        <v>326.27</v>
      </c>
      <c r="AC14" s="8">
        <v>356.17699999999996</v>
      </c>
      <c r="AD14" s="8">
        <v>338.60099999999994</v>
      </c>
      <c r="AE14" s="8">
        <v>321.05129000000005</v>
      </c>
      <c r="AF14" s="8">
        <v>358.57599999999996</v>
      </c>
      <c r="AG14" s="8">
        <v>371.42700000000002</v>
      </c>
      <c r="AH14" s="8">
        <v>366.46000000000004</v>
      </c>
      <c r="AI14" s="8">
        <v>384.90500000000003</v>
      </c>
      <c r="AJ14" s="8">
        <v>348.358</v>
      </c>
      <c r="AK14" s="8">
        <v>359.881708</v>
      </c>
      <c r="AL14" s="8">
        <v>351.37854300000004</v>
      </c>
      <c r="AM14" s="8">
        <v>354.52990200000005</v>
      </c>
      <c r="AN14" s="8">
        <v>356.99142900000004</v>
      </c>
      <c r="AO14" s="8">
        <v>358.98602399999999</v>
      </c>
      <c r="AP14" s="8">
        <v>339.36056500000001</v>
      </c>
      <c r="AQ14" s="8">
        <v>339.96621900000002</v>
      </c>
      <c r="AR14" s="8">
        <v>368.46485100000001</v>
      </c>
      <c r="AS14" s="8">
        <v>364.471384</v>
      </c>
      <c r="AT14" s="8">
        <v>350.21514000000008</v>
      </c>
      <c r="AU14" s="8">
        <v>360.37541800000008</v>
      </c>
      <c r="AV14" s="8">
        <v>350.37413800000002</v>
      </c>
      <c r="AW14" s="8">
        <v>344.94231899999994</v>
      </c>
      <c r="AX14" s="8">
        <v>327.73601300000001</v>
      </c>
      <c r="AY14" s="8">
        <v>326.80158499999999</v>
      </c>
      <c r="AZ14" s="8">
        <v>324.35303100000004</v>
      </c>
      <c r="BA14" s="8">
        <v>316.646525</v>
      </c>
    </row>
    <row r="15" spans="1:53" x14ac:dyDescent="0.25">
      <c r="A15" s="8" t="s">
        <v>80</v>
      </c>
      <c r="B15" s="8">
        <v>53.182999999999993</v>
      </c>
      <c r="C15" s="8">
        <v>56.197999999999993</v>
      </c>
      <c r="D15" s="8">
        <v>57.546000000000006</v>
      </c>
      <c r="E15" s="8">
        <v>61.129999999999995</v>
      </c>
      <c r="F15" s="8">
        <v>64.096999999999994</v>
      </c>
      <c r="G15" s="8">
        <v>68.631</v>
      </c>
      <c r="H15" s="8">
        <v>70.866</v>
      </c>
      <c r="I15" s="8">
        <v>74.950999999999993</v>
      </c>
      <c r="J15" s="8">
        <v>80.245000000000005</v>
      </c>
      <c r="K15" s="8">
        <v>78.339999999999989</v>
      </c>
      <c r="L15" s="8">
        <v>100.54599999999999</v>
      </c>
      <c r="M15" s="8">
        <v>106.791</v>
      </c>
      <c r="N15" s="8">
        <v>106.501</v>
      </c>
      <c r="O15" s="8">
        <v>114.747</v>
      </c>
      <c r="P15" s="8">
        <v>119.932</v>
      </c>
      <c r="Q15" s="8">
        <v>154.44399999999999</v>
      </c>
      <c r="R15" s="8">
        <v>162.28099999999998</v>
      </c>
      <c r="S15" s="8">
        <v>181.87</v>
      </c>
      <c r="T15" s="8">
        <v>187.74</v>
      </c>
      <c r="U15" s="8">
        <v>204.89100000000002</v>
      </c>
      <c r="V15" s="8">
        <v>214.46100000000001</v>
      </c>
      <c r="W15" s="8">
        <v>213.9</v>
      </c>
      <c r="X15" s="8">
        <v>221.80699999999999</v>
      </c>
      <c r="Y15" s="8">
        <v>227.80900000000003</v>
      </c>
      <c r="Z15" s="8">
        <v>237.80799999999999</v>
      </c>
      <c r="AA15" s="8">
        <v>272.81</v>
      </c>
      <c r="AB15" s="8">
        <v>287.80099999999999</v>
      </c>
      <c r="AC15" s="8">
        <v>314.33399999999995</v>
      </c>
      <c r="AD15" s="8">
        <v>332.80599999999998</v>
      </c>
      <c r="AE15" s="8">
        <v>314.62229000000002</v>
      </c>
      <c r="AF15" s="8">
        <v>352.87399999999997</v>
      </c>
      <c r="AG15" s="8">
        <v>364.88600000000002</v>
      </c>
      <c r="AH15" s="8">
        <v>362.57400000000001</v>
      </c>
      <c r="AI15" s="8">
        <v>379.87400000000002</v>
      </c>
      <c r="AJ15" s="8">
        <v>343.26400000000001</v>
      </c>
      <c r="AK15" s="8">
        <v>356.04119200000002</v>
      </c>
      <c r="AL15" s="8">
        <v>347.585712</v>
      </c>
      <c r="AM15" s="8">
        <v>350.802393</v>
      </c>
      <c r="AN15" s="8">
        <v>353.46280899999999</v>
      </c>
      <c r="AO15" s="8">
        <v>355.183222</v>
      </c>
      <c r="AP15" s="8">
        <v>335.53089299999999</v>
      </c>
      <c r="AQ15" s="8">
        <v>335.26398700000004</v>
      </c>
      <c r="AR15" s="8">
        <v>363.57175699999999</v>
      </c>
      <c r="AS15" s="8">
        <v>360.09469799999999</v>
      </c>
      <c r="AT15" s="8">
        <v>346.04266900000005</v>
      </c>
      <c r="AU15" s="8">
        <v>355.47591400000005</v>
      </c>
      <c r="AV15" s="8">
        <v>344.90869000000004</v>
      </c>
      <c r="AW15" s="8">
        <v>339.49575499999997</v>
      </c>
      <c r="AX15" s="8">
        <v>321.98876200000001</v>
      </c>
      <c r="AY15" s="8">
        <v>320.42447300000003</v>
      </c>
      <c r="AZ15" s="8">
        <v>316.55974200000003</v>
      </c>
      <c r="BA15" s="8">
        <v>312.75584600000002</v>
      </c>
    </row>
    <row r="16" spans="1:53" x14ac:dyDescent="0.25">
      <c r="A16" s="8" t="s">
        <v>81</v>
      </c>
      <c r="B16" s="8">
        <v>30.786000000000001</v>
      </c>
      <c r="C16" s="8">
        <v>31.393999999999998</v>
      </c>
      <c r="D16" s="8">
        <v>31.215</v>
      </c>
      <c r="E16" s="8">
        <v>31.561</v>
      </c>
      <c r="F16" s="8">
        <v>30.963999999999999</v>
      </c>
      <c r="G16" s="8">
        <v>30.937000000000001</v>
      </c>
      <c r="H16" s="8">
        <v>29.907</v>
      </c>
      <c r="I16" s="8">
        <v>30.952999999999999</v>
      </c>
      <c r="J16" s="8">
        <v>31.004000000000001</v>
      </c>
      <c r="K16" s="8">
        <v>32.658999999999999</v>
      </c>
      <c r="L16" s="8">
        <v>34.99</v>
      </c>
      <c r="M16" s="8">
        <v>35.622</v>
      </c>
      <c r="N16" s="8">
        <v>37.912999999999997</v>
      </c>
      <c r="O16" s="8">
        <v>37.567</v>
      </c>
      <c r="P16" s="8">
        <v>39.222000000000001</v>
      </c>
      <c r="Q16" s="8">
        <v>41.098999999999997</v>
      </c>
      <c r="R16" s="8">
        <v>41.070999999999998</v>
      </c>
      <c r="S16" s="8">
        <v>41.277999999999999</v>
      </c>
      <c r="T16" s="8">
        <v>32.305</v>
      </c>
      <c r="U16" s="8">
        <v>29.771000000000001</v>
      </c>
      <c r="V16" s="8">
        <v>20.512</v>
      </c>
      <c r="W16" s="8">
        <v>21.478000000000002</v>
      </c>
      <c r="X16" s="8">
        <v>21.632999999999999</v>
      </c>
      <c r="Y16" s="8">
        <v>19.597000000000001</v>
      </c>
      <c r="Z16" s="8">
        <v>15.571999999999999</v>
      </c>
      <c r="AA16" s="8">
        <v>9.5619999999999994</v>
      </c>
      <c r="AB16" s="8">
        <v>7.6719999999999997</v>
      </c>
      <c r="AC16" s="8">
        <v>7.72</v>
      </c>
      <c r="AD16" s="8">
        <v>4.1520000000000001</v>
      </c>
      <c r="AE16" s="8">
        <v>3.9540000000000002</v>
      </c>
      <c r="AF16" s="8">
        <v>4.101</v>
      </c>
      <c r="AG16" s="8">
        <v>4.8410000000000002</v>
      </c>
      <c r="AH16" s="8">
        <v>2.0590000000000002</v>
      </c>
      <c r="AI16" s="8">
        <v>1.5920000000000001</v>
      </c>
      <c r="AJ16" s="8">
        <v>1.5649999999999999</v>
      </c>
      <c r="AK16" s="8">
        <v>1.359</v>
      </c>
      <c r="AL16" s="8">
        <v>1.5880000000000001</v>
      </c>
      <c r="AM16" s="8">
        <v>1.595</v>
      </c>
      <c r="AN16" s="8">
        <v>1.245239</v>
      </c>
      <c r="AO16" s="8">
        <v>1.426884</v>
      </c>
      <c r="AP16" s="8">
        <v>1.4766969999999999</v>
      </c>
      <c r="AQ16" s="8">
        <v>1.848997</v>
      </c>
      <c r="AR16" s="8">
        <v>1.7564759999999999</v>
      </c>
      <c r="AS16" s="8">
        <v>0.83152700000000002</v>
      </c>
      <c r="AT16" s="8">
        <v>0.83883200000000002</v>
      </c>
      <c r="AU16" s="8">
        <v>1.1775230000000001</v>
      </c>
      <c r="AV16" s="8">
        <v>1.286764</v>
      </c>
      <c r="AW16" s="8">
        <v>1.206151</v>
      </c>
      <c r="AX16" s="8">
        <v>1.351008</v>
      </c>
      <c r="AY16" s="8">
        <v>1.9141570000000001</v>
      </c>
      <c r="AZ16" s="8">
        <v>2.569817</v>
      </c>
      <c r="BA16" s="8">
        <v>1.9249890000000001</v>
      </c>
    </row>
    <row r="17" spans="1:53" x14ac:dyDescent="0.25">
      <c r="A17" s="8" t="s">
        <v>82</v>
      </c>
      <c r="B17" s="8">
        <v>1.591</v>
      </c>
      <c r="C17" s="8">
        <v>1.73</v>
      </c>
      <c r="D17" s="8">
        <v>1.778</v>
      </c>
      <c r="E17" s="8">
        <v>2.5649999999999999</v>
      </c>
      <c r="F17" s="8">
        <v>1.7589999999999999</v>
      </c>
      <c r="G17" s="8">
        <v>1.802</v>
      </c>
      <c r="H17" s="8">
        <v>1.8180000000000001</v>
      </c>
      <c r="I17" s="8">
        <v>2.1680000000000001</v>
      </c>
      <c r="J17" s="8">
        <v>2.2749999999999999</v>
      </c>
      <c r="K17" s="8">
        <v>4.57</v>
      </c>
      <c r="L17" s="8">
        <v>8.4600000000000009</v>
      </c>
      <c r="M17" s="8">
        <v>9.625</v>
      </c>
      <c r="N17" s="8">
        <v>9.2469999999999999</v>
      </c>
      <c r="O17" s="8">
        <v>10.194000000000001</v>
      </c>
      <c r="P17" s="8">
        <v>10.651999999999999</v>
      </c>
      <c r="Q17" s="8">
        <v>11.03</v>
      </c>
      <c r="R17" s="8">
        <v>11.897</v>
      </c>
      <c r="S17" s="8">
        <v>15.596</v>
      </c>
      <c r="T17" s="8">
        <v>13.968999999999999</v>
      </c>
      <c r="U17" s="8">
        <v>1.0820000000000001</v>
      </c>
      <c r="V17" s="8">
        <v>1.4239999999999999</v>
      </c>
      <c r="W17" s="8">
        <v>1.3959999999999999</v>
      </c>
      <c r="X17" s="8">
        <v>1.0660000000000001</v>
      </c>
      <c r="Y17" s="8">
        <v>1.054</v>
      </c>
      <c r="Z17" s="8">
        <v>1.2090000000000001</v>
      </c>
      <c r="AA17" s="8">
        <v>1.2889999999999999</v>
      </c>
      <c r="AB17" s="8">
        <v>1.3520000000000001</v>
      </c>
      <c r="AC17" s="8">
        <v>1.663</v>
      </c>
      <c r="AD17" s="8">
        <v>1.643</v>
      </c>
      <c r="AE17" s="8">
        <v>2.4750000000000001</v>
      </c>
      <c r="AF17" s="8">
        <v>1.601</v>
      </c>
      <c r="AG17" s="8">
        <v>1.7</v>
      </c>
      <c r="AH17" s="8">
        <v>1.827</v>
      </c>
      <c r="AI17" s="8">
        <v>3.4390000000000001</v>
      </c>
      <c r="AJ17" s="8">
        <v>3.5289999999999999</v>
      </c>
      <c r="AK17" s="8">
        <v>2.4815160000000001</v>
      </c>
      <c r="AL17" s="8">
        <v>2.204831</v>
      </c>
      <c r="AM17" s="8">
        <v>2.1325090000000002</v>
      </c>
      <c r="AN17" s="8">
        <v>2.2833809999999999</v>
      </c>
      <c r="AO17" s="8">
        <v>2.375918</v>
      </c>
      <c r="AP17" s="8">
        <v>2.3529749999999998</v>
      </c>
      <c r="AQ17" s="8">
        <v>2.8532350000000002</v>
      </c>
      <c r="AR17" s="8">
        <v>3.1366179999999999</v>
      </c>
      <c r="AS17" s="8">
        <v>3.5451589999999999</v>
      </c>
      <c r="AT17" s="8">
        <v>3.3336389999999998</v>
      </c>
      <c r="AU17" s="8">
        <v>3.721981</v>
      </c>
      <c r="AV17" s="8">
        <v>4.1786839999999996</v>
      </c>
      <c r="AW17" s="8">
        <v>4.2404130000000002</v>
      </c>
      <c r="AX17" s="8">
        <v>4.3962430000000001</v>
      </c>
      <c r="AY17" s="8">
        <v>4.462955</v>
      </c>
      <c r="AZ17" s="8">
        <v>5.2234720000000001</v>
      </c>
      <c r="BA17" s="8">
        <v>1.9656899999999999</v>
      </c>
    </row>
    <row r="18" spans="1:53" x14ac:dyDescent="0.25">
      <c r="A18" s="8" t="s">
        <v>83</v>
      </c>
      <c r="B18" s="8">
        <v>1.96</v>
      </c>
      <c r="C18" s="8">
        <v>2.4420000000000002</v>
      </c>
      <c r="D18" s="8">
        <v>2.871</v>
      </c>
      <c r="E18" s="8">
        <v>3.4329999999999998</v>
      </c>
      <c r="F18" s="8">
        <v>4.0090000000000003</v>
      </c>
      <c r="G18" s="8">
        <v>4.4160000000000004</v>
      </c>
      <c r="H18" s="8">
        <v>4.774</v>
      </c>
      <c r="I18" s="8">
        <v>7.2050000000000001</v>
      </c>
      <c r="J18" s="8">
        <v>8.8330000000000002</v>
      </c>
      <c r="K18" s="8">
        <v>9.0060000000000002</v>
      </c>
      <c r="L18" s="8">
        <v>8.41</v>
      </c>
      <c r="M18" s="8">
        <v>10.071999999999999</v>
      </c>
      <c r="N18" s="8">
        <v>10.776999999999999</v>
      </c>
      <c r="O18" s="8">
        <v>12.54</v>
      </c>
      <c r="P18" s="8">
        <v>16.187999999999999</v>
      </c>
      <c r="Q18" s="8">
        <v>14.895</v>
      </c>
      <c r="R18" s="8">
        <v>14.337999999999999</v>
      </c>
      <c r="S18" s="8">
        <v>15.638</v>
      </c>
      <c r="T18" s="8">
        <v>13.997999999999999</v>
      </c>
      <c r="U18" s="8">
        <v>20.163</v>
      </c>
      <c r="V18" s="8">
        <v>23</v>
      </c>
      <c r="W18" s="8">
        <v>25.555</v>
      </c>
      <c r="X18" s="8">
        <v>24.922000000000001</v>
      </c>
      <c r="Y18" s="8">
        <v>26.445</v>
      </c>
      <c r="Z18" s="8">
        <v>29.097000000000001</v>
      </c>
      <c r="AA18" s="8">
        <v>29.55</v>
      </c>
      <c r="AB18" s="8">
        <v>32.387</v>
      </c>
      <c r="AC18" s="8">
        <v>32.277999999999999</v>
      </c>
      <c r="AD18" s="8">
        <v>27.870645</v>
      </c>
      <c r="AE18" s="8">
        <v>26.709808000000002</v>
      </c>
      <c r="AF18" s="8">
        <v>26.647042999999996</v>
      </c>
      <c r="AG18" s="8">
        <v>27.845749000000001</v>
      </c>
      <c r="AH18" s="8">
        <v>28.690426000000002</v>
      </c>
      <c r="AI18" s="8">
        <v>26.749055000000002</v>
      </c>
      <c r="AJ18" s="8">
        <v>26.880510000000001</v>
      </c>
      <c r="AK18" s="8">
        <v>27.830624</v>
      </c>
      <c r="AL18" s="8">
        <v>29.916063999999999</v>
      </c>
      <c r="AM18" s="8">
        <v>32.816324999999999</v>
      </c>
      <c r="AN18" s="8">
        <v>35.227454000000002</v>
      </c>
      <c r="AO18" s="8">
        <v>35.822898000000002</v>
      </c>
      <c r="AP18" s="8">
        <v>42.061999999999998</v>
      </c>
      <c r="AQ18" s="8">
        <v>42.533000000000001</v>
      </c>
      <c r="AR18" s="8">
        <v>39.143999999999998</v>
      </c>
      <c r="AS18" s="8">
        <v>39.147000000000006</v>
      </c>
      <c r="AT18" s="8">
        <v>41.384999999999998</v>
      </c>
      <c r="AU18" s="8">
        <v>41.367999999999995</v>
      </c>
      <c r="AV18" s="8">
        <v>40.826000000000001</v>
      </c>
      <c r="AW18" s="8">
        <v>42.344999999999999</v>
      </c>
      <c r="AX18" s="8">
        <v>44.9</v>
      </c>
      <c r="AY18" s="8">
        <v>52.991</v>
      </c>
      <c r="AZ18" s="8">
        <v>50.774999999999999</v>
      </c>
      <c r="BA18" s="8">
        <v>51.834000000000003</v>
      </c>
    </row>
    <row r="19" spans="1:53" x14ac:dyDescent="0.25">
      <c r="A19" s="8" t="s">
        <v>84</v>
      </c>
      <c r="B19" s="8">
        <v>18.076000000000001</v>
      </c>
      <c r="C19" s="8">
        <v>20.2</v>
      </c>
      <c r="D19" s="8">
        <v>22.337999999999997</v>
      </c>
      <c r="E19" s="8">
        <v>24.552</v>
      </c>
      <c r="F19" s="8">
        <v>27.27</v>
      </c>
      <c r="G19" s="8">
        <v>30.293999999999997</v>
      </c>
      <c r="H19" s="8">
        <v>33.304000000000002</v>
      </c>
      <c r="I19" s="8">
        <v>36.85</v>
      </c>
      <c r="J19" s="8">
        <v>40.295000000000002</v>
      </c>
      <c r="K19" s="8">
        <v>43.326000000000001</v>
      </c>
      <c r="L19" s="8">
        <v>46.436</v>
      </c>
      <c r="M19" s="8">
        <v>50.494</v>
      </c>
      <c r="N19" s="8">
        <v>54.643999999999998</v>
      </c>
      <c r="O19" s="8">
        <v>59.712999999999994</v>
      </c>
      <c r="P19" s="8">
        <v>64.983000000000004</v>
      </c>
      <c r="Q19" s="8">
        <v>70.33</v>
      </c>
      <c r="R19" s="8">
        <v>77.069000000000003</v>
      </c>
      <c r="S19" s="8">
        <v>84.197000000000003</v>
      </c>
      <c r="T19" s="8">
        <v>84.179000000000002</v>
      </c>
      <c r="U19" s="8">
        <v>86.483000000000004</v>
      </c>
      <c r="V19" s="8">
        <v>91.512</v>
      </c>
      <c r="W19" s="8">
        <v>95.281000000000006</v>
      </c>
      <c r="X19" s="8">
        <v>98.539000000000001</v>
      </c>
      <c r="Y19" s="8">
        <v>102.90299999999999</v>
      </c>
      <c r="Z19" s="8">
        <v>111.733</v>
      </c>
      <c r="AA19" s="8">
        <v>119.535</v>
      </c>
      <c r="AB19" s="8">
        <v>127.023</v>
      </c>
      <c r="AC19" s="8">
        <v>137.49799999999999</v>
      </c>
      <c r="AD19" s="8">
        <v>144.90300000000002</v>
      </c>
      <c r="AE19" s="8">
        <v>154.548</v>
      </c>
      <c r="AF19" s="8">
        <v>156.22200000000001</v>
      </c>
      <c r="AG19" s="8">
        <v>154.50799999999998</v>
      </c>
      <c r="AH19" s="8">
        <v>160.65</v>
      </c>
      <c r="AI19" s="8">
        <v>170.56400000000002</v>
      </c>
      <c r="AJ19" s="8">
        <v>179.161</v>
      </c>
      <c r="AK19" s="8">
        <v>193.292</v>
      </c>
      <c r="AL19" s="8">
        <v>203.34199999999998</v>
      </c>
      <c r="AM19" s="8">
        <v>207.48899999999998</v>
      </c>
      <c r="AN19" s="8">
        <v>212.11665500000001</v>
      </c>
      <c r="AO19" s="8">
        <v>216.02756099999999</v>
      </c>
      <c r="AP19" s="8">
        <v>223.41900000000001</v>
      </c>
      <c r="AQ19" s="8">
        <v>231.51900000000001</v>
      </c>
      <c r="AR19" s="8">
        <v>237.971</v>
      </c>
      <c r="AS19" s="8">
        <v>245.79000000000002</v>
      </c>
      <c r="AT19" s="8">
        <v>254.31900000000002</v>
      </c>
      <c r="AU19" s="8">
        <v>252.971</v>
      </c>
      <c r="AV19" s="8">
        <v>267.62</v>
      </c>
      <c r="AW19" s="8">
        <v>270.85500000000002</v>
      </c>
      <c r="AX19" s="8">
        <v>274.64700000000005</v>
      </c>
      <c r="AY19" s="8">
        <v>296.96799999999996</v>
      </c>
      <c r="AZ19" s="8">
        <v>315.16400000000004</v>
      </c>
      <c r="BA19" s="8">
        <v>329.87700000000007</v>
      </c>
    </row>
    <row r="20" spans="1:53" x14ac:dyDescent="0.25">
      <c r="A20" s="8" t="s">
        <v>1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</row>
    <row r="21" spans="1:53" x14ac:dyDescent="0.25">
      <c r="A21" s="9" t="s">
        <v>85</v>
      </c>
      <c r="B21" s="9">
        <v>269.341859</v>
      </c>
      <c r="C21" s="9">
        <v>276.36148500000002</v>
      </c>
      <c r="D21" s="9">
        <v>281.97189700000001</v>
      </c>
      <c r="E21" s="9">
        <v>290.75557800000001</v>
      </c>
      <c r="F21" s="9">
        <v>297.369775</v>
      </c>
      <c r="G21" s="9">
        <v>306.09751799999998</v>
      </c>
      <c r="H21" s="9">
        <v>311.55479000000003</v>
      </c>
      <c r="I21" s="9">
        <v>322.68787200000003</v>
      </c>
      <c r="J21" s="9">
        <v>333.21094399999998</v>
      </c>
      <c r="K21" s="9">
        <v>336.67197900000002</v>
      </c>
      <c r="L21" s="9">
        <v>361.55174</v>
      </c>
      <c r="M21" s="9">
        <v>374.03179799999998</v>
      </c>
      <c r="N21" s="9">
        <v>382.27949899999999</v>
      </c>
      <c r="O21" s="9">
        <v>397.73733199999998</v>
      </c>
      <c r="P21" s="9">
        <v>414.89013799999998</v>
      </c>
      <c r="Q21" s="9">
        <v>451.80235099999999</v>
      </c>
      <c r="R21" s="9">
        <v>463.98844400000002</v>
      </c>
      <c r="S21" s="9">
        <v>497.68969099999998</v>
      </c>
      <c r="T21" s="9">
        <v>494.15024299999999</v>
      </c>
      <c r="U21" s="9">
        <v>516.37515199999996</v>
      </c>
      <c r="V21" s="9">
        <v>522.53379199999995</v>
      </c>
      <c r="W21" s="9">
        <v>529.41019100000005</v>
      </c>
      <c r="X21" s="9">
        <v>528.81950700000004</v>
      </c>
      <c r="Y21" s="9">
        <v>538.48191899999995</v>
      </c>
      <c r="Z21" s="9">
        <v>574.10758799999996</v>
      </c>
      <c r="AA21" s="9">
        <v>641.95820800000001</v>
      </c>
      <c r="AB21" s="9">
        <v>648.912193</v>
      </c>
      <c r="AC21" s="9">
        <v>686.46954500000004</v>
      </c>
      <c r="AD21" s="9">
        <v>685.473074</v>
      </c>
      <c r="AE21" s="9">
        <v>671.79469700000004</v>
      </c>
      <c r="AF21" s="9">
        <v>707.77663099999995</v>
      </c>
      <c r="AG21" s="9">
        <v>720.70119799999998</v>
      </c>
      <c r="AH21" s="9">
        <v>719.61263599999995</v>
      </c>
      <c r="AI21" s="9">
        <v>740.59557400000006</v>
      </c>
      <c r="AJ21" s="9">
        <v>712.54688099999998</v>
      </c>
      <c r="AK21" s="9">
        <v>731.17030999999997</v>
      </c>
      <c r="AL21" s="9">
        <v>715.910124</v>
      </c>
      <c r="AM21" s="9">
        <v>719.80288099999996</v>
      </c>
      <c r="AN21" s="9">
        <v>731.71383400000002</v>
      </c>
      <c r="AO21" s="9">
        <v>738.86156000000005</v>
      </c>
      <c r="AP21" s="9">
        <v>731.20867099999998</v>
      </c>
      <c r="AQ21" s="9">
        <v>733.415569</v>
      </c>
      <c r="AR21" s="9">
        <v>761.13889200000006</v>
      </c>
      <c r="AS21" s="9">
        <v>763.51581799999997</v>
      </c>
      <c r="AT21" s="9">
        <v>757.47198700000001</v>
      </c>
      <c r="AU21" s="9">
        <v>765.28731000000005</v>
      </c>
      <c r="AV21" s="9">
        <v>763.38241300000004</v>
      </c>
      <c r="AW21" s="9">
        <v>757.89209700000004</v>
      </c>
      <c r="AX21" s="9">
        <v>742.70944899999995</v>
      </c>
      <c r="AY21" s="9">
        <v>754.14428999999996</v>
      </c>
      <c r="AZ21" s="9">
        <v>755.27402600000005</v>
      </c>
      <c r="BA21" s="9">
        <v>756.61262499999998</v>
      </c>
    </row>
    <row r="22" spans="1:53" x14ac:dyDescent="0.25">
      <c r="A22" s="8" t="s">
        <v>77</v>
      </c>
      <c r="B22" s="8" t="s">
        <v>78</v>
      </c>
      <c r="C22" s="8" t="s">
        <v>78</v>
      </c>
      <c r="D22" s="8" t="s">
        <v>78</v>
      </c>
      <c r="E22" s="8" t="s">
        <v>78</v>
      </c>
      <c r="F22" s="8" t="s">
        <v>78</v>
      </c>
      <c r="G22" s="8" t="s">
        <v>78</v>
      </c>
      <c r="H22" s="8" t="s">
        <v>78</v>
      </c>
      <c r="I22" s="8" t="s">
        <v>78</v>
      </c>
      <c r="J22" s="8" t="s">
        <v>78</v>
      </c>
      <c r="K22" s="8" t="s">
        <v>78</v>
      </c>
      <c r="L22" s="8" t="s">
        <v>78</v>
      </c>
      <c r="M22" s="8" t="s">
        <v>78</v>
      </c>
      <c r="N22" s="8" t="s">
        <v>78</v>
      </c>
      <c r="O22" s="8" t="s">
        <v>78</v>
      </c>
      <c r="P22" s="8" t="s">
        <v>78</v>
      </c>
      <c r="Q22" s="8" t="s">
        <v>78</v>
      </c>
      <c r="R22" s="8" t="s">
        <v>78</v>
      </c>
      <c r="S22" s="8" t="s">
        <v>78</v>
      </c>
      <c r="T22" s="8" t="s">
        <v>78</v>
      </c>
      <c r="U22" s="8" t="s">
        <v>78</v>
      </c>
      <c r="V22" s="8" t="s">
        <v>78</v>
      </c>
      <c r="W22" s="8" t="s">
        <v>78</v>
      </c>
      <c r="X22" s="8" t="s">
        <v>78</v>
      </c>
      <c r="Y22" s="8" t="s">
        <v>78</v>
      </c>
      <c r="Z22" s="8" t="s">
        <v>78</v>
      </c>
      <c r="AA22" s="8">
        <v>0.41137000000000001</v>
      </c>
      <c r="AB22" s="8">
        <v>0.43879400000000002</v>
      </c>
      <c r="AC22" s="8">
        <v>0.47437099999999999</v>
      </c>
      <c r="AD22" s="8">
        <v>0.533752</v>
      </c>
      <c r="AE22" s="8">
        <v>0.58873699999999995</v>
      </c>
      <c r="AF22" s="8">
        <v>0.59300299999999995</v>
      </c>
      <c r="AG22" s="8">
        <v>0.64962699999999995</v>
      </c>
      <c r="AH22" s="8">
        <v>0.71526800000000001</v>
      </c>
      <c r="AI22" s="8">
        <v>0.80412399999999995</v>
      </c>
      <c r="AJ22" s="8">
        <v>0.90010999999999997</v>
      </c>
      <c r="AK22" s="8">
        <v>1.0231809999999999</v>
      </c>
      <c r="AL22" s="8">
        <v>1.2282729999999999</v>
      </c>
      <c r="AM22" s="8">
        <v>1.3672800000000001</v>
      </c>
      <c r="AN22" s="8">
        <v>1.5740810000000001</v>
      </c>
      <c r="AO22" s="8">
        <v>1.7489790000000001</v>
      </c>
      <c r="AP22" s="8">
        <v>1.1930000000000001</v>
      </c>
      <c r="AQ22" s="8">
        <v>1.3029999999999999</v>
      </c>
      <c r="AR22" s="8">
        <v>1.577</v>
      </c>
      <c r="AS22" s="8">
        <v>1.482</v>
      </c>
      <c r="AT22" s="8">
        <v>2.2829999999999999</v>
      </c>
      <c r="AU22" s="8">
        <v>2.843</v>
      </c>
      <c r="AV22" s="8">
        <v>3.2189999999999999</v>
      </c>
      <c r="AW22" s="8">
        <v>3.5310000000000001</v>
      </c>
      <c r="AX22" s="8">
        <v>4.0359999999999996</v>
      </c>
      <c r="AY22" s="8">
        <v>4.5250000000000004</v>
      </c>
      <c r="AZ22" s="8">
        <v>5.2910000000000004</v>
      </c>
      <c r="BA22" s="8">
        <v>5.859</v>
      </c>
    </row>
    <row r="23" spans="1:53" x14ac:dyDescent="0.25">
      <c r="A23" s="8" t="s">
        <v>95</v>
      </c>
      <c r="B23" s="8">
        <v>181.711859</v>
      </c>
      <c r="C23" s="8">
        <v>184.673485</v>
      </c>
      <c r="D23" s="8">
        <v>187.68689699999999</v>
      </c>
      <c r="E23" s="8">
        <v>190.76157799999999</v>
      </c>
      <c r="F23" s="8">
        <v>193.881775</v>
      </c>
      <c r="G23" s="8">
        <v>196.50451799999999</v>
      </c>
      <c r="H23" s="8">
        <v>199.12079</v>
      </c>
      <c r="I23" s="8">
        <v>201.783872</v>
      </c>
      <c r="J23" s="8">
        <v>204.47994399999999</v>
      </c>
      <c r="K23" s="8">
        <v>207.21697900000001</v>
      </c>
      <c r="L23" s="8">
        <v>209.99574000000001</v>
      </c>
      <c r="M23" s="8">
        <v>212.82479799999999</v>
      </c>
      <c r="N23" s="8">
        <v>215.68949900000001</v>
      </c>
      <c r="O23" s="8">
        <v>218.598332</v>
      </c>
      <c r="P23" s="8">
        <v>221.55213800000001</v>
      </c>
      <c r="Q23" s="8">
        <v>223.41535099999999</v>
      </c>
      <c r="R23" s="8">
        <v>224.44244399999999</v>
      </c>
      <c r="S23" s="8">
        <v>225.478691</v>
      </c>
      <c r="T23" s="8">
        <v>226.52424300000001</v>
      </c>
      <c r="U23" s="8">
        <v>227.58215200000001</v>
      </c>
      <c r="V23" s="8">
        <v>228.646792</v>
      </c>
      <c r="W23" s="8">
        <v>229.721191</v>
      </c>
      <c r="X23" s="8">
        <v>230.80550700000001</v>
      </c>
      <c r="Y23" s="8">
        <v>231.902919</v>
      </c>
      <c r="Z23" s="8">
        <v>233.007588</v>
      </c>
      <c r="AA23" s="8">
        <v>276.461839</v>
      </c>
      <c r="AB23" s="8">
        <v>278.69539900000001</v>
      </c>
      <c r="AC23" s="8">
        <v>289.08917400000001</v>
      </c>
      <c r="AD23" s="8">
        <v>277.80536999999998</v>
      </c>
      <c r="AE23" s="8">
        <v>278.596068</v>
      </c>
      <c r="AF23" s="8">
        <v>279.336996</v>
      </c>
      <c r="AG23" s="8">
        <v>280.207899</v>
      </c>
      <c r="AH23" s="8">
        <v>281.181445</v>
      </c>
      <c r="AI23" s="8">
        <v>282.32841999999999</v>
      </c>
      <c r="AJ23" s="8">
        <v>283.59117500000002</v>
      </c>
      <c r="AK23" s="8">
        <v>284.97633000000002</v>
      </c>
      <c r="AL23" s="8">
        <v>267.09382399999998</v>
      </c>
      <c r="AM23" s="8">
        <v>266.23900099999997</v>
      </c>
      <c r="AN23" s="8">
        <v>267.02750099999997</v>
      </c>
      <c r="AO23" s="8">
        <v>266.652379</v>
      </c>
      <c r="AP23" s="8">
        <v>266.43360899999999</v>
      </c>
      <c r="AQ23" s="8">
        <v>264.600482</v>
      </c>
      <c r="AR23" s="8">
        <v>263.23840300000001</v>
      </c>
      <c r="AS23" s="8">
        <v>262.04882300000003</v>
      </c>
      <c r="AT23" s="8">
        <v>260.67758199999997</v>
      </c>
      <c r="AU23" s="8">
        <v>259.31090699999999</v>
      </c>
      <c r="AV23" s="8">
        <v>258.08575100000002</v>
      </c>
      <c r="AW23" s="8">
        <v>256.74284499999999</v>
      </c>
      <c r="AX23" s="8">
        <v>255.42239699999999</v>
      </c>
      <c r="AY23" s="8">
        <v>254.11677499999999</v>
      </c>
      <c r="AZ23" s="8">
        <v>252.84047200000001</v>
      </c>
      <c r="BA23" s="8">
        <v>251.55826400000001</v>
      </c>
    </row>
    <row r="24" spans="1:53" x14ac:dyDescent="0.25">
      <c r="A24" s="9" t="s">
        <v>86</v>
      </c>
      <c r="B24" s="9">
        <v>78.573999999999998</v>
      </c>
      <c r="C24" s="9">
        <v>81.123999999999995</v>
      </c>
      <c r="D24" s="9">
        <v>82.241</v>
      </c>
      <c r="E24" s="9">
        <v>86.466999999999999</v>
      </c>
      <c r="F24" s="9">
        <v>88.132000000000005</v>
      </c>
      <c r="G24" s="9">
        <v>92.281999999999996</v>
      </c>
      <c r="H24" s="9">
        <v>93.331999999999994</v>
      </c>
      <c r="I24" s="9">
        <v>97.707999999999998</v>
      </c>
      <c r="J24" s="9">
        <v>102.10300000000001</v>
      </c>
      <c r="K24" s="9">
        <v>100.61599999999999</v>
      </c>
      <c r="L24" s="9">
        <v>121.34399999999999</v>
      </c>
      <c r="M24" s="9">
        <v>126.99299999999999</v>
      </c>
      <c r="N24" s="9">
        <v>129.31</v>
      </c>
      <c r="O24" s="9">
        <v>136.83000000000001</v>
      </c>
      <c r="P24" s="9">
        <v>143.994</v>
      </c>
      <c r="Q24" s="9">
        <v>177.35499999999999</v>
      </c>
      <c r="R24" s="9">
        <v>184.84799999999998</v>
      </c>
      <c r="S24" s="9">
        <v>211.53299999999999</v>
      </c>
      <c r="T24" s="9">
        <v>206.90300000000002</v>
      </c>
      <c r="U24" s="9">
        <v>220.351</v>
      </c>
      <c r="V24" s="9">
        <v>219.46100000000001</v>
      </c>
      <c r="W24" s="9">
        <v>219.85000000000002</v>
      </c>
      <c r="X24" s="9">
        <v>216.529</v>
      </c>
      <c r="Y24" s="9">
        <v>219.56400000000002</v>
      </c>
      <c r="Z24" s="9">
        <v>244.27600000000001</v>
      </c>
      <c r="AA24" s="9">
        <v>262.13099999999997</v>
      </c>
      <c r="AB24" s="9">
        <v>258.25200000000001</v>
      </c>
      <c r="AC24" s="9">
        <v>278.048</v>
      </c>
      <c r="AD24" s="9">
        <v>293.47199999999998</v>
      </c>
      <c r="AE24" s="9">
        <v>272.12033300000002</v>
      </c>
      <c r="AF24" s="9">
        <v>305.34899999999999</v>
      </c>
      <c r="AG24" s="9">
        <v>316.33500000000004</v>
      </c>
      <c r="AH24" s="9">
        <v>309.41500000000002</v>
      </c>
      <c r="AI24" s="9">
        <v>323.613</v>
      </c>
      <c r="AJ24" s="9">
        <v>288.03899999999999</v>
      </c>
      <c r="AK24" s="9">
        <v>294.13444099999998</v>
      </c>
      <c r="AL24" s="9">
        <v>286.90254800000002</v>
      </c>
      <c r="AM24" s="9">
        <v>286.73755700000004</v>
      </c>
      <c r="AN24" s="9">
        <v>290.96099300000003</v>
      </c>
      <c r="AO24" s="9">
        <v>294.60888999999997</v>
      </c>
      <c r="AP24" s="9">
        <v>276.46460100000002</v>
      </c>
      <c r="AQ24" s="9">
        <v>274.13370600000002</v>
      </c>
      <c r="AR24" s="9">
        <v>300.58197000000001</v>
      </c>
      <c r="AS24" s="9">
        <v>298.81111499999997</v>
      </c>
      <c r="AT24" s="9">
        <v>285.40287600000005</v>
      </c>
      <c r="AU24" s="9">
        <v>293.70538500000004</v>
      </c>
      <c r="AV24" s="9">
        <v>281.87062200000003</v>
      </c>
      <c r="AW24" s="9">
        <v>275.58266899999995</v>
      </c>
      <c r="AX24" s="9">
        <v>258.308876</v>
      </c>
      <c r="AY24" s="9">
        <v>259.02089599999999</v>
      </c>
      <c r="AZ24" s="9">
        <v>255.96409700000001</v>
      </c>
      <c r="BA24" s="9">
        <v>249.469311</v>
      </c>
    </row>
    <row r="25" spans="1:53" x14ac:dyDescent="0.25">
      <c r="A25" s="8" t="s">
        <v>87</v>
      </c>
      <c r="B25" s="8">
        <v>47.787999999999997</v>
      </c>
      <c r="C25" s="8">
        <v>49.73</v>
      </c>
      <c r="D25" s="8">
        <v>51.026000000000003</v>
      </c>
      <c r="E25" s="8">
        <v>54.905999999999999</v>
      </c>
      <c r="F25" s="8">
        <v>57.167999999999999</v>
      </c>
      <c r="G25" s="8">
        <v>61.344999999999999</v>
      </c>
      <c r="H25" s="8">
        <v>63.424999999999997</v>
      </c>
      <c r="I25" s="8">
        <v>66.754999999999995</v>
      </c>
      <c r="J25" s="8">
        <v>71.099000000000004</v>
      </c>
      <c r="K25" s="8">
        <v>67.956999999999994</v>
      </c>
      <c r="L25" s="8">
        <v>86.353999999999999</v>
      </c>
      <c r="M25" s="8">
        <v>91.370999999999995</v>
      </c>
      <c r="N25" s="8">
        <v>91.397000000000006</v>
      </c>
      <c r="O25" s="8">
        <v>99.263000000000005</v>
      </c>
      <c r="P25" s="8">
        <v>104.77200000000001</v>
      </c>
      <c r="Q25" s="8">
        <v>136.256</v>
      </c>
      <c r="R25" s="8">
        <v>143.77699999999999</v>
      </c>
      <c r="S25" s="8">
        <v>170.255</v>
      </c>
      <c r="T25" s="8">
        <v>174.59800000000001</v>
      </c>
      <c r="U25" s="8">
        <v>190.58</v>
      </c>
      <c r="V25" s="8">
        <v>198.94900000000001</v>
      </c>
      <c r="W25" s="8">
        <v>198.37200000000001</v>
      </c>
      <c r="X25" s="8">
        <v>194.89599999999999</v>
      </c>
      <c r="Y25" s="8">
        <v>199.96700000000001</v>
      </c>
      <c r="Z25" s="8">
        <v>228.70400000000001</v>
      </c>
      <c r="AA25" s="8">
        <v>252.56899999999999</v>
      </c>
      <c r="AB25" s="8">
        <v>250.58</v>
      </c>
      <c r="AC25" s="8">
        <v>270.32799999999997</v>
      </c>
      <c r="AD25" s="8">
        <v>289.32</v>
      </c>
      <c r="AE25" s="8">
        <v>268.16633300000001</v>
      </c>
      <c r="AF25" s="8">
        <v>301.24799999999999</v>
      </c>
      <c r="AG25" s="8">
        <v>311.49400000000003</v>
      </c>
      <c r="AH25" s="8">
        <v>307.35599999999999</v>
      </c>
      <c r="AI25" s="8">
        <v>322.02100000000002</v>
      </c>
      <c r="AJ25" s="8">
        <v>286.47399999999999</v>
      </c>
      <c r="AK25" s="8">
        <v>292.775441</v>
      </c>
      <c r="AL25" s="8">
        <v>285.314548</v>
      </c>
      <c r="AM25" s="8">
        <v>285.14255700000001</v>
      </c>
      <c r="AN25" s="8">
        <v>289.715754</v>
      </c>
      <c r="AO25" s="8">
        <v>293.182006</v>
      </c>
      <c r="AP25" s="8">
        <v>274.98790400000001</v>
      </c>
      <c r="AQ25" s="8">
        <v>272.28470900000002</v>
      </c>
      <c r="AR25" s="8">
        <v>298.82549399999999</v>
      </c>
      <c r="AS25" s="8">
        <v>297.97958799999998</v>
      </c>
      <c r="AT25" s="8">
        <v>284.56404400000002</v>
      </c>
      <c r="AU25" s="8">
        <v>292.52786200000003</v>
      </c>
      <c r="AV25" s="8">
        <v>280.58385800000002</v>
      </c>
      <c r="AW25" s="8">
        <v>274.37651799999998</v>
      </c>
      <c r="AX25" s="8">
        <v>256.95786800000002</v>
      </c>
      <c r="AY25" s="8">
        <v>257.106739</v>
      </c>
      <c r="AZ25" s="8">
        <v>253.39428000000001</v>
      </c>
      <c r="BA25" s="8">
        <v>247.54432199999999</v>
      </c>
    </row>
    <row r="26" spans="1:53" x14ac:dyDescent="0.25">
      <c r="A26" s="8" t="s">
        <v>88</v>
      </c>
      <c r="B26" s="8">
        <v>30.786000000000001</v>
      </c>
      <c r="C26" s="8">
        <v>31.393999999999998</v>
      </c>
      <c r="D26" s="8">
        <v>31.215</v>
      </c>
      <c r="E26" s="8">
        <v>31.561</v>
      </c>
      <c r="F26" s="8">
        <v>30.963999999999999</v>
      </c>
      <c r="G26" s="8">
        <v>30.937000000000001</v>
      </c>
      <c r="H26" s="8">
        <v>29.907</v>
      </c>
      <c r="I26" s="8">
        <v>30.952999999999999</v>
      </c>
      <c r="J26" s="8">
        <v>31.004000000000001</v>
      </c>
      <c r="K26" s="8">
        <v>32.658999999999999</v>
      </c>
      <c r="L26" s="8">
        <v>34.99</v>
      </c>
      <c r="M26" s="8">
        <v>35.622</v>
      </c>
      <c r="N26" s="8">
        <v>37.912999999999997</v>
      </c>
      <c r="O26" s="8">
        <v>37.567</v>
      </c>
      <c r="P26" s="8">
        <v>39.222000000000001</v>
      </c>
      <c r="Q26" s="8">
        <v>41.098999999999997</v>
      </c>
      <c r="R26" s="8">
        <v>41.070999999999998</v>
      </c>
      <c r="S26" s="8">
        <v>41.277999999999999</v>
      </c>
      <c r="T26" s="8">
        <v>32.305</v>
      </c>
      <c r="U26" s="8">
        <v>29.771000000000001</v>
      </c>
      <c r="V26" s="8">
        <v>20.512</v>
      </c>
      <c r="W26" s="8">
        <v>21.478000000000002</v>
      </c>
      <c r="X26" s="8">
        <v>21.632999999999999</v>
      </c>
      <c r="Y26" s="8">
        <v>19.597000000000001</v>
      </c>
      <c r="Z26" s="8">
        <v>15.571999999999999</v>
      </c>
      <c r="AA26" s="8">
        <v>9.5619999999999994</v>
      </c>
      <c r="AB26" s="8">
        <v>7.6719999999999997</v>
      </c>
      <c r="AC26" s="8">
        <v>7.72</v>
      </c>
      <c r="AD26" s="8">
        <v>4.1520000000000001</v>
      </c>
      <c r="AE26" s="8">
        <v>3.9540000000000002</v>
      </c>
      <c r="AF26" s="8">
        <v>4.101</v>
      </c>
      <c r="AG26" s="8">
        <v>4.8410000000000002</v>
      </c>
      <c r="AH26" s="8">
        <v>2.0590000000000002</v>
      </c>
      <c r="AI26" s="8">
        <v>1.5920000000000001</v>
      </c>
      <c r="AJ26" s="8">
        <v>1.5649999999999999</v>
      </c>
      <c r="AK26" s="8">
        <v>1.359</v>
      </c>
      <c r="AL26" s="8">
        <v>1.5880000000000001</v>
      </c>
      <c r="AM26" s="8">
        <v>1.595</v>
      </c>
      <c r="AN26" s="8">
        <v>1.245239</v>
      </c>
      <c r="AO26" s="8">
        <v>1.426884</v>
      </c>
      <c r="AP26" s="8">
        <v>1.4766969999999999</v>
      </c>
      <c r="AQ26" s="8">
        <v>1.848997</v>
      </c>
      <c r="AR26" s="8">
        <v>1.7564759999999999</v>
      </c>
      <c r="AS26" s="8">
        <v>0.83152700000000002</v>
      </c>
      <c r="AT26" s="8">
        <v>0.83883200000000002</v>
      </c>
      <c r="AU26" s="8">
        <v>1.1775230000000001</v>
      </c>
      <c r="AV26" s="8">
        <v>1.286764</v>
      </c>
      <c r="AW26" s="8">
        <v>1.206151</v>
      </c>
      <c r="AX26" s="8">
        <v>1.351008</v>
      </c>
      <c r="AY26" s="8">
        <v>1.9141570000000001</v>
      </c>
      <c r="AZ26" s="8">
        <v>2.569817</v>
      </c>
      <c r="BA26" s="8">
        <v>1.9249890000000001</v>
      </c>
    </row>
    <row r="27" spans="1:53" x14ac:dyDescent="0.25">
      <c r="A27" s="8" t="s">
        <v>83</v>
      </c>
      <c r="B27" s="8">
        <v>1.96</v>
      </c>
      <c r="C27" s="8">
        <v>2.4420000000000002</v>
      </c>
      <c r="D27" s="8">
        <v>2.871</v>
      </c>
      <c r="E27" s="8">
        <v>3.4329999999999998</v>
      </c>
      <c r="F27" s="8">
        <v>4.0090000000000003</v>
      </c>
      <c r="G27" s="8">
        <v>4.4160000000000004</v>
      </c>
      <c r="H27" s="8">
        <v>4.774</v>
      </c>
      <c r="I27" s="8">
        <v>7.2050000000000001</v>
      </c>
      <c r="J27" s="8">
        <v>8.8330000000000002</v>
      </c>
      <c r="K27" s="8">
        <v>9.0060000000000002</v>
      </c>
      <c r="L27" s="8">
        <v>8.41</v>
      </c>
      <c r="M27" s="8">
        <v>10.071999999999999</v>
      </c>
      <c r="N27" s="8">
        <v>10.776999999999999</v>
      </c>
      <c r="O27" s="8">
        <v>12.54</v>
      </c>
      <c r="P27" s="8">
        <v>16.187999999999999</v>
      </c>
      <c r="Q27" s="8">
        <v>14.895</v>
      </c>
      <c r="R27" s="8">
        <v>14.337999999999999</v>
      </c>
      <c r="S27" s="8">
        <v>15.638</v>
      </c>
      <c r="T27" s="8">
        <v>13.997999999999999</v>
      </c>
      <c r="U27" s="8">
        <v>20.163</v>
      </c>
      <c r="V27" s="8">
        <v>23</v>
      </c>
      <c r="W27" s="8">
        <v>25.555</v>
      </c>
      <c r="X27" s="8">
        <v>24.922000000000001</v>
      </c>
      <c r="Y27" s="8">
        <v>26.445</v>
      </c>
      <c r="Z27" s="8">
        <v>29.097000000000001</v>
      </c>
      <c r="AA27" s="8">
        <v>29.55</v>
      </c>
      <c r="AB27" s="8">
        <v>32.387</v>
      </c>
      <c r="AC27" s="8">
        <v>32.277999999999999</v>
      </c>
      <c r="AD27" s="8">
        <v>21.825952000000001</v>
      </c>
      <c r="AE27" s="8">
        <v>20.481559000000001</v>
      </c>
      <c r="AF27" s="8">
        <v>20.037631999999999</v>
      </c>
      <c r="AG27" s="8">
        <v>20.973672000000001</v>
      </c>
      <c r="AH27" s="8">
        <v>21.585923000000001</v>
      </c>
      <c r="AI27" s="8">
        <v>19.766031000000002</v>
      </c>
      <c r="AJ27" s="8">
        <v>19.880596000000001</v>
      </c>
      <c r="AK27" s="8">
        <v>20.975358</v>
      </c>
      <c r="AL27" s="8">
        <v>22.647479000000001</v>
      </c>
      <c r="AM27" s="8">
        <v>24.944043000000001</v>
      </c>
      <c r="AN27" s="8">
        <v>28.651658999999999</v>
      </c>
      <c r="AO27" s="8">
        <v>29.212512</v>
      </c>
      <c r="AP27" s="8">
        <v>34.006</v>
      </c>
      <c r="AQ27" s="8">
        <v>33.350999999999999</v>
      </c>
      <c r="AR27" s="8">
        <v>30.734999999999999</v>
      </c>
      <c r="AS27" s="8">
        <v>30.35</v>
      </c>
      <c r="AT27" s="8">
        <v>31.942</v>
      </c>
      <c r="AU27" s="8">
        <v>31.562999999999999</v>
      </c>
      <c r="AV27" s="8">
        <v>31.189</v>
      </c>
      <c r="AW27" s="8">
        <v>32.06</v>
      </c>
      <c r="AX27" s="8">
        <v>33.802999999999997</v>
      </c>
      <c r="AY27" s="8">
        <v>39.857999999999997</v>
      </c>
      <c r="AZ27" s="8">
        <v>37.430999999999997</v>
      </c>
      <c r="BA27" s="8">
        <v>37.450000000000003</v>
      </c>
    </row>
    <row r="28" spans="1:53" x14ac:dyDescent="0.25">
      <c r="A28" s="8" t="s">
        <v>84</v>
      </c>
      <c r="B28" s="8">
        <v>7.0960000000000001</v>
      </c>
      <c r="C28" s="8">
        <v>8.1219999999999999</v>
      </c>
      <c r="D28" s="8">
        <v>9.173</v>
      </c>
      <c r="E28" s="8">
        <v>10.093999999999999</v>
      </c>
      <c r="F28" s="8">
        <v>11.347</v>
      </c>
      <c r="G28" s="8">
        <v>12.895</v>
      </c>
      <c r="H28" s="8">
        <v>14.327999999999999</v>
      </c>
      <c r="I28" s="8">
        <v>15.991</v>
      </c>
      <c r="J28" s="8">
        <v>17.795000000000002</v>
      </c>
      <c r="K28" s="8">
        <v>19.832999999999998</v>
      </c>
      <c r="L28" s="8">
        <v>21.802</v>
      </c>
      <c r="M28" s="8">
        <v>24.141999999999999</v>
      </c>
      <c r="N28" s="8">
        <v>26.503</v>
      </c>
      <c r="O28" s="8">
        <v>29.768999999999998</v>
      </c>
      <c r="P28" s="8">
        <v>33.155999999999999</v>
      </c>
      <c r="Q28" s="8">
        <v>36.137</v>
      </c>
      <c r="R28" s="8">
        <v>40.36</v>
      </c>
      <c r="S28" s="8">
        <v>45.04</v>
      </c>
      <c r="T28" s="8">
        <v>46.725000000000001</v>
      </c>
      <c r="U28" s="8">
        <v>48.279000000000003</v>
      </c>
      <c r="V28" s="8">
        <v>51.426000000000002</v>
      </c>
      <c r="W28" s="8">
        <v>54.283999999999999</v>
      </c>
      <c r="X28" s="8">
        <v>56.563000000000002</v>
      </c>
      <c r="Y28" s="8">
        <v>60.57</v>
      </c>
      <c r="Z28" s="8">
        <v>67.727000000000004</v>
      </c>
      <c r="AA28" s="8">
        <v>73.403999999999996</v>
      </c>
      <c r="AB28" s="8">
        <v>79.138999999999996</v>
      </c>
      <c r="AC28" s="8">
        <v>86.58</v>
      </c>
      <c r="AD28" s="8">
        <v>91.835999999999999</v>
      </c>
      <c r="AE28" s="8">
        <v>100.008</v>
      </c>
      <c r="AF28" s="8">
        <v>102.46</v>
      </c>
      <c r="AG28" s="8">
        <v>102.535</v>
      </c>
      <c r="AH28" s="8">
        <v>106.715</v>
      </c>
      <c r="AI28" s="8">
        <v>114.084</v>
      </c>
      <c r="AJ28" s="8">
        <v>120.136</v>
      </c>
      <c r="AK28" s="8">
        <v>130.06100000000001</v>
      </c>
      <c r="AL28" s="8">
        <v>138.03800000000001</v>
      </c>
      <c r="AM28" s="8">
        <v>140.51499999999999</v>
      </c>
      <c r="AN28" s="8">
        <v>143.49959999999999</v>
      </c>
      <c r="AO28" s="8">
        <v>146.6388</v>
      </c>
      <c r="AP28" s="8">
        <v>153.11199999999999</v>
      </c>
      <c r="AQ28" s="8">
        <v>160.02699999999999</v>
      </c>
      <c r="AR28" s="8">
        <v>165.006</v>
      </c>
      <c r="AS28" s="8">
        <v>170.82400000000001</v>
      </c>
      <c r="AT28" s="8">
        <v>177.167</v>
      </c>
      <c r="AU28" s="8">
        <v>177.86500000000001</v>
      </c>
      <c r="AV28" s="8">
        <v>189.018</v>
      </c>
      <c r="AW28" s="8">
        <v>189.976</v>
      </c>
      <c r="AX28" s="8">
        <v>191.13900000000001</v>
      </c>
      <c r="AY28" s="8">
        <v>196.62299999999999</v>
      </c>
      <c r="AZ28" s="8">
        <v>203.74700000000001</v>
      </c>
      <c r="BA28" s="8">
        <v>212.27600000000001</v>
      </c>
    </row>
    <row r="29" spans="1:53" x14ac:dyDescent="0.25">
      <c r="A29" s="8" t="s">
        <v>1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</row>
    <row r="30" spans="1:53" x14ac:dyDescent="0.25">
      <c r="A30" s="9" t="s">
        <v>89</v>
      </c>
      <c r="B30" s="9">
        <v>24.41</v>
      </c>
      <c r="C30" s="9">
        <v>27.363</v>
      </c>
      <c r="D30" s="9">
        <v>28.67</v>
      </c>
      <c r="E30" s="9">
        <v>30.513999999999999</v>
      </c>
      <c r="F30" s="9">
        <v>31.969000000000001</v>
      </c>
      <c r="G30" s="9">
        <v>33.972999999999999</v>
      </c>
      <c r="H30" s="9">
        <v>35.128</v>
      </c>
      <c r="I30" s="9">
        <v>39.418999999999997</v>
      </c>
      <c r="J30" s="9">
        <v>43.17</v>
      </c>
      <c r="K30" s="9">
        <v>45.872</v>
      </c>
      <c r="L30" s="9">
        <v>55.006</v>
      </c>
      <c r="M30" s="9">
        <v>58.674999999999997</v>
      </c>
      <c r="N30" s="9">
        <v>59.13</v>
      </c>
      <c r="O30" s="9">
        <v>63.179000000000002</v>
      </c>
      <c r="P30" s="9">
        <v>67.167000000000002</v>
      </c>
      <c r="Q30" s="9">
        <v>73.745000000000005</v>
      </c>
      <c r="R30" s="9">
        <v>78.347999999999999</v>
      </c>
      <c r="S30" s="9">
        <v>76.159000000000006</v>
      </c>
      <c r="T30" s="9">
        <v>76.165000000000006</v>
      </c>
      <c r="U30" s="9">
        <v>68.941000000000003</v>
      </c>
      <c r="V30" s="9">
        <v>81.894000000000005</v>
      </c>
      <c r="W30" s="9">
        <v>75.897000000000006</v>
      </c>
      <c r="X30" s="9">
        <v>94.944999999999993</v>
      </c>
      <c r="Y30" s="9">
        <v>94.296000000000006</v>
      </c>
      <c r="Z30" s="9">
        <v>72.325999999999993</v>
      </c>
      <c r="AA30" s="9">
        <v>82.450135000000003</v>
      </c>
      <c r="AB30" s="9">
        <v>99.262609999999995</v>
      </c>
      <c r="AC30" s="9">
        <v>111.73357799999999</v>
      </c>
      <c r="AD30" s="9">
        <v>85.740274999999997</v>
      </c>
      <c r="AE30" s="9">
        <v>91.065831000000003</v>
      </c>
      <c r="AF30" s="9">
        <v>94.971909999999994</v>
      </c>
      <c r="AG30" s="9">
        <v>96.208723000000006</v>
      </c>
      <c r="AH30" s="9">
        <v>100.220371</v>
      </c>
      <c r="AI30" s="9">
        <v>106.659752</v>
      </c>
      <c r="AJ30" s="9">
        <v>107.395307</v>
      </c>
      <c r="AK30" s="9">
        <v>115.37983800000001</v>
      </c>
      <c r="AL30" s="9">
        <v>116.373053</v>
      </c>
      <c r="AM30" s="9">
        <v>121.75474699999999</v>
      </c>
      <c r="AN30" s="9">
        <v>120.147325</v>
      </c>
      <c r="AO30" s="9">
        <v>118.91774700000001</v>
      </c>
      <c r="AP30" s="9">
        <v>118.842742</v>
      </c>
      <c r="AQ30" s="9">
        <v>123.638276</v>
      </c>
      <c r="AR30" s="9">
        <v>125.807143</v>
      </c>
      <c r="AS30" s="9">
        <v>125.552235</v>
      </c>
      <c r="AT30" s="9">
        <v>124.853965</v>
      </c>
      <c r="AU30" s="9">
        <v>125.57394600000001</v>
      </c>
      <c r="AV30" s="9">
        <v>129.80373800000001</v>
      </c>
      <c r="AW30" s="9">
        <v>132.889242</v>
      </c>
      <c r="AX30" s="9">
        <v>133.42438999999999</v>
      </c>
      <c r="AY30" s="9">
        <v>151.98789400000001</v>
      </c>
      <c r="AZ30" s="9">
        <v>164.41745499999999</v>
      </c>
      <c r="BA30" s="9">
        <v>171.74477400000001</v>
      </c>
    </row>
    <row r="31" spans="1:53" x14ac:dyDescent="0.25">
      <c r="A31" s="8" t="s">
        <v>77</v>
      </c>
      <c r="B31" s="8" t="s">
        <v>78</v>
      </c>
      <c r="C31" s="8" t="s">
        <v>78</v>
      </c>
      <c r="D31" s="8" t="s">
        <v>78</v>
      </c>
      <c r="E31" s="8" t="s">
        <v>78</v>
      </c>
      <c r="F31" s="8" t="s">
        <v>78</v>
      </c>
      <c r="G31" s="8" t="s">
        <v>78</v>
      </c>
      <c r="H31" s="8" t="s">
        <v>78</v>
      </c>
      <c r="I31" s="8" t="s">
        <v>78</v>
      </c>
      <c r="J31" s="8" t="s">
        <v>78</v>
      </c>
      <c r="K31" s="8" t="s">
        <v>78</v>
      </c>
      <c r="L31" s="8" t="s">
        <v>78</v>
      </c>
      <c r="M31" s="8" t="s">
        <v>78</v>
      </c>
      <c r="N31" s="8" t="s">
        <v>78</v>
      </c>
      <c r="O31" s="8" t="s">
        <v>78</v>
      </c>
      <c r="P31" s="8" t="s">
        <v>78</v>
      </c>
      <c r="Q31" s="8" t="s">
        <v>78</v>
      </c>
      <c r="R31" s="8" t="s">
        <v>78</v>
      </c>
      <c r="S31" s="8" t="s">
        <v>78</v>
      </c>
      <c r="T31" s="8" t="s">
        <v>78</v>
      </c>
      <c r="U31" s="8" t="s">
        <v>78</v>
      </c>
      <c r="V31" s="8" t="s">
        <v>78</v>
      </c>
      <c r="W31" s="8" t="s">
        <v>78</v>
      </c>
      <c r="X31" s="8" t="s">
        <v>78</v>
      </c>
      <c r="Y31" s="8" t="s">
        <v>78</v>
      </c>
      <c r="Z31" s="8" t="s">
        <v>78</v>
      </c>
      <c r="AA31" s="8">
        <v>0.27713500000000002</v>
      </c>
      <c r="AB31" s="8">
        <v>0.29560999999999998</v>
      </c>
      <c r="AC31" s="8">
        <v>0.31957799999999997</v>
      </c>
      <c r="AD31" s="8">
        <v>0.35958200000000001</v>
      </c>
      <c r="AE31" s="8">
        <v>0.39662500000000001</v>
      </c>
      <c r="AF31" s="8">
        <v>0.39949899999999999</v>
      </c>
      <c r="AG31" s="8">
        <v>0.43764599999999998</v>
      </c>
      <c r="AH31" s="8">
        <v>0.48186699999999999</v>
      </c>
      <c r="AI31" s="8">
        <v>0.54172799999999999</v>
      </c>
      <c r="AJ31" s="8">
        <v>0.60639299999999996</v>
      </c>
      <c r="AK31" s="8">
        <v>0.68930499999999995</v>
      </c>
      <c r="AL31" s="8">
        <v>0.82747300000000001</v>
      </c>
      <c r="AM31" s="8">
        <v>0.92112000000000005</v>
      </c>
      <c r="AN31" s="8">
        <v>1.0604389999999999</v>
      </c>
      <c r="AO31" s="8">
        <v>1.178266</v>
      </c>
      <c r="AP31" s="8">
        <v>0.80400000000000005</v>
      </c>
      <c r="AQ31" s="8">
        <v>0.878</v>
      </c>
      <c r="AR31" s="8">
        <v>1.0620000000000001</v>
      </c>
      <c r="AS31" s="8">
        <v>1.595</v>
      </c>
      <c r="AT31" s="8">
        <v>1.538</v>
      </c>
      <c r="AU31" s="8">
        <v>1.796</v>
      </c>
      <c r="AV31" s="8">
        <v>2.181</v>
      </c>
      <c r="AW31" s="8">
        <v>2.5630000000000002</v>
      </c>
      <c r="AX31" s="8">
        <v>2.819</v>
      </c>
      <c r="AY31" s="8">
        <v>3.1240000000000001</v>
      </c>
      <c r="AZ31" s="8">
        <v>3.6349999999999998</v>
      </c>
      <c r="BA31" s="8">
        <v>3.802</v>
      </c>
    </row>
    <row r="32" spans="1:53" x14ac:dyDescent="0.25">
      <c r="A32" s="9" t="s">
        <v>86</v>
      </c>
      <c r="B32" s="9">
        <v>16.850000000000001</v>
      </c>
      <c r="C32" s="9">
        <v>19.072000000000003</v>
      </c>
      <c r="D32" s="9">
        <v>19.637999999999998</v>
      </c>
      <c r="E32" s="9">
        <v>20.646000000000001</v>
      </c>
      <c r="F32" s="9">
        <v>21.169</v>
      </c>
      <c r="G32" s="9">
        <v>22.232999999999997</v>
      </c>
      <c r="H32" s="9">
        <v>22.488</v>
      </c>
      <c r="I32" s="9">
        <v>25.483000000000001</v>
      </c>
      <c r="J32" s="9">
        <v>28.344999999999999</v>
      </c>
      <c r="K32" s="9">
        <v>31.140999999999998</v>
      </c>
      <c r="L32" s="9">
        <v>39.692</v>
      </c>
      <c r="M32" s="9">
        <v>42.63</v>
      </c>
      <c r="N32" s="9">
        <v>42.245999999999995</v>
      </c>
      <c r="O32" s="9">
        <v>44.984999999999999</v>
      </c>
      <c r="P32" s="9">
        <v>47.381999999999998</v>
      </c>
      <c r="Q32" s="9">
        <v>52.53</v>
      </c>
      <c r="R32" s="9">
        <v>55.690000000000005</v>
      </c>
      <c r="S32" s="9">
        <v>52.085999999999999</v>
      </c>
      <c r="T32" s="9">
        <v>52.613999999999997</v>
      </c>
      <c r="U32" s="9">
        <v>44.691000000000003</v>
      </c>
      <c r="V32" s="9">
        <v>56.610999999999997</v>
      </c>
      <c r="W32" s="9">
        <v>50.433999999999997</v>
      </c>
      <c r="X32" s="9">
        <v>69.144000000000005</v>
      </c>
      <c r="Y32" s="9">
        <v>67.950999999999993</v>
      </c>
      <c r="Z32" s="9">
        <v>44.253</v>
      </c>
      <c r="AA32" s="9">
        <v>52.347000000000001</v>
      </c>
      <c r="AB32" s="9">
        <v>68.018000000000001</v>
      </c>
      <c r="AC32" s="9">
        <v>78.128999999999991</v>
      </c>
      <c r="AD32" s="9">
        <v>45.128999999999998</v>
      </c>
      <c r="AE32" s="9">
        <v>48.930956999999999</v>
      </c>
      <c r="AF32" s="9">
        <v>53.226999999999997</v>
      </c>
      <c r="AG32" s="9">
        <v>55.092000000000006</v>
      </c>
      <c r="AH32" s="9">
        <v>57.045000000000002</v>
      </c>
      <c r="AI32" s="9">
        <v>61.292000000000002</v>
      </c>
      <c r="AJ32" s="9">
        <v>60.319000000000003</v>
      </c>
      <c r="AK32" s="9">
        <v>65.747267000000008</v>
      </c>
      <c r="AL32" s="9">
        <v>64.475994999999998</v>
      </c>
      <c r="AM32" s="9">
        <v>67.792344999999997</v>
      </c>
      <c r="AN32" s="9">
        <v>66.030436000000009</v>
      </c>
      <c r="AO32" s="9">
        <v>64.377133999999998</v>
      </c>
      <c r="AP32" s="9">
        <v>62.895963999999999</v>
      </c>
      <c r="AQ32" s="9">
        <v>65.832513000000006</v>
      </c>
      <c r="AR32" s="9">
        <v>67.882880999999998</v>
      </c>
      <c r="AS32" s="9">
        <v>65.660269</v>
      </c>
      <c r="AT32" s="9">
        <v>64.812263999999999</v>
      </c>
      <c r="AU32" s="9">
        <v>66.670033000000004</v>
      </c>
      <c r="AV32" s="9">
        <v>68.503516000000005</v>
      </c>
      <c r="AW32" s="9">
        <v>69.359650000000002</v>
      </c>
      <c r="AX32" s="9">
        <v>69.427137000000002</v>
      </c>
      <c r="AY32" s="9">
        <v>67.780688999999995</v>
      </c>
      <c r="AZ32" s="9">
        <v>68.388933999999992</v>
      </c>
      <c r="BA32" s="9">
        <v>67.177213999999992</v>
      </c>
    </row>
    <row r="33" spans="1:53" x14ac:dyDescent="0.25">
      <c r="A33" s="8" t="s">
        <v>87</v>
      </c>
      <c r="B33" s="8">
        <v>5.3949999999999996</v>
      </c>
      <c r="C33" s="8">
        <v>6.468</v>
      </c>
      <c r="D33" s="8">
        <v>6.52</v>
      </c>
      <c r="E33" s="8">
        <v>6.2240000000000002</v>
      </c>
      <c r="F33" s="8">
        <v>6.9290000000000003</v>
      </c>
      <c r="G33" s="8">
        <v>7.2859999999999996</v>
      </c>
      <c r="H33" s="8">
        <v>7.4409999999999998</v>
      </c>
      <c r="I33" s="8">
        <v>8.1959999999999997</v>
      </c>
      <c r="J33" s="8">
        <v>9.1460000000000008</v>
      </c>
      <c r="K33" s="8">
        <v>10.382999999999999</v>
      </c>
      <c r="L33" s="8">
        <v>14.192</v>
      </c>
      <c r="M33" s="8">
        <v>15.42</v>
      </c>
      <c r="N33" s="8">
        <v>15.103999999999999</v>
      </c>
      <c r="O33" s="8">
        <v>15.484</v>
      </c>
      <c r="P33" s="8">
        <v>15.16</v>
      </c>
      <c r="Q33" s="8">
        <v>18.187999999999999</v>
      </c>
      <c r="R33" s="8">
        <v>18.504000000000001</v>
      </c>
      <c r="S33" s="8">
        <v>11.615</v>
      </c>
      <c r="T33" s="8">
        <v>13.141999999999999</v>
      </c>
      <c r="U33" s="8">
        <v>14.311</v>
      </c>
      <c r="V33" s="8">
        <v>15.512</v>
      </c>
      <c r="W33" s="8">
        <v>15.528</v>
      </c>
      <c r="X33" s="8">
        <v>26.911000000000001</v>
      </c>
      <c r="Y33" s="8">
        <v>27.841999999999999</v>
      </c>
      <c r="Z33" s="8">
        <v>9.1039999999999992</v>
      </c>
      <c r="AA33" s="8">
        <v>20.241</v>
      </c>
      <c r="AB33" s="8">
        <v>37.220999999999997</v>
      </c>
      <c r="AC33" s="8">
        <v>44.006</v>
      </c>
      <c r="AD33" s="8">
        <v>43.485999999999997</v>
      </c>
      <c r="AE33" s="8">
        <v>46.455956999999998</v>
      </c>
      <c r="AF33" s="8">
        <v>51.625999999999998</v>
      </c>
      <c r="AG33" s="8">
        <v>53.392000000000003</v>
      </c>
      <c r="AH33" s="8">
        <v>55.218000000000004</v>
      </c>
      <c r="AI33" s="8">
        <v>57.853000000000002</v>
      </c>
      <c r="AJ33" s="8">
        <v>56.79</v>
      </c>
      <c r="AK33" s="8">
        <v>63.265751000000002</v>
      </c>
      <c r="AL33" s="8">
        <v>62.271163999999999</v>
      </c>
      <c r="AM33" s="8">
        <v>65.659835999999999</v>
      </c>
      <c r="AN33" s="8">
        <v>63.747055000000003</v>
      </c>
      <c r="AO33" s="8">
        <v>62.001215999999999</v>
      </c>
      <c r="AP33" s="8">
        <v>60.542988999999999</v>
      </c>
      <c r="AQ33" s="8">
        <v>62.979278000000001</v>
      </c>
      <c r="AR33" s="8">
        <v>64.746262999999999</v>
      </c>
      <c r="AS33" s="8">
        <v>62.115110000000001</v>
      </c>
      <c r="AT33" s="8">
        <v>61.478625000000001</v>
      </c>
      <c r="AU33" s="8">
        <v>62.948051999999997</v>
      </c>
      <c r="AV33" s="8">
        <v>64.324832000000001</v>
      </c>
      <c r="AW33" s="8">
        <v>65.119236999999998</v>
      </c>
      <c r="AX33" s="8">
        <v>65.030894000000004</v>
      </c>
      <c r="AY33" s="8">
        <v>63.317734000000002</v>
      </c>
      <c r="AZ33" s="8">
        <v>63.165461999999998</v>
      </c>
      <c r="BA33" s="8">
        <v>65.211523999999997</v>
      </c>
    </row>
    <row r="34" spans="1:53" x14ac:dyDescent="0.25">
      <c r="A34" s="8" t="s">
        <v>90</v>
      </c>
      <c r="B34" s="8">
        <v>1.591</v>
      </c>
      <c r="C34" s="8">
        <v>1.73</v>
      </c>
      <c r="D34" s="8">
        <v>1.778</v>
      </c>
      <c r="E34" s="8">
        <v>2.5649999999999999</v>
      </c>
      <c r="F34" s="8">
        <v>1.7589999999999999</v>
      </c>
      <c r="G34" s="8">
        <v>1.802</v>
      </c>
      <c r="H34" s="8">
        <v>1.8180000000000001</v>
      </c>
      <c r="I34" s="8">
        <v>2.1680000000000001</v>
      </c>
      <c r="J34" s="8">
        <v>2.2749999999999999</v>
      </c>
      <c r="K34" s="8">
        <v>4.57</v>
      </c>
      <c r="L34" s="8">
        <v>8.4600000000000009</v>
      </c>
      <c r="M34" s="8">
        <v>9.625</v>
      </c>
      <c r="N34" s="8">
        <v>9.2469999999999999</v>
      </c>
      <c r="O34" s="8">
        <v>10.194000000000001</v>
      </c>
      <c r="P34" s="8">
        <v>10.651999999999999</v>
      </c>
      <c r="Q34" s="8">
        <v>11.03</v>
      </c>
      <c r="R34" s="8">
        <v>11.897</v>
      </c>
      <c r="S34" s="8">
        <v>15.596</v>
      </c>
      <c r="T34" s="8">
        <v>13.968999999999999</v>
      </c>
      <c r="U34" s="8">
        <v>1.0820000000000001</v>
      </c>
      <c r="V34" s="8">
        <v>1.4239999999999999</v>
      </c>
      <c r="W34" s="8">
        <v>1.3959999999999999</v>
      </c>
      <c r="X34" s="8">
        <v>1.0660000000000001</v>
      </c>
      <c r="Y34" s="8">
        <v>1.054</v>
      </c>
      <c r="Z34" s="8">
        <v>1.2090000000000001</v>
      </c>
      <c r="AA34" s="8">
        <v>1.2889999999999999</v>
      </c>
      <c r="AB34" s="8">
        <v>1.3520000000000001</v>
      </c>
      <c r="AC34" s="8">
        <v>1.663</v>
      </c>
      <c r="AD34" s="8">
        <v>1.643</v>
      </c>
      <c r="AE34" s="8">
        <v>2.4750000000000001</v>
      </c>
      <c r="AF34" s="8">
        <v>1.601</v>
      </c>
      <c r="AG34" s="8">
        <v>1.7</v>
      </c>
      <c r="AH34" s="8">
        <v>1.827</v>
      </c>
      <c r="AI34" s="8">
        <v>3.4390000000000001</v>
      </c>
      <c r="AJ34" s="8">
        <v>3.5289999999999999</v>
      </c>
      <c r="AK34" s="8">
        <v>2.4815160000000001</v>
      </c>
      <c r="AL34" s="8">
        <v>2.204831</v>
      </c>
      <c r="AM34" s="8">
        <v>2.1325090000000002</v>
      </c>
      <c r="AN34" s="8">
        <v>2.2833809999999999</v>
      </c>
      <c r="AO34" s="8">
        <v>2.375918</v>
      </c>
      <c r="AP34" s="8">
        <v>2.3529749999999998</v>
      </c>
      <c r="AQ34" s="8">
        <v>2.8532350000000002</v>
      </c>
      <c r="AR34" s="8">
        <v>3.1366179999999999</v>
      </c>
      <c r="AS34" s="8">
        <v>3.5451589999999999</v>
      </c>
      <c r="AT34" s="8">
        <v>3.3336389999999998</v>
      </c>
      <c r="AU34" s="8">
        <v>3.721981</v>
      </c>
      <c r="AV34" s="8">
        <v>4.1786839999999996</v>
      </c>
      <c r="AW34" s="8">
        <v>4.2404130000000002</v>
      </c>
      <c r="AX34" s="8">
        <v>4.3962430000000001</v>
      </c>
      <c r="AY34" s="8">
        <v>4.462955</v>
      </c>
      <c r="AZ34" s="8">
        <v>5.2234720000000001</v>
      </c>
      <c r="BA34" s="8">
        <v>1.9656899999999999</v>
      </c>
    </row>
    <row r="35" spans="1:53" x14ac:dyDescent="0.25">
      <c r="A35" s="8" t="s">
        <v>83</v>
      </c>
      <c r="B35" s="8" t="s">
        <v>78</v>
      </c>
      <c r="C35" s="8" t="s">
        <v>78</v>
      </c>
      <c r="D35" s="8" t="s">
        <v>78</v>
      </c>
      <c r="E35" s="8" t="s">
        <v>78</v>
      </c>
      <c r="F35" s="8" t="s">
        <v>78</v>
      </c>
      <c r="G35" s="8" t="s">
        <v>78</v>
      </c>
      <c r="H35" s="8" t="s">
        <v>78</v>
      </c>
      <c r="I35" s="8" t="s">
        <v>78</v>
      </c>
      <c r="J35" s="8" t="s">
        <v>78</v>
      </c>
      <c r="K35" s="8" t="s">
        <v>78</v>
      </c>
      <c r="L35" s="8" t="s">
        <v>78</v>
      </c>
      <c r="M35" s="8" t="s">
        <v>78</v>
      </c>
      <c r="N35" s="8" t="s">
        <v>78</v>
      </c>
      <c r="O35" s="8" t="s">
        <v>78</v>
      </c>
      <c r="P35" s="8" t="s">
        <v>78</v>
      </c>
      <c r="Q35" s="8" t="s">
        <v>78</v>
      </c>
      <c r="R35" s="8" t="s">
        <v>78</v>
      </c>
      <c r="S35" s="8" t="s">
        <v>78</v>
      </c>
      <c r="T35" s="8" t="s">
        <v>78</v>
      </c>
      <c r="U35" s="8" t="s">
        <v>78</v>
      </c>
      <c r="V35" s="8" t="s">
        <v>78</v>
      </c>
      <c r="W35" s="8" t="s">
        <v>78</v>
      </c>
      <c r="X35" s="8" t="s">
        <v>78</v>
      </c>
      <c r="Y35" s="8" t="s">
        <v>78</v>
      </c>
      <c r="Z35" s="8" t="s">
        <v>78</v>
      </c>
      <c r="AA35" s="8" t="s">
        <v>78</v>
      </c>
      <c r="AB35" s="8" t="s">
        <v>78</v>
      </c>
      <c r="AC35" s="8" t="s">
        <v>78</v>
      </c>
      <c r="AD35" s="8">
        <v>6.0446929999999996</v>
      </c>
      <c r="AE35" s="8">
        <v>6.2282489999999999</v>
      </c>
      <c r="AF35" s="8">
        <v>6.6094109999999997</v>
      </c>
      <c r="AG35" s="8">
        <v>6.872077</v>
      </c>
      <c r="AH35" s="8">
        <v>7.1045030000000002</v>
      </c>
      <c r="AI35" s="8">
        <v>6.9830240000000003</v>
      </c>
      <c r="AJ35" s="8">
        <v>6.9999140000000004</v>
      </c>
      <c r="AK35" s="8">
        <v>6.8552660000000003</v>
      </c>
      <c r="AL35" s="8">
        <v>7.2685849999999999</v>
      </c>
      <c r="AM35" s="8">
        <v>7.8722820000000002</v>
      </c>
      <c r="AN35" s="8">
        <v>6.5757950000000003</v>
      </c>
      <c r="AO35" s="8">
        <v>6.6103860000000001</v>
      </c>
      <c r="AP35" s="8">
        <v>8.0559999999999992</v>
      </c>
      <c r="AQ35" s="8">
        <v>9.1820000000000004</v>
      </c>
      <c r="AR35" s="8">
        <v>8.4090000000000007</v>
      </c>
      <c r="AS35" s="8">
        <v>8.7970000000000006</v>
      </c>
      <c r="AT35" s="8">
        <v>9.4429999999999996</v>
      </c>
      <c r="AU35" s="8">
        <v>9.8049999999999997</v>
      </c>
      <c r="AV35" s="8">
        <v>9.6370000000000005</v>
      </c>
      <c r="AW35" s="8">
        <v>10.285</v>
      </c>
      <c r="AX35" s="8">
        <v>11.097</v>
      </c>
      <c r="AY35" s="8">
        <v>13.132999999999999</v>
      </c>
      <c r="AZ35" s="8">
        <v>13.343999999999999</v>
      </c>
      <c r="BA35" s="8">
        <v>14.384</v>
      </c>
    </row>
    <row r="36" spans="1:53" x14ac:dyDescent="0.25">
      <c r="A36" s="8" t="s">
        <v>84</v>
      </c>
      <c r="B36" s="8">
        <v>7.56</v>
      </c>
      <c r="C36" s="8">
        <v>8.2910000000000004</v>
      </c>
      <c r="D36" s="8">
        <v>9.032</v>
      </c>
      <c r="E36" s="8">
        <v>9.8680000000000003</v>
      </c>
      <c r="F36" s="8">
        <v>10.8</v>
      </c>
      <c r="G36" s="8">
        <v>11.74</v>
      </c>
      <c r="H36" s="8">
        <v>12.64</v>
      </c>
      <c r="I36" s="8">
        <v>13.936</v>
      </c>
      <c r="J36" s="8">
        <v>14.824999999999999</v>
      </c>
      <c r="K36" s="8">
        <v>14.731</v>
      </c>
      <c r="L36" s="8">
        <v>15.314</v>
      </c>
      <c r="M36" s="8">
        <v>16.045000000000002</v>
      </c>
      <c r="N36" s="8">
        <v>16.884</v>
      </c>
      <c r="O36" s="8">
        <v>18.193999999999999</v>
      </c>
      <c r="P36" s="8">
        <v>19.785</v>
      </c>
      <c r="Q36" s="8">
        <v>21.215</v>
      </c>
      <c r="R36" s="8">
        <v>22.658000000000001</v>
      </c>
      <c r="S36" s="8">
        <v>24.073</v>
      </c>
      <c r="T36" s="8">
        <v>23.550999999999998</v>
      </c>
      <c r="U36" s="8">
        <v>24.25</v>
      </c>
      <c r="V36" s="8">
        <v>25.283000000000001</v>
      </c>
      <c r="W36" s="8">
        <v>25.463000000000001</v>
      </c>
      <c r="X36" s="8">
        <v>25.800999999999998</v>
      </c>
      <c r="Y36" s="8">
        <v>26.344999999999999</v>
      </c>
      <c r="Z36" s="8">
        <v>28.073</v>
      </c>
      <c r="AA36" s="8">
        <v>29.826000000000001</v>
      </c>
      <c r="AB36" s="8">
        <v>30.949000000000002</v>
      </c>
      <c r="AC36" s="8">
        <v>33.284999999999997</v>
      </c>
      <c r="AD36" s="8">
        <v>34.207000000000001</v>
      </c>
      <c r="AE36" s="8">
        <v>35.51</v>
      </c>
      <c r="AF36" s="8">
        <v>34.735999999999997</v>
      </c>
      <c r="AG36" s="8">
        <v>33.807000000000002</v>
      </c>
      <c r="AH36" s="8">
        <v>35.588999999999999</v>
      </c>
      <c r="AI36" s="8">
        <v>37.843000000000004</v>
      </c>
      <c r="AJ36" s="8">
        <v>39.47</v>
      </c>
      <c r="AK36" s="8">
        <v>42.088000000000001</v>
      </c>
      <c r="AL36" s="8">
        <v>43.801000000000002</v>
      </c>
      <c r="AM36" s="8">
        <v>45.168999999999997</v>
      </c>
      <c r="AN36" s="8">
        <v>46.480654999999999</v>
      </c>
      <c r="AO36" s="8">
        <v>46.751961000000001</v>
      </c>
      <c r="AP36" s="8">
        <v>47.087000000000003</v>
      </c>
      <c r="AQ36" s="8">
        <v>47.746000000000002</v>
      </c>
      <c r="AR36" s="8">
        <v>48.453000000000003</v>
      </c>
      <c r="AS36" s="8">
        <v>49.5</v>
      </c>
      <c r="AT36" s="8">
        <v>49.061</v>
      </c>
      <c r="AU36" s="8">
        <v>47.302999999999997</v>
      </c>
      <c r="AV36" s="8">
        <v>49.481999999999999</v>
      </c>
      <c r="AW36" s="8">
        <v>50.682000000000002</v>
      </c>
      <c r="AX36" s="8">
        <v>50.081000000000003</v>
      </c>
      <c r="AY36" s="8">
        <v>67.95</v>
      </c>
      <c r="AZ36" s="8">
        <v>79.05</v>
      </c>
      <c r="BA36" s="8">
        <v>86.381</v>
      </c>
    </row>
    <row r="37" spans="1:53" x14ac:dyDescent="0.25">
      <c r="A37" s="8" t="s">
        <v>1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</row>
    <row r="38" spans="1:53" x14ac:dyDescent="0.25">
      <c r="A38" s="9" t="s">
        <v>91</v>
      </c>
      <c r="B38" s="9">
        <v>3.42</v>
      </c>
      <c r="C38" s="9">
        <v>3.7869999999999999</v>
      </c>
      <c r="D38" s="9">
        <v>4.133</v>
      </c>
      <c r="E38" s="9">
        <v>4.59</v>
      </c>
      <c r="F38" s="9">
        <v>5.1230000000000002</v>
      </c>
      <c r="G38" s="9">
        <v>5.6589999999999998</v>
      </c>
      <c r="H38" s="9">
        <v>6.3360000000000003</v>
      </c>
      <c r="I38" s="9">
        <v>6.923</v>
      </c>
      <c r="J38" s="9">
        <v>7.6749999999999998</v>
      </c>
      <c r="K38" s="9">
        <v>8.7620000000000005</v>
      </c>
      <c r="L38" s="9">
        <v>9.32</v>
      </c>
      <c r="M38" s="9">
        <v>10.307</v>
      </c>
      <c r="N38" s="9">
        <v>11.257</v>
      </c>
      <c r="O38" s="9">
        <v>11.75</v>
      </c>
      <c r="P38" s="9">
        <v>12.042</v>
      </c>
      <c r="Q38" s="9">
        <v>12.978</v>
      </c>
      <c r="R38" s="9">
        <v>14.051</v>
      </c>
      <c r="S38" s="9">
        <v>15.084</v>
      </c>
      <c r="T38" s="9">
        <v>13.903</v>
      </c>
      <c r="U38" s="9">
        <v>13.954000000000001</v>
      </c>
      <c r="V38" s="9">
        <v>14.803000000000001</v>
      </c>
      <c r="W38" s="9">
        <v>15.534000000000001</v>
      </c>
      <c r="X38" s="9">
        <v>16.175000000000001</v>
      </c>
      <c r="Y38" s="9">
        <v>15.988</v>
      </c>
      <c r="Z38" s="9">
        <v>15.933</v>
      </c>
      <c r="AA38" s="9">
        <v>16.305</v>
      </c>
      <c r="AB38" s="9">
        <v>16.934999999999999</v>
      </c>
      <c r="AC38" s="9">
        <v>17.632999999999999</v>
      </c>
      <c r="AD38" s="9">
        <v>18.86</v>
      </c>
      <c r="AE38" s="9">
        <v>19.03</v>
      </c>
      <c r="AF38" s="9">
        <v>19.026</v>
      </c>
      <c r="AG38" s="9">
        <v>18.166</v>
      </c>
      <c r="AH38" s="9">
        <v>18.346</v>
      </c>
      <c r="AI38" s="9">
        <v>18.637</v>
      </c>
      <c r="AJ38" s="9">
        <v>19.555</v>
      </c>
      <c r="AK38" s="9">
        <v>21.143000000000001</v>
      </c>
      <c r="AL38" s="9">
        <v>21.503</v>
      </c>
      <c r="AM38" s="9">
        <v>21.805</v>
      </c>
      <c r="AN38" s="9">
        <v>22.136399999999998</v>
      </c>
      <c r="AO38" s="9">
        <v>22.636800000000001</v>
      </c>
      <c r="AP38" s="9">
        <v>23.22</v>
      </c>
      <c r="AQ38" s="9">
        <v>23.7456</v>
      </c>
      <c r="AR38" s="9">
        <v>24.5124</v>
      </c>
      <c r="AS38" s="9">
        <v>25.4664</v>
      </c>
      <c r="AT38" s="9">
        <v>28.090800000000002</v>
      </c>
      <c r="AU38" s="9">
        <v>27.802800000000001</v>
      </c>
      <c r="AV38" s="9">
        <v>29.1204</v>
      </c>
      <c r="AW38" s="9">
        <v>30.1968</v>
      </c>
      <c r="AX38" s="9">
        <v>33.426938</v>
      </c>
      <c r="AY38" s="9">
        <v>32.394579999999998</v>
      </c>
      <c r="AZ38" s="9">
        <v>32.366919000000003</v>
      </c>
      <c r="BA38" s="9">
        <v>31.220158999999999</v>
      </c>
    </row>
    <row r="39" spans="1:53" x14ac:dyDescent="0.25">
      <c r="A39" s="8" t="s">
        <v>84</v>
      </c>
      <c r="B39" s="8">
        <v>3.42</v>
      </c>
      <c r="C39" s="8">
        <v>3.7869999999999999</v>
      </c>
      <c r="D39" s="8">
        <v>4.133</v>
      </c>
      <c r="E39" s="8">
        <v>4.59</v>
      </c>
      <c r="F39" s="8">
        <v>5.1230000000000002</v>
      </c>
      <c r="G39" s="8">
        <v>5.6589999999999998</v>
      </c>
      <c r="H39" s="8">
        <v>6.3360000000000003</v>
      </c>
      <c r="I39" s="8">
        <v>6.923</v>
      </c>
      <c r="J39" s="8">
        <v>7.6749999999999998</v>
      </c>
      <c r="K39" s="8">
        <v>8.7620000000000005</v>
      </c>
      <c r="L39" s="8">
        <v>9.32</v>
      </c>
      <c r="M39" s="8">
        <v>10.307</v>
      </c>
      <c r="N39" s="8">
        <v>11.257</v>
      </c>
      <c r="O39" s="8">
        <v>11.75</v>
      </c>
      <c r="P39" s="8">
        <v>12.042</v>
      </c>
      <c r="Q39" s="8">
        <v>12.978</v>
      </c>
      <c r="R39" s="8">
        <v>14.051</v>
      </c>
      <c r="S39" s="8">
        <v>15.084</v>
      </c>
      <c r="T39" s="8">
        <v>13.903</v>
      </c>
      <c r="U39" s="8">
        <v>13.954000000000001</v>
      </c>
      <c r="V39" s="8">
        <v>14.803000000000001</v>
      </c>
      <c r="W39" s="8">
        <v>15.534000000000001</v>
      </c>
      <c r="X39" s="8">
        <v>16.175000000000001</v>
      </c>
      <c r="Y39" s="8">
        <v>15.988</v>
      </c>
      <c r="Z39" s="8">
        <v>15.933</v>
      </c>
      <c r="AA39" s="8">
        <v>16.305</v>
      </c>
      <c r="AB39" s="8">
        <v>16.934999999999999</v>
      </c>
      <c r="AC39" s="8">
        <v>17.632999999999999</v>
      </c>
      <c r="AD39" s="8">
        <v>18.86</v>
      </c>
      <c r="AE39" s="8">
        <v>19.03</v>
      </c>
      <c r="AF39" s="8">
        <v>19.026</v>
      </c>
      <c r="AG39" s="8">
        <v>18.166</v>
      </c>
      <c r="AH39" s="8">
        <v>18.346</v>
      </c>
      <c r="AI39" s="8">
        <v>18.637</v>
      </c>
      <c r="AJ39" s="8">
        <v>19.555</v>
      </c>
      <c r="AK39" s="8">
        <v>21.143000000000001</v>
      </c>
      <c r="AL39" s="8">
        <v>21.503</v>
      </c>
      <c r="AM39" s="8">
        <v>21.805</v>
      </c>
      <c r="AN39" s="8">
        <v>22.136399999999998</v>
      </c>
      <c r="AO39" s="8">
        <v>22.636800000000001</v>
      </c>
      <c r="AP39" s="8">
        <v>23.22</v>
      </c>
      <c r="AQ39" s="8">
        <v>23.745999999999999</v>
      </c>
      <c r="AR39" s="8">
        <v>24.512</v>
      </c>
      <c r="AS39" s="8">
        <v>25.466000000000001</v>
      </c>
      <c r="AT39" s="8">
        <v>28.091000000000001</v>
      </c>
      <c r="AU39" s="8">
        <v>27.803000000000001</v>
      </c>
      <c r="AV39" s="8">
        <v>29.12</v>
      </c>
      <c r="AW39" s="8">
        <v>30.196999999999999</v>
      </c>
      <c r="AX39" s="8">
        <v>33.427</v>
      </c>
      <c r="AY39" s="8">
        <v>32.395000000000003</v>
      </c>
      <c r="AZ39" s="8">
        <v>32.366999999999997</v>
      </c>
      <c r="BA39" s="8">
        <v>31.22</v>
      </c>
    </row>
    <row r="40" spans="1:53" x14ac:dyDescent="0.25">
      <c r="A40" s="8" t="s">
        <v>1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</row>
    <row r="41" spans="1:53" x14ac:dyDescent="0.25">
      <c r="A41" s="9" t="s">
        <v>92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>
        <f>AZ28*A47</f>
        <v>193114894748640</v>
      </c>
      <c r="BA41" s="8"/>
    </row>
    <row r="42" spans="1:53" x14ac:dyDescent="0.25">
      <c r="A42" s="8" t="s">
        <v>93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</row>
    <row r="43" spans="1:53" x14ac:dyDescent="0.25">
      <c r="A43" s="8" t="s">
        <v>96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</row>
    <row r="44" spans="1:53" x14ac:dyDescent="0.25">
      <c r="A44" s="8" t="s">
        <v>1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</row>
    <row r="45" spans="1:53" x14ac:dyDescent="0.25">
      <c r="A45" s="8" t="s">
        <v>94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</row>
    <row r="47" spans="1:53" x14ac:dyDescent="0.25">
      <c r="A47">
        <v>947817120000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ColWidth="9.140625" defaultRowHeight="15" x14ac:dyDescent="0.25"/>
  <cols>
    <col min="1" max="1" width="25.85546875" customWidth="1"/>
    <col min="2" max="3" width="12" bestFit="1" customWidth="1"/>
    <col min="18" max="18" width="12" bestFit="1" customWidth="1"/>
  </cols>
  <sheetData>
    <row r="1" spans="1:38" x14ac:dyDescent="0.25">
      <c r="A1" s="1" t="s">
        <v>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  <c r="AK1" s="1"/>
      <c r="AL1" s="1"/>
    </row>
    <row r="2" spans="1:38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8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f t="shared" ref="AA3:AJ7" si="0">TREND($Q3:$Z3,$Q$1:$Z$1,AA$1)</f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</row>
    <row r="4" spans="1:38" x14ac:dyDescent="0.25">
      <c r="A4" s="1" t="s">
        <v>5</v>
      </c>
      <c r="B4">
        <f>('Energy consumption (BTU)'!$BA$33+'Energy consumption (BTU)'!$BA$35)*'BNE Fuel &amp; component splits'!$D$37*'BNE Fuel &amp; component splits'!$B$57*'NG &amp; Biomass GR'!C29</f>
        <v>75441703789357.953</v>
      </c>
      <c r="C4">
        <f>('Energy consumption (BTU)'!$BA$33+'Energy consumption (BTU)'!$BA$35)*'BNE Fuel &amp; component splits'!$D$37*'BNE Fuel &amp; component splits'!$B$57*'NG &amp; Biomass GR'!D29</f>
        <v>73450391289006.469</v>
      </c>
      <c r="D4">
        <f>('Energy consumption (BTU)'!$BA$33+'Energy consumption (BTU)'!$BA$35)*'BNE Fuel &amp; component splits'!$D$37*'BNE Fuel &amp; component splits'!$B$57*'NG &amp; Biomass GR'!E29</f>
        <v>72589563489375.359</v>
      </c>
      <c r="E4">
        <f>('Energy consumption (BTU)'!$BA$33+'Energy consumption (BTU)'!$BA$35)*'BNE Fuel &amp; component splits'!$D$37*'BNE Fuel &amp; component splits'!$B$57*'NG &amp; Biomass GR'!F29</f>
        <v>72454735038830.719</v>
      </c>
      <c r="F4">
        <f>('Energy consumption (BTU)'!$BA$33+'Energy consumption (BTU)'!$BA$35)*'BNE Fuel &amp; component splits'!$D$37*'BNE Fuel &amp; component splits'!$B$57*'NG &amp; Biomass GR'!G29</f>
        <v>72755506197737.984</v>
      </c>
      <c r="G4">
        <f>('Energy consumption (BTU)'!$BA$33+'Energy consumption (BTU)'!$BA$35)*'BNE Fuel &amp; component splits'!$D$37*'BNE Fuel &amp; component splits'!$B$57*'NG &amp; Biomass GR'!H29</f>
        <v>73087391614463.219</v>
      </c>
      <c r="H4">
        <f>('Energy consumption (BTU)'!$BA$33+'Energy consumption (BTU)'!$BA$35)*'BNE Fuel &amp; component splits'!$D$37*'BNE Fuel &amp; component splits'!$B$57*'NG &amp; Biomass GR'!I29</f>
        <v>73336305677007.172</v>
      </c>
      <c r="I4">
        <f>('Energy consumption (BTU)'!$BA$33+'Energy consumption (BTU)'!$BA$35)*'BNE Fuel &amp; component splits'!$D$37*'BNE Fuel &amp; component splits'!$B$57*'NG &amp; Biomass GR'!J29</f>
        <v>73512619804642.453</v>
      </c>
      <c r="J4">
        <f>('Energy consumption (BTU)'!$BA$33+'Energy consumption (BTU)'!$BA$35)*'BNE Fuel &amp; component splits'!$D$37*'BNE Fuel &amp; component splits'!$B$57*'NG &amp; Biomass GR'!K29</f>
        <v>73720048190095.719</v>
      </c>
      <c r="K4">
        <f>('Energy consumption (BTU)'!$BA$33+'Energy consumption (BTU)'!$BA$35)*'BNE Fuel &amp; component splits'!$D$37*'BNE Fuel &amp; component splits'!$B$57*'NG &amp; Biomass GR'!L29</f>
        <v>73896362317731.016</v>
      </c>
      <c r="L4">
        <f>('Energy consumption (BTU)'!$BA$33+'Energy consumption (BTU)'!$BA$35)*'BNE Fuel &amp; component splits'!$D$37*'BNE Fuel &amp; component splits'!$B$57*'NG &amp; Biomass GR'!M29</f>
        <v>74103790703184.297</v>
      </c>
      <c r="M4">
        <f>('Energy consumption (BTU)'!$BA$33+'Energy consumption (BTU)'!$BA$35)*'BNE Fuel &amp; component splits'!$D$37*'BNE Fuel &amp; component splits'!$B$57*'NG &amp; Biomass GR'!N29</f>
        <v>74300847669364.906</v>
      </c>
      <c r="N4">
        <f>('Energy consumption (BTU)'!$BA$33+'Energy consumption (BTU)'!$BA$35)*'BNE Fuel &amp; component splits'!$D$37*'BNE Fuel &amp; component splits'!$B$57*'NG &amp; Biomass GR'!O29</f>
        <v>74508276054818.203</v>
      </c>
      <c r="O4">
        <f>('Energy consumption (BTU)'!$BA$33+'Energy consumption (BTU)'!$BA$35)*'BNE Fuel &amp; component splits'!$D$37*'BNE Fuel &amp; component splits'!$B$57*'NG &amp; Biomass GR'!P29</f>
        <v>74705333020998.797</v>
      </c>
      <c r="P4">
        <f>('Energy consumption (BTU)'!$BA$33+'Energy consumption (BTU)'!$BA$35)*'BNE Fuel &amp; component splits'!$D$37*'BNE Fuel &amp; component splits'!$B$57*'NG &amp; Biomass GR'!Q29</f>
        <v>74902389987179.438</v>
      </c>
      <c r="Q4">
        <f>('Energy consumption (BTU)'!$BA$33+'Energy consumption (BTU)'!$BA$35)*'BNE Fuel &amp; component splits'!$D$37*'BNE Fuel &amp; component splits'!$B$57*'NG &amp; Biomass GR'!R29</f>
        <v>74881647148634.094</v>
      </c>
      <c r="R4">
        <f>TREND($H$4:$Q$4,$H$1:$Q$1,R1)</f>
        <v>75206618285844.25</v>
      </c>
      <c r="S4">
        <f t="shared" ref="S4:AJ4" si="1">TREND($H$4:$Q$4,$H$1:$Q$1,S1)</f>
        <v>75392046691022.188</v>
      </c>
      <c r="T4">
        <f t="shared" si="1"/>
        <v>75577475096200.125</v>
      </c>
      <c r="U4">
        <f t="shared" si="1"/>
        <v>75762903501378.063</v>
      </c>
      <c r="V4">
        <f t="shared" si="1"/>
        <v>75948331906556</v>
      </c>
      <c r="W4">
        <f t="shared" si="1"/>
        <v>76133760311733.938</v>
      </c>
      <c r="X4">
        <f t="shared" si="1"/>
        <v>76319188716911.875</v>
      </c>
      <c r="Y4">
        <f t="shared" si="1"/>
        <v>76504617122089.813</v>
      </c>
      <c r="Z4">
        <f t="shared" si="1"/>
        <v>76690045527267.75</v>
      </c>
      <c r="AA4">
        <f t="shared" si="1"/>
        <v>76875473932445.688</v>
      </c>
      <c r="AB4">
        <f t="shared" si="1"/>
        <v>77060902337623.625</v>
      </c>
      <c r="AC4">
        <f t="shared" si="1"/>
        <v>77246330742801.5</v>
      </c>
      <c r="AD4">
        <f t="shared" si="1"/>
        <v>77431759147979.438</v>
      </c>
      <c r="AE4">
        <f t="shared" si="1"/>
        <v>77617187553157.375</v>
      </c>
      <c r="AF4">
        <f t="shared" si="1"/>
        <v>77802615958335.313</v>
      </c>
      <c r="AG4">
        <f t="shared" si="1"/>
        <v>77988044363513.25</v>
      </c>
      <c r="AH4">
        <f t="shared" si="1"/>
        <v>78173472768691.188</v>
      </c>
      <c r="AI4">
        <f t="shared" si="1"/>
        <v>78358901173869.125</v>
      </c>
      <c r="AJ4">
        <f t="shared" si="1"/>
        <v>78544329579047.063</v>
      </c>
    </row>
    <row r="5" spans="1:38" x14ac:dyDescent="0.25">
      <c r="A5" s="1" t="s">
        <v>6</v>
      </c>
      <c r="B5">
        <f>'Energy consumption (BTU)'!BA34*'BNE Fuel &amp; component splits'!D37*'BNE Fuel &amp; component splits'!B58</f>
        <v>1863107311432.5251</v>
      </c>
      <c r="C5">
        <f>B5*(1+'Diesel GR'!$T$36)</f>
        <v>2023179215118.5652</v>
      </c>
      <c r="D5">
        <f>C5*(1+'Diesel GR'!$T$36)</f>
        <v>2197003957512.5225</v>
      </c>
      <c r="E5">
        <f>D5*(1+'Diesel GR'!$T$36)</f>
        <v>2385763136185.0547</v>
      </c>
      <c r="F5">
        <f>E5*(1+'Diesel GR'!$T$36)</f>
        <v>2590739867589.4761</v>
      </c>
      <c r="G5">
        <f>F5*(1+'Diesel GR'!$T$36)</f>
        <v>2813327509222.1548</v>
      </c>
      <c r="H5">
        <f>G5*(1+'Diesel GR'!$T$36)</f>
        <v>3055039131161.5469</v>
      </c>
      <c r="I5">
        <f>H5*(1+'Diesel GR'!$T$36)</f>
        <v>3317517801369.9565</v>
      </c>
      <c r="J5">
        <f>I5*(1+'Diesel GR'!$T$36)</f>
        <v>3602547754673.7744</v>
      </c>
      <c r="K5">
        <f>J5*(1+'Diesel GR'!$T$36)</f>
        <v>3912066521344.8721</v>
      </c>
      <c r="L5">
        <f>K5*(1+'Diesel GR'!$T$36)</f>
        <v>4248178097728.8481</v>
      </c>
      <c r="M5">
        <f>L5*(1+'Diesel GR'!$T$36)</f>
        <v>4613167248449.2861</v>
      </c>
      <c r="N5">
        <f>M5*(1+'Diesel GR'!$T$36)</f>
        <v>5009515037409.2197</v>
      </c>
      <c r="O5">
        <f>N5*(1+'Diesel GR'!$T$36)</f>
        <v>5439915693163.9209</v>
      </c>
      <c r="P5">
        <f>O5*(1+'Diesel GR'!$T$36)</f>
        <v>5907294923309.7031</v>
      </c>
      <c r="Q5">
        <f>P5*(1+'Diesel GR'!$T$36)</f>
        <v>6414829802383.3125</v>
      </c>
      <c r="R5">
        <f>TREND($H$5:$Q$5,$H$1:$Q$1,R1)</f>
        <v>6592364877297.5</v>
      </c>
      <c r="S5">
        <f t="shared" ref="S5:AJ5" si="2">TREND($H$5:$Q$5,$H$1:$Q$1,S1)</f>
        <v>6963339000242.5</v>
      </c>
      <c r="T5">
        <f t="shared" si="2"/>
        <v>7334313123187.625</v>
      </c>
      <c r="U5">
        <f t="shared" si="2"/>
        <v>7705287246132.75</v>
      </c>
      <c r="V5">
        <f t="shared" si="2"/>
        <v>8076261369077.75</v>
      </c>
      <c r="W5">
        <f t="shared" si="2"/>
        <v>8447235492022.875</v>
      </c>
      <c r="X5">
        <f t="shared" si="2"/>
        <v>8818209614968</v>
      </c>
      <c r="Y5">
        <f t="shared" si="2"/>
        <v>9189183737913</v>
      </c>
      <c r="Z5">
        <f t="shared" si="2"/>
        <v>9560157860858.125</v>
      </c>
      <c r="AA5">
        <f t="shared" si="2"/>
        <v>9931131983803.125</v>
      </c>
      <c r="AB5">
        <f t="shared" si="2"/>
        <v>10302106106748.25</v>
      </c>
      <c r="AC5">
        <f t="shared" si="2"/>
        <v>10673080229693.375</v>
      </c>
      <c r="AD5">
        <f t="shared" si="2"/>
        <v>11044054352638.375</v>
      </c>
      <c r="AE5">
        <f t="shared" si="2"/>
        <v>11415028475583.5</v>
      </c>
      <c r="AF5">
        <f t="shared" si="2"/>
        <v>11786002598528.625</v>
      </c>
      <c r="AG5">
        <f t="shared" si="2"/>
        <v>12156976721473.625</v>
      </c>
      <c r="AH5">
        <f t="shared" si="2"/>
        <v>12527950844418.75</v>
      </c>
      <c r="AI5">
        <f t="shared" si="2"/>
        <v>12898924967363.875</v>
      </c>
      <c r="AJ5">
        <f t="shared" si="2"/>
        <v>13269899090308.875</v>
      </c>
    </row>
    <row r="6" spans="1:38" x14ac:dyDescent="0.25">
      <c r="A6" s="1" t="s">
        <v>8</v>
      </c>
      <c r="B6" s="7">
        <v>0</v>
      </c>
      <c r="C6" s="7">
        <f>B6*(1+'Heat GR'!$E$5)</f>
        <v>0</v>
      </c>
      <c r="D6" s="7">
        <f>C6*(1+'Heat GR'!$E$5)</f>
        <v>0</v>
      </c>
      <c r="E6" s="7">
        <f>D6*(1+'Heat GR'!$E$5)</f>
        <v>0</v>
      </c>
      <c r="F6" s="7">
        <f>E6*(1+'Heat GR'!$E$5)</f>
        <v>0</v>
      </c>
      <c r="G6" s="7">
        <f>F6*(1+'Heat GR'!$E$5)</f>
        <v>0</v>
      </c>
      <c r="H6" s="7">
        <f>G6*(1+'Heat GR'!$E$5)</f>
        <v>0</v>
      </c>
      <c r="I6" s="7">
        <f>H6*(1+'Heat GR'!$E$5)</f>
        <v>0</v>
      </c>
      <c r="J6" s="7">
        <f>I6*(1+'Heat GR'!$E$5)</f>
        <v>0</v>
      </c>
      <c r="K6" s="7">
        <f>J6*(1+'Heat GR'!$E$5)</f>
        <v>0</v>
      </c>
      <c r="L6" s="7">
        <f>K6*(1+'Heat GR'!$E$5)</f>
        <v>0</v>
      </c>
      <c r="M6" s="7">
        <f>L6*(1+'Heat GR'!$E$5)</f>
        <v>0</v>
      </c>
      <c r="N6" s="7">
        <f>M6*(1+'Heat GR'!$E$5)</f>
        <v>0</v>
      </c>
      <c r="O6" s="7">
        <f>N6*(1+'Heat GR'!$E$5)</f>
        <v>0</v>
      </c>
      <c r="P6" s="7">
        <f>O6*(1+'Heat GR'!$E$5)</f>
        <v>0</v>
      </c>
      <c r="Q6" s="7">
        <f>P6*(1+'Heat GR'!$E$5)</f>
        <v>0</v>
      </c>
      <c r="R6">
        <f>TREND($H$6:$Q$6,$H$1:$Q$1,R1)</f>
        <v>0</v>
      </c>
      <c r="S6">
        <f t="shared" ref="S6:AJ6" si="3">TREND($H$6:$Q$6,$H$1:$Q$1,S1)</f>
        <v>0</v>
      </c>
      <c r="T6">
        <f t="shared" si="3"/>
        <v>0</v>
      </c>
      <c r="U6">
        <f t="shared" si="3"/>
        <v>0</v>
      </c>
      <c r="V6">
        <f t="shared" si="3"/>
        <v>0</v>
      </c>
      <c r="W6">
        <f t="shared" si="3"/>
        <v>0</v>
      </c>
      <c r="X6">
        <f t="shared" si="3"/>
        <v>0</v>
      </c>
      <c r="Y6">
        <f t="shared" si="3"/>
        <v>0</v>
      </c>
      <c r="Z6">
        <f t="shared" si="3"/>
        <v>0</v>
      </c>
      <c r="AA6">
        <f t="shared" si="3"/>
        <v>0</v>
      </c>
      <c r="AB6">
        <f t="shared" si="3"/>
        <v>0</v>
      </c>
      <c r="AC6">
        <f t="shared" si="3"/>
        <v>0</v>
      </c>
      <c r="AD6">
        <f t="shared" si="3"/>
        <v>0</v>
      </c>
      <c r="AE6">
        <f t="shared" si="3"/>
        <v>0</v>
      </c>
      <c r="AF6">
        <f t="shared" si="3"/>
        <v>0</v>
      </c>
      <c r="AG6">
        <f t="shared" si="3"/>
        <v>0</v>
      </c>
      <c r="AH6">
        <f t="shared" si="3"/>
        <v>0</v>
      </c>
      <c r="AI6">
        <f t="shared" si="3"/>
        <v>0</v>
      </c>
      <c r="AJ6">
        <f t="shared" si="3"/>
        <v>0</v>
      </c>
    </row>
    <row r="7" spans="1:38" x14ac:dyDescent="0.25">
      <c r="A7" s="1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0" sqref="E10"/>
    </sheetView>
  </sheetViews>
  <sheetFormatPr defaultColWidth="9.140625" defaultRowHeight="15" x14ac:dyDescent="0.25"/>
  <cols>
    <col min="1" max="1" width="25.85546875" customWidth="1"/>
    <col min="2" max="2" width="12" bestFit="1" customWidth="1"/>
    <col min="18" max="18" width="12" bestFit="1" customWidth="1"/>
  </cols>
  <sheetData>
    <row r="1" spans="1:38" x14ac:dyDescent="0.25">
      <c r="A1" s="1" t="s">
        <v>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  <c r="AK1" s="1"/>
      <c r="AL1" s="1"/>
    </row>
    <row r="2" spans="1:38" x14ac:dyDescent="0.25">
      <c r="A2" s="1" t="s">
        <v>3</v>
      </c>
      <c r="B2">
        <f>('Energy consumption (BTU)'!$BA$36+'Energy consumption (BTU)'!$BA$39)*'BNE Fuel &amp; component splits'!$D$38*'BNE Fuel &amp; component splits'!$C$55*'Electricity GR'!C31</f>
        <v>36752408773697.328</v>
      </c>
      <c r="C2">
        <f>('Energy consumption (BTU)'!$BA$36+'Energy consumption (BTU)'!$BA$39)*'BNE Fuel &amp; component splits'!$D$38*'BNE Fuel &amp; component splits'!$C$55*'Electricity GR'!D31</f>
        <v>38177374961904.109</v>
      </c>
      <c r="D2">
        <f>('Energy consumption (BTU)'!$BA$36+'Energy consumption (BTU)'!$BA$39)*'BNE Fuel &amp; component splits'!$D$38*'BNE Fuel &amp; component splits'!$C$55*'Electricity GR'!E31</f>
        <v>39298398230876.594</v>
      </c>
      <c r="E2">
        <f>('Energy consumption (BTU)'!$BA$36+'Energy consumption (BTU)'!$BA$39)*'BNE Fuel &amp; component splits'!$D$38*'BNE Fuel &amp; component splits'!$C$55*'Electricity GR'!F31</f>
        <v>40480758627110.461</v>
      </c>
      <c r="F2">
        <f>('Energy consumption (BTU)'!$BA$36+'Energy consumption (BTU)'!$BA$39)*'BNE Fuel &amp; component splits'!$D$38*'BNE Fuel &amp; component splits'!$C$55*'Electricity GR'!G31</f>
        <v>41700519710698.844</v>
      </c>
      <c r="G2">
        <f>('Energy consumption (BTU)'!$BA$36+'Energy consumption (BTU)'!$BA$39)*'BNE Fuel &amp; component splits'!$D$38*'BNE Fuel &amp; component splits'!$C$55*'Electricity GR'!H31</f>
        <v>42940477165458.656</v>
      </c>
      <c r="H2">
        <f>('Energy consumption (BTU)'!$BA$36+'Energy consumption (BTU)'!$BA$39)*'BNE Fuel &amp; component splits'!$D$38*'BNE Fuel &amp; component splits'!$C$55*'Electricity GR'!I31</f>
        <v>44222697396929.07</v>
      </c>
      <c r="I2">
        <f>('Energy consumption (BTU)'!$BA$36+'Energy consumption (BTU)'!$BA$39)*'BNE Fuel &amp; component splits'!$D$38*'BNE Fuel &amp; component splits'!$C$55*'Electricity GR'!J31</f>
        <v>45536458874735.117</v>
      </c>
      <c r="J2">
        <f>('Energy consumption (BTU)'!$BA$36+'Energy consumption (BTU)'!$BA$39)*'BNE Fuel &amp; component splits'!$D$38*'BNE Fuel &amp; component splits'!$C$55*'Electricity GR'!K31</f>
        <v>46877398185352.109</v>
      </c>
      <c r="K2">
        <f>('Energy consumption (BTU)'!$BA$36+'Energy consumption (BTU)'!$BA$39)*'BNE Fuel &amp; component splits'!$D$38*'BNE Fuel &amp; component splits'!$C$55*'Electricity GR'!L31</f>
        <v>48247510032105.609</v>
      </c>
      <c r="L2">
        <f>('Energy consumption (BTU)'!$BA$36+'Energy consumption (BTU)'!$BA$39)*'BNE Fuel &amp; component splits'!$D$38*'BNE Fuel &amp; component splits'!$C$55*'Electricity GR'!M31</f>
        <v>49646171070206.398</v>
      </c>
      <c r="M2">
        <f>('Energy consumption (BTU)'!$BA$36+'Energy consumption (BTU)'!$BA$39)*'BNE Fuel &amp; component splits'!$D$38*'BNE Fuel &amp; component splits'!$C$55*'Electricity GR'!N31</f>
        <v>51075001996106.477</v>
      </c>
      <c r="N2">
        <f>('Energy consumption (BTU)'!$BA$36+'Energy consumption (BTU)'!$BA$39)*'BNE Fuel &amp; component splits'!$D$38*'BNE Fuel &amp; component splits'!$C$55*'Electricity GR'!O31</f>
        <v>52523530617346.609</v>
      </c>
      <c r="O2">
        <f>('Energy consumption (BTU)'!$BA$36+'Energy consumption (BTU)'!$BA$39)*'BNE Fuel &amp; component splits'!$D$38*'BNE Fuel &amp; component splits'!$C$55*'Electricity GR'!P31</f>
        <v>54007340553657.82</v>
      </c>
      <c r="P2">
        <f>('Energy consumption (BTU)'!$BA$36+'Energy consumption (BTU)'!$BA$39)*'BNE Fuel &amp; component splits'!$D$38*'BNE Fuel &amp; component splits'!$C$55*'Electricity GR'!Q31</f>
        <v>55515211598833.766</v>
      </c>
      <c r="Q2">
        <f>('Energy consumption (BTU)'!$BA$36+'Energy consumption (BTU)'!$BA$39)*'BNE Fuel &amp; component splits'!$D$38*'BNE Fuel &amp; component splits'!$C$55*'Electricity GR'!R31</f>
        <v>57043653022054.695</v>
      </c>
      <c r="R2">
        <f>TREND($H$2:$Q$2,$H$1:$Q$1,R1)</f>
        <v>58307713141999</v>
      </c>
      <c r="S2">
        <f t="shared" ref="S2:AJ2" si="0">TREND($H$2:$Q$2,$H$1:$Q$1,S1)</f>
        <v>59732843288774.5</v>
      </c>
      <c r="T2">
        <f t="shared" si="0"/>
        <v>61157973435550</v>
      </c>
      <c r="U2">
        <f t="shared" si="0"/>
        <v>62583103582326</v>
      </c>
      <c r="V2">
        <f t="shared" si="0"/>
        <v>64008233729101.5</v>
      </c>
      <c r="W2">
        <f t="shared" si="0"/>
        <v>65433363875877</v>
      </c>
      <c r="X2">
        <f t="shared" si="0"/>
        <v>66858494022652.5</v>
      </c>
      <c r="Y2">
        <f t="shared" si="0"/>
        <v>68283624169428</v>
      </c>
      <c r="Z2">
        <f t="shared" si="0"/>
        <v>69708754316204</v>
      </c>
      <c r="AA2">
        <f t="shared" si="0"/>
        <v>71133884462979.5</v>
      </c>
      <c r="AB2">
        <f t="shared" si="0"/>
        <v>72559014609755</v>
      </c>
      <c r="AC2">
        <f t="shared" si="0"/>
        <v>73984144756530.5</v>
      </c>
      <c r="AD2">
        <f t="shared" si="0"/>
        <v>75409274903306</v>
      </c>
      <c r="AE2">
        <f t="shared" si="0"/>
        <v>76834405050081.5</v>
      </c>
      <c r="AF2">
        <f t="shared" si="0"/>
        <v>78259535196857.5</v>
      </c>
      <c r="AG2">
        <f t="shared" si="0"/>
        <v>79684665343633</v>
      </c>
      <c r="AH2">
        <f t="shared" si="0"/>
        <v>81109795490408.5</v>
      </c>
      <c r="AI2">
        <f t="shared" si="0"/>
        <v>82534925637184</v>
      </c>
      <c r="AJ2">
        <f t="shared" si="0"/>
        <v>83960055783959.5</v>
      </c>
    </row>
    <row r="3" spans="1:38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f t="shared" ref="AA3:AJ7" si="1">TREND($Q3:$Z3,$Q$1:$Z$1,AA$1)</f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</row>
    <row r="4" spans="1:38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8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f t="shared" si="1"/>
        <v>0</v>
      </c>
      <c r="AB5">
        <f t="shared" si="1"/>
        <v>0</v>
      </c>
      <c r="AC5">
        <f t="shared" si="1"/>
        <v>0</v>
      </c>
      <c r="AD5">
        <f t="shared" si="1"/>
        <v>0</v>
      </c>
      <c r="AE5">
        <f t="shared" si="1"/>
        <v>0</v>
      </c>
      <c r="AF5">
        <f t="shared" si="1"/>
        <v>0</v>
      </c>
      <c r="AG5">
        <f t="shared" si="1"/>
        <v>0</v>
      </c>
      <c r="AH5">
        <f t="shared" si="1"/>
        <v>0</v>
      </c>
      <c r="AI5">
        <f t="shared" si="1"/>
        <v>0</v>
      </c>
      <c r="AJ5">
        <f t="shared" si="1"/>
        <v>0</v>
      </c>
    </row>
    <row r="6" spans="1:38" x14ac:dyDescent="0.25">
      <c r="A6" s="1" t="s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f t="shared" si="1"/>
        <v>0</v>
      </c>
      <c r="AB6">
        <f t="shared" si="1"/>
        <v>0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</row>
    <row r="7" spans="1:38" x14ac:dyDescent="0.25">
      <c r="A7" s="1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ColWidth="9.140625" defaultRowHeight="15" x14ac:dyDescent="0.25"/>
  <cols>
    <col min="1" max="1" width="25.85546875" customWidth="1"/>
    <col min="2" max="2" width="12" bestFit="1" customWidth="1"/>
    <col min="18" max="18" width="11" bestFit="1" customWidth="1"/>
  </cols>
  <sheetData>
    <row r="1" spans="1:38" x14ac:dyDescent="0.25">
      <c r="A1" s="1" t="s">
        <v>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  <c r="AK1" s="1"/>
      <c r="AL1" s="1"/>
    </row>
    <row r="2" spans="1:38" x14ac:dyDescent="0.25">
      <c r="A2" s="1" t="s">
        <v>3</v>
      </c>
      <c r="B2">
        <f>('Energy consumption (BTU)'!$BA$36+'Energy consumption (BTU)'!$BA$39)*'BNE Fuel &amp; component splits'!$D$39*'BNE Fuel &amp; component splits'!$D$55*'Electricity GR'!C31</f>
        <v>43882672399330.836</v>
      </c>
      <c r="C2">
        <f>('Energy consumption (BTU)'!$BA$36+'Energy consumption (BTU)'!$BA$39)*'BNE Fuel &amp; component splits'!$D$39*'BNE Fuel &amp; component splits'!$D$55*'Electricity GR'!D31</f>
        <v>45584093517120.352</v>
      </c>
      <c r="D2">
        <f>('Energy consumption (BTU)'!$BA$36+'Energy consumption (BTU)'!$BA$39)*'BNE Fuel &amp; component splits'!$D$39*'BNE Fuel &amp; component splits'!$D$55*'Electricity GR'!E31</f>
        <v>46922604338744.461</v>
      </c>
      <c r="E2">
        <f>('Energy consumption (BTU)'!$BA$36+'Energy consumption (BTU)'!$BA$39)*'BNE Fuel &amp; component splits'!$D$39*'BNE Fuel &amp; component splits'!$D$55*'Electricity GR'!F31</f>
        <v>48334352184861.328</v>
      </c>
      <c r="F2">
        <f>('Energy consumption (BTU)'!$BA$36+'Energy consumption (BTU)'!$BA$39)*'BNE Fuel &amp; component splits'!$D$39*'BNE Fuel &amp; component splits'!$D$55*'Electricity GR'!G31</f>
        <v>49790756753229.891</v>
      </c>
      <c r="G2">
        <f>('Energy consumption (BTU)'!$BA$36+'Energy consumption (BTU)'!$BA$39)*'BNE Fuel &amp; component splits'!$D$39*'BNE Fuel &amp; component splits'!$D$55*'Electricity GR'!H31</f>
        <v>51271275951614.367</v>
      </c>
      <c r="H2">
        <f>('Energy consumption (BTU)'!$BA$36+'Energy consumption (BTU)'!$BA$39)*'BNE Fuel &amp; component splits'!$D$39*'BNE Fuel &amp; component splits'!$D$55*'Electricity GR'!I31</f>
        <v>52802257246143.266</v>
      </c>
      <c r="I2">
        <f>('Energy consumption (BTU)'!$BA$36+'Energy consumption (BTU)'!$BA$39)*'BNE Fuel &amp; component splits'!$D$39*'BNE Fuel &amp; component splits'!$D$55*'Electricity GR'!J31</f>
        <v>54370899043104.422</v>
      </c>
      <c r="J2">
        <f>('Energy consumption (BTU)'!$BA$36+'Energy consumption (BTU)'!$BA$39)*'BNE Fuel &amp; component splits'!$D$39*'BNE Fuel &amp; component splits'!$D$55*'Electricity GR'!K31</f>
        <v>55971991391568.469</v>
      </c>
      <c r="K2">
        <f>('Energy consumption (BTU)'!$BA$36+'Energy consumption (BTU)'!$BA$39)*'BNE Fuel &amp; component splits'!$D$39*'BNE Fuel &amp; component splits'!$D$55*'Electricity GR'!L31</f>
        <v>57607915983388.836</v>
      </c>
      <c r="L2">
        <f>('Energy consumption (BTU)'!$BA$36+'Energy consumption (BTU)'!$BA$39)*'BNE Fuel &amp; component splits'!$D$39*'BNE Fuel &amp; component splits'!$D$55*'Electricity GR'!M31</f>
        <v>59277928539861.344</v>
      </c>
      <c r="M2">
        <f>('Energy consumption (BTU)'!$BA$36+'Energy consumption (BTU)'!$BA$39)*'BNE Fuel &amp; component splits'!$D$39*'BNE Fuel &amp; component splits'!$D$55*'Electricity GR'!N31</f>
        <v>60983964185616.875</v>
      </c>
      <c r="N2">
        <f>('Energy consumption (BTU)'!$BA$36+'Energy consumption (BTU)'!$BA$39)*'BNE Fuel &amp; component splits'!$D$39*'BNE Fuel &amp; component splits'!$D$55*'Electricity GR'!O31</f>
        <v>62713519038424.961</v>
      </c>
      <c r="O2">
        <f>('Energy consumption (BTU)'!$BA$36+'Energy consumption (BTU)'!$BA$39)*'BNE Fuel &amp; component splits'!$D$39*'BNE Fuel &amp; component splits'!$D$55*'Electricity GR'!P31</f>
        <v>64485200065890.484</v>
      </c>
      <c r="P2">
        <f>('Energy consumption (BTU)'!$BA$36+'Energy consumption (BTU)'!$BA$39)*'BNE Fuel &amp; component splits'!$D$39*'BNE Fuel &amp; component splits'!$D$55*'Electricity GR'!Q31</f>
        <v>66285610251337.922</v>
      </c>
      <c r="Q2">
        <f>('Energy consumption (BTU)'!$BA$36+'Energy consumption (BTU)'!$BA$39)*'BNE Fuel &amp; component splits'!$D$39*'BNE Fuel &amp; component splits'!$D$55*'Electricity GR'!R31</f>
        <v>68110581634023.805</v>
      </c>
      <c r="R2">
        <f>TREND($H$2:$Q$2,$H$1:$Q$1,R1)</f>
        <v>69619879608970.5</v>
      </c>
      <c r="S2">
        <f t="shared" ref="S2:AJ2" si="0">TREND($H$2:$Q$2,$H$1:$Q$1,S1)</f>
        <v>71321496494613</v>
      </c>
      <c r="T2">
        <f t="shared" si="0"/>
        <v>73023113380255.5</v>
      </c>
      <c r="U2">
        <f t="shared" si="0"/>
        <v>74724730265898.5</v>
      </c>
      <c r="V2">
        <f t="shared" si="0"/>
        <v>76426347151541</v>
      </c>
      <c r="W2">
        <f t="shared" si="0"/>
        <v>78127964037183.5</v>
      </c>
      <c r="X2">
        <f t="shared" si="0"/>
        <v>79829580922826</v>
      </c>
      <c r="Y2">
        <f t="shared" si="0"/>
        <v>81531197808469</v>
      </c>
      <c r="Z2">
        <f t="shared" si="0"/>
        <v>83232814694111.5</v>
      </c>
      <c r="AA2">
        <f t="shared" si="0"/>
        <v>84934431579754</v>
      </c>
      <c r="AB2">
        <f t="shared" si="0"/>
        <v>86636048465396.5</v>
      </c>
      <c r="AC2">
        <f t="shared" si="0"/>
        <v>88337665351039.5</v>
      </c>
      <c r="AD2">
        <f t="shared" si="0"/>
        <v>90039282236682</v>
      </c>
      <c r="AE2">
        <f t="shared" si="0"/>
        <v>91740899122324.5</v>
      </c>
      <c r="AF2">
        <f t="shared" si="0"/>
        <v>93442516007967</v>
      </c>
      <c r="AG2">
        <f t="shared" si="0"/>
        <v>95144132893610</v>
      </c>
      <c r="AH2">
        <f t="shared" si="0"/>
        <v>96845749779252.5</v>
      </c>
      <c r="AI2">
        <f t="shared" si="0"/>
        <v>98547366664895</v>
      </c>
      <c r="AJ2">
        <f t="shared" si="0"/>
        <v>100248983550538</v>
      </c>
    </row>
    <row r="3" spans="1:38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f t="shared" ref="AA3:AJ7" si="1">TREND($Q3:$Z3,$Q$1:$Z$1,AA$1)</f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</row>
    <row r="4" spans="1:38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</row>
    <row r="5" spans="1:38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f t="shared" si="1"/>
        <v>0</v>
      </c>
      <c r="AB5">
        <f t="shared" si="1"/>
        <v>0</v>
      </c>
      <c r="AC5">
        <f t="shared" si="1"/>
        <v>0</v>
      </c>
      <c r="AD5">
        <f t="shared" si="1"/>
        <v>0</v>
      </c>
      <c r="AE5">
        <f t="shared" si="1"/>
        <v>0</v>
      </c>
      <c r="AF5">
        <f t="shared" si="1"/>
        <v>0</v>
      </c>
      <c r="AG5">
        <f t="shared" si="1"/>
        <v>0</v>
      </c>
      <c r="AH5">
        <f t="shared" si="1"/>
        <v>0</v>
      </c>
      <c r="AI5">
        <f t="shared" si="1"/>
        <v>0</v>
      </c>
      <c r="AJ5">
        <f t="shared" si="1"/>
        <v>0</v>
      </c>
    </row>
    <row r="6" spans="1:38" x14ac:dyDescent="0.25">
      <c r="A6" s="1" t="s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f t="shared" si="1"/>
        <v>0</v>
      </c>
      <c r="AB6">
        <f t="shared" si="1"/>
        <v>0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</row>
    <row r="7" spans="1:38" x14ac:dyDescent="0.25">
      <c r="A7" s="1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I14" sqref="AI14"/>
    </sheetView>
  </sheetViews>
  <sheetFormatPr defaultColWidth="9.140625" defaultRowHeight="15" x14ac:dyDescent="0.25"/>
  <cols>
    <col min="1" max="1" width="25.85546875" customWidth="1"/>
    <col min="2" max="2" width="12" bestFit="1" customWidth="1"/>
    <col min="5" max="5" width="11.5703125" bestFit="1" customWidth="1"/>
    <col min="18" max="18" width="11" bestFit="1" customWidth="1"/>
  </cols>
  <sheetData>
    <row r="1" spans="1:38" x14ac:dyDescent="0.25">
      <c r="A1" s="1" t="s">
        <v>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  <c r="AK1" s="1"/>
      <c r="AL1" s="1"/>
    </row>
    <row r="2" spans="1:38" x14ac:dyDescent="0.25">
      <c r="A2" s="1" t="s">
        <v>3</v>
      </c>
      <c r="B2">
        <f>('Energy consumption (BTU)'!$BA$36+'Energy consumption (BTU)'!$BA$39)*'BNE Fuel &amp; component splits'!$D$40*'BNE Fuel &amp; component splits'!$E$55*'Electricity GR'!C31</f>
        <v>15605782997487.105</v>
      </c>
      <c r="C2">
        <f>('Energy consumption (BTU)'!$BA$36+'Energy consumption (BTU)'!$BA$39)*'BNE Fuel &amp; component splits'!$D$40*'BNE Fuel &amp; component splits'!$E$55*'Electricity GR'!D31</f>
        <v>16210851178156.295</v>
      </c>
      <c r="D2">
        <f>('Energy consumption (BTU)'!$BA$36+'Energy consumption (BTU)'!$BA$39)*'BNE Fuel &amp; component splits'!$D$40*'BNE Fuel &amp; component splits'!$E$55*'Electricity GR'!E31</f>
        <v>16686859321688.877</v>
      </c>
      <c r="E2">
        <f>('Energy consumption (BTU)'!$BA$36+'Energy consumption (BTU)'!$BA$39)*'BNE Fuel &amp; component splits'!$D$40*'BNE Fuel &amp; component splits'!$E$55*'Electricity GR'!F31</f>
        <v>17188912394783.066</v>
      </c>
      <c r="F2">
        <f>('Energy consumption (BTU)'!$BA$36+'Energy consumption (BTU)'!$BA$39)*'BNE Fuel &amp; component splits'!$D$40*'BNE Fuel &amp; component splits'!$E$55*'Electricity GR'!G31</f>
        <v>17706846522488</v>
      </c>
      <c r="G2">
        <f>('Energy consumption (BTU)'!$BA$36+'Energy consumption (BTU)'!$BA$39)*'BNE Fuel &amp; component splits'!$D$40*'BNE Fuel &amp; component splits'!$E$55*'Electricity GR'!H31</f>
        <v>18233356419682.727</v>
      </c>
      <c r="H2">
        <f>('Energy consumption (BTU)'!$BA$36+'Energy consumption (BTU)'!$BA$39)*'BNE Fuel &amp; component splits'!$D$40*'BNE Fuel &amp; component splits'!$E$55*'Electricity GR'!I31</f>
        <v>18777811908587.598</v>
      </c>
      <c r="I2">
        <f>('Energy consumption (BTU)'!$BA$36+'Energy consumption (BTU)'!$BA$39)*'BNE Fuel &amp; component splits'!$D$40*'BNE Fuel &amp; component splits'!$E$55*'Electricity GR'!J31</f>
        <v>19335660420214.191</v>
      </c>
      <c r="J2">
        <f>('Energy consumption (BTU)'!$BA$36+'Energy consumption (BTU)'!$BA$39)*'BNE Fuel &amp; component splits'!$D$40*'BNE Fuel &amp; component splits'!$E$55*'Electricity GR'!K31</f>
        <v>19905049164857.918</v>
      </c>
      <c r="K2">
        <f>('Energy consumption (BTU)'!$BA$36+'Energy consumption (BTU)'!$BA$39)*'BNE Fuel &amp; component splits'!$D$40*'BNE Fuel &amp; component splits'!$E$55*'Electricity GR'!L31</f>
        <v>20486825132098.023</v>
      </c>
      <c r="L2">
        <f>('Energy consumption (BTU)'!$BA$36+'Energy consumption (BTU)'!$BA$39)*'BNE Fuel &amp; component splits'!$D$40*'BNE Fuel &amp; component splits'!$E$55*'Electricity GR'!M31</f>
        <v>21080723637690.996</v>
      </c>
      <c r="M2">
        <f>('Energy consumption (BTU)'!$BA$36+'Energy consumption (BTU)'!$BA$39)*'BNE Fuel &amp; component splits'!$D$40*'BNE Fuel &amp; component splits'!$E$55*'Electricity GR'!N31</f>
        <v>21687432860669.961</v>
      </c>
      <c r="N2">
        <f>('Energy consumption (BTU)'!$BA$36+'Energy consumption (BTU)'!$BA$39)*'BNE Fuel &amp; component splits'!$D$40*'BNE Fuel &amp; component splits'!$E$55*'Electricity GR'!O31</f>
        <v>22302506105743.922</v>
      </c>
      <c r="O2">
        <f>('Energy consumption (BTU)'!$BA$36+'Energy consumption (BTU)'!$BA$39)*'BNE Fuel &amp; component splits'!$D$40*'BNE Fuel &amp; component splits'!$E$55*'Electricity GR'!P31</f>
        <v>22932560479000.676</v>
      </c>
      <c r="P2">
        <f>('Energy consumption (BTU)'!$BA$36+'Energy consumption (BTU)'!$BA$39)*'BNE Fuel &amp; component splits'!$D$40*'BNE Fuel &amp; component splits'!$E$55*'Electricity GR'!Q31</f>
        <v>23572831664057.004</v>
      </c>
      <c r="Q2">
        <f>('Energy consumption (BTU)'!$BA$36+'Energy consumption (BTU)'!$BA$39)*'BNE Fuel &amp; component splits'!$D$40*'BNE Fuel &amp; component splits'!$E$55*'Electricity GR'!R31</f>
        <v>24221837429149.246</v>
      </c>
      <c r="R2">
        <f>TREND($H$2:$Q$2,$H$1:$Q$1,R1)</f>
        <v>24758581783759.75</v>
      </c>
      <c r="S2">
        <f t="shared" ref="S2:AJ2" si="0">TREND($H$2:$Q$2,$H$1:$Q$1,S1)</f>
        <v>25363719584405.75</v>
      </c>
      <c r="T2">
        <f t="shared" si="0"/>
        <v>25968857385051.75</v>
      </c>
      <c r="U2">
        <f t="shared" si="0"/>
        <v>26573995185697.75</v>
      </c>
      <c r="V2">
        <f t="shared" si="0"/>
        <v>27179132986343.5</v>
      </c>
      <c r="W2">
        <f t="shared" si="0"/>
        <v>27784270786989.5</v>
      </c>
      <c r="X2">
        <f t="shared" si="0"/>
        <v>28389408587635.5</v>
      </c>
      <c r="Y2">
        <f t="shared" si="0"/>
        <v>28994546388281.5</v>
      </c>
      <c r="Z2">
        <f t="shared" si="0"/>
        <v>29599684188927.5</v>
      </c>
      <c r="AA2">
        <f t="shared" si="0"/>
        <v>30204821989573.5</v>
      </c>
      <c r="AB2">
        <f t="shared" si="0"/>
        <v>30809959790219.5</v>
      </c>
      <c r="AC2">
        <f t="shared" si="0"/>
        <v>31415097590865.5</v>
      </c>
      <c r="AD2">
        <f t="shared" si="0"/>
        <v>32020235391511.25</v>
      </c>
      <c r="AE2">
        <f t="shared" si="0"/>
        <v>32625373192157.25</v>
      </c>
      <c r="AF2">
        <f t="shared" si="0"/>
        <v>33230510992803.25</v>
      </c>
      <c r="AG2">
        <f t="shared" si="0"/>
        <v>33835648793449.25</v>
      </c>
      <c r="AH2">
        <f t="shared" si="0"/>
        <v>34440786594095.25</v>
      </c>
      <c r="AI2">
        <f t="shared" si="0"/>
        <v>35045924394741.25</v>
      </c>
      <c r="AJ2">
        <f t="shared" si="0"/>
        <v>35651062195387.25</v>
      </c>
    </row>
    <row r="3" spans="1:38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8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8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8" x14ac:dyDescent="0.25">
      <c r="A6" s="1" t="s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f t="shared" ref="AA6:AJ7" si="1">TREND($Q6:$Z6,$Q$1:$Z$1,AA$1)</f>
        <v>0</v>
      </c>
      <c r="AB6">
        <f t="shared" si="1"/>
        <v>0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</row>
    <row r="7" spans="1:38" x14ac:dyDescent="0.25">
      <c r="A7" s="1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horizontalDpi="1200" verticalDpi="1200" r:id="rId1"/>
  <ignoredErrors>
    <ignoredError sqref="A4" formulaRange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I13" sqref="AI13"/>
    </sheetView>
  </sheetViews>
  <sheetFormatPr defaultColWidth="9.140625" defaultRowHeight="15" x14ac:dyDescent="0.25"/>
  <cols>
    <col min="1" max="1" width="25.85546875" customWidth="1"/>
    <col min="2" max="2" width="12" bestFit="1" customWidth="1"/>
    <col min="18" max="18" width="12" bestFit="1" customWidth="1"/>
  </cols>
  <sheetData>
    <row r="1" spans="1:38" x14ac:dyDescent="0.25">
      <c r="A1" s="1" t="s">
        <v>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  <c r="AK1" s="1"/>
      <c r="AL1" s="1"/>
    </row>
    <row r="2" spans="1:38" x14ac:dyDescent="0.25">
      <c r="A2" s="1" t="s">
        <v>3</v>
      </c>
      <c r="B2">
        <f>('Energy consumption (BTU)'!$BA$36+'Energy consumption (BTU)'!$BA$39)*'BNE Fuel &amp; component splits'!$D$41*'BNE Fuel &amp; component splits'!$F$55*'Electricity GR'!C31</f>
        <v>15222938835948.822</v>
      </c>
      <c r="C2">
        <f>('Energy consumption (BTU)'!$BA$36+'Energy consumption (BTU)'!$BA$39)*'BNE Fuel &amp; component splits'!$D$41*'BNE Fuel &amp; component splits'!$F$55*'Electricity GR'!D31</f>
        <v>15813163364086.186</v>
      </c>
      <c r="D2">
        <f>('Energy consumption (BTU)'!$BA$36+'Energy consumption (BTU)'!$BA$39)*'BNE Fuel &amp; component splits'!$D$41*'BNE Fuel &amp; component splits'!$F$55*'Electricity GR'!E31</f>
        <v>16277493981497.49</v>
      </c>
      <c r="E2">
        <f>('Energy consumption (BTU)'!$BA$36+'Energy consumption (BTU)'!$BA$39)*'BNE Fuel &amp; component splits'!$D$41*'BNE Fuel &amp; component splits'!$F$55*'Electricity GR'!F31</f>
        <v>16767230589096.332</v>
      </c>
      <c r="F2">
        <f>('Energy consumption (BTU)'!$BA$36+'Energy consumption (BTU)'!$BA$39)*'BNE Fuel &amp; component splits'!$D$41*'BNE Fuel &amp; component splits'!$F$55*'Electricity GR'!G31</f>
        <v>17272458654126.6</v>
      </c>
      <c r="G2">
        <f>('Energy consumption (BTU)'!$BA$36+'Energy consumption (BTU)'!$BA$39)*'BNE Fuel &amp; component splits'!$D$41*'BNE Fuel &amp; component splits'!$F$55*'Electricity GR'!H31</f>
        <v>17786052106169.836</v>
      </c>
      <c r="H2">
        <f>('Energy consumption (BTU)'!$BA$36+'Energy consumption (BTU)'!$BA$39)*'BNE Fuel &amp; component splits'!$D$41*'BNE Fuel &amp; component splits'!$F$55*'Electricity GR'!I31</f>
        <v>18317150905110.59</v>
      </c>
      <c r="I2">
        <f>('Energy consumption (BTU)'!$BA$36+'Energy consumption (BTU)'!$BA$39)*'BNE Fuel &amp; component splits'!$D$41*'BNE Fuel &amp; component splits'!$F$55*'Electricity GR'!J31</f>
        <v>18861314166485.18</v>
      </c>
      <c r="J2">
        <f>('Energy consumption (BTU)'!$BA$36+'Energy consumption (BTU)'!$BA$39)*'BNE Fuel &amp; component splits'!$D$41*'BNE Fuel &amp; component splits'!$F$55*'Electricity GR'!K31</f>
        <v>19416734553593.273</v>
      </c>
      <c r="K2">
        <f>('Energy consumption (BTU)'!$BA$36+'Energy consumption (BTU)'!$BA$39)*'BNE Fuel &amp; component splits'!$D$41*'BNE Fuel &amp; component splits'!$F$55*'Electricity GR'!L31</f>
        <v>19984238277497.875</v>
      </c>
      <c r="L2">
        <f>('Energy consumption (BTU)'!$BA$36+'Energy consumption (BTU)'!$BA$39)*'BNE Fuel &amp; component splits'!$D$41*'BNE Fuel &amp; component splits'!$F$55*'Electricity GR'!M31</f>
        <v>20563567147241.805</v>
      </c>
      <c r="M2">
        <f>('Energy consumption (BTU)'!$BA$36+'Energy consumption (BTU)'!$BA$39)*'BNE Fuel &amp; component splits'!$D$41*'BNE Fuel &amp; component splits'!$F$55*'Electricity GR'!N31</f>
        <v>21155392459313.75</v>
      </c>
      <c r="N2">
        <f>('Energy consumption (BTU)'!$BA$36+'Energy consumption (BTU)'!$BA$39)*'BNE Fuel &amp; component splits'!$D$41*'BNE Fuel &amp; component splits'!$F$55*'Electricity GR'!O31</f>
        <v>21755376605632.914</v>
      </c>
      <c r="O2">
        <f>('Energy consumption (BTU)'!$BA$36+'Energy consumption (BTU)'!$BA$39)*'BNE Fuel &amp; component splits'!$D$41*'BNE Fuel &amp; component splits'!$F$55*'Electricity GR'!P31</f>
        <v>22369974360129.055</v>
      </c>
      <c r="P2">
        <f>('Energy consumption (BTU)'!$BA$36+'Energy consumption (BTU)'!$BA$39)*'BNE Fuel &amp; component splits'!$D$41*'BNE Fuel &amp; component splits'!$F$55*'Electricity GR'!Q31</f>
        <v>22994538285572.75</v>
      </c>
      <c r="Q2">
        <f>('Energy consumption (BTU)'!$BA$36+'Energy consumption (BTU)'!$BA$39)*'BNE Fuel &amp; component splits'!$D$41*'BNE Fuel &amp; component splits'!$F$55*'Electricity GR'!R31</f>
        <v>23627622512603.73</v>
      </c>
      <c r="R2">
        <f>TREND($H$2:$Q$2,$H$1:$Q$1,R1)</f>
        <v>24151199348324.75</v>
      </c>
      <c r="S2">
        <f t="shared" ref="S2:AJ2" si="0">TREND($H$2:$Q$2,$H$1:$Q$1,S1)</f>
        <v>24741491788508</v>
      </c>
      <c r="T2">
        <f t="shared" si="0"/>
        <v>25331784228691</v>
      </c>
      <c r="U2">
        <f t="shared" si="0"/>
        <v>25922076668874</v>
      </c>
      <c r="V2">
        <f t="shared" si="0"/>
        <v>26512369109057</v>
      </c>
      <c r="W2">
        <f t="shared" si="0"/>
        <v>27102661549240.25</v>
      </c>
      <c r="X2">
        <f t="shared" si="0"/>
        <v>27692953989423.25</v>
      </c>
      <c r="Y2">
        <f t="shared" si="0"/>
        <v>28283246429606.25</v>
      </c>
      <c r="Z2">
        <f t="shared" si="0"/>
        <v>28873538869789.5</v>
      </c>
      <c r="AA2">
        <f t="shared" si="0"/>
        <v>29463831309972.5</v>
      </c>
      <c r="AB2">
        <f t="shared" si="0"/>
        <v>30054123750155.5</v>
      </c>
      <c r="AC2">
        <f t="shared" si="0"/>
        <v>30644416190338.75</v>
      </c>
      <c r="AD2">
        <f t="shared" si="0"/>
        <v>31234708630521.75</v>
      </c>
      <c r="AE2">
        <f t="shared" si="0"/>
        <v>31825001070704.75</v>
      </c>
      <c r="AF2">
        <f t="shared" si="0"/>
        <v>32415293510887.75</v>
      </c>
      <c r="AG2">
        <f t="shared" si="0"/>
        <v>33005585951071</v>
      </c>
      <c r="AH2">
        <f t="shared" si="0"/>
        <v>33595878391254</v>
      </c>
      <c r="AI2">
        <f t="shared" si="0"/>
        <v>34186170831437</v>
      </c>
      <c r="AJ2">
        <f t="shared" si="0"/>
        <v>34776463271620.25</v>
      </c>
    </row>
    <row r="3" spans="1:38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8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8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8" x14ac:dyDescent="0.25">
      <c r="A6" s="1" t="s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f t="shared" ref="AA6:AJ7" si="1">TREND($Q6:$Z6,$Q$1:$Z$1,AA$1)</f>
        <v>0</v>
      </c>
      <c r="AB6">
        <f t="shared" si="1"/>
        <v>0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</row>
    <row r="7" spans="1:38" x14ac:dyDescent="0.25">
      <c r="A7" s="1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horizontalDpi="1200" verticalDpi="1200" r:id="rId1"/>
  <ignoredErrors>
    <ignoredError sqref="A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6" sqref="D6"/>
    </sheetView>
  </sheetViews>
  <sheetFormatPr defaultColWidth="10.85546875" defaultRowHeight="15" x14ac:dyDescent="0.25"/>
  <cols>
    <col min="1" max="1" width="17.85546875" customWidth="1"/>
  </cols>
  <sheetData>
    <row r="1" spans="1:4" x14ac:dyDescent="0.25">
      <c r="A1" s="1" t="s">
        <v>102</v>
      </c>
    </row>
    <row r="2" spans="1:4" x14ac:dyDescent="0.25">
      <c r="A2" s="1"/>
    </row>
    <row r="3" spans="1:4" x14ac:dyDescent="0.25">
      <c r="A3" s="1" t="s">
        <v>98</v>
      </c>
    </row>
    <row r="4" spans="1:4" x14ac:dyDescent="0.25">
      <c r="A4" s="1"/>
      <c r="D4" t="s">
        <v>112</v>
      </c>
    </row>
    <row r="5" spans="1:4" x14ac:dyDescent="0.25">
      <c r="A5" t="s">
        <v>97</v>
      </c>
      <c r="B5">
        <v>121</v>
      </c>
      <c r="C5" t="s">
        <v>99</v>
      </c>
    </row>
    <row r="6" spans="1:4" x14ac:dyDescent="0.25">
      <c r="A6" t="s">
        <v>100</v>
      </c>
      <c r="B6">
        <v>93</v>
      </c>
      <c r="C6" t="s">
        <v>99</v>
      </c>
      <c r="D6">
        <f>B6/B5</f>
        <v>0.76859504132231404</v>
      </c>
    </row>
    <row r="7" spans="1:4" x14ac:dyDescent="0.25">
      <c r="A7" t="s">
        <v>101</v>
      </c>
      <c r="B7">
        <v>28</v>
      </c>
      <c r="C7" t="s">
        <v>99</v>
      </c>
      <c r="D7">
        <f>B7/B5</f>
        <v>0.23140495867768596</v>
      </c>
    </row>
    <row r="9" spans="1:4" x14ac:dyDescent="0.25">
      <c r="A9" t="s">
        <v>114</v>
      </c>
      <c r="B9">
        <v>31.8</v>
      </c>
      <c r="C9" t="s">
        <v>99</v>
      </c>
    </row>
    <row r="10" spans="1:4" x14ac:dyDescent="0.25">
      <c r="A10" t="s">
        <v>115</v>
      </c>
      <c r="B10" s="10">
        <f>B9*D6</f>
        <v>24.441322314049586</v>
      </c>
      <c r="C10" t="s">
        <v>99</v>
      </c>
    </row>
    <row r="11" spans="1:4" x14ac:dyDescent="0.25">
      <c r="A11" t="s">
        <v>116</v>
      </c>
      <c r="B11" s="10">
        <f>B9*D7</f>
        <v>7.3586776859504139</v>
      </c>
      <c r="C11" t="s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9:R34"/>
  <sheetViews>
    <sheetView topLeftCell="A16" workbookViewId="0">
      <selection activeCell="C31" sqref="C31"/>
    </sheetView>
  </sheetViews>
  <sheetFormatPr defaultColWidth="10.85546875" defaultRowHeight="15" x14ac:dyDescent="0.25"/>
  <cols>
    <col min="3" max="3" width="15" bestFit="1" customWidth="1"/>
  </cols>
  <sheetData>
    <row r="29" spans="2:18" ht="15.75" x14ac:dyDescent="0.25">
      <c r="B29" s="21" t="s">
        <v>201</v>
      </c>
      <c r="C29" s="21">
        <v>2016</v>
      </c>
      <c r="D29" s="21">
        <v>2017</v>
      </c>
      <c r="E29" s="21">
        <v>2018</v>
      </c>
      <c r="F29" s="21">
        <v>2019</v>
      </c>
      <c r="G29" s="21">
        <v>2020</v>
      </c>
      <c r="H29" s="21">
        <v>2021</v>
      </c>
      <c r="I29" s="21">
        <v>2022</v>
      </c>
      <c r="J29" s="21">
        <v>2023</v>
      </c>
      <c r="K29" s="21">
        <v>2024</v>
      </c>
      <c r="L29" s="21">
        <v>2025</v>
      </c>
      <c r="M29" s="21">
        <v>2026</v>
      </c>
      <c r="N29" s="21">
        <v>2027</v>
      </c>
      <c r="O29" s="21">
        <v>2028</v>
      </c>
      <c r="P29" s="21">
        <v>2029</v>
      </c>
      <c r="Q29" s="21">
        <v>2030</v>
      </c>
      <c r="R29" s="21">
        <v>2031</v>
      </c>
    </row>
    <row r="30" spans="2:18" x14ac:dyDescent="0.25">
      <c r="B30" t="s">
        <v>155</v>
      </c>
      <c r="C30" s="51">
        <v>294800</v>
      </c>
      <c r="D30" s="52">
        <v>306230</v>
      </c>
      <c r="E30" s="52">
        <v>315222</v>
      </c>
      <c r="F30" s="52">
        <v>324706</v>
      </c>
      <c r="G30" s="52">
        <v>334490</v>
      </c>
      <c r="H30" s="52">
        <v>344436</v>
      </c>
      <c r="I30" s="52">
        <v>354721</v>
      </c>
      <c r="J30" s="52">
        <v>365259</v>
      </c>
      <c r="K30" s="52">
        <v>376015</v>
      </c>
      <c r="L30" s="52">
        <v>387005</v>
      </c>
      <c r="M30" s="52">
        <v>398224</v>
      </c>
      <c r="N30" s="52">
        <v>409685</v>
      </c>
      <c r="O30" s="52">
        <v>421304</v>
      </c>
      <c r="P30" s="52">
        <v>433206</v>
      </c>
      <c r="Q30" s="52">
        <v>445301</v>
      </c>
      <c r="R30" s="52">
        <v>457561</v>
      </c>
    </row>
    <row r="31" spans="2:18" x14ac:dyDescent="0.25">
      <c r="B31" s="6" t="s">
        <v>186</v>
      </c>
      <c r="C31">
        <f>C30/C30</f>
        <v>1</v>
      </c>
      <c r="D31" s="53">
        <f>D30/$C$30</f>
        <v>1.0387720488466756</v>
      </c>
      <c r="E31" s="53">
        <f t="shared" ref="E31:R31" si="0">E30/$C$30</f>
        <v>1.0692740841248305</v>
      </c>
      <c r="F31" s="53">
        <f t="shared" si="0"/>
        <v>1.1014450474898236</v>
      </c>
      <c r="G31" s="53">
        <f t="shared" si="0"/>
        <v>1.1346336499321574</v>
      </c>
      <c r="H31" s="53">
        <f t="shared" si="0"/>
        <v>1.168371777476255</v>
      </c>
      <c r="I31" s="53">
        <f t="shared" si="0"/>
        <v>1.2032598371777476</v>
      </c>
      <c r="J31" s="53">
        <f t="shared" si="0"/>
        <v>1.2390061058344641</v>
      </c>
      <c r="K31" s="53">
        <f t="shared" si="0"/>
        <v>1.2754918588873814</v>
      </c>
      <c r="L31" s="53">
        <f t="shared" si="0"/>
        <v>1.3127713704206241</v>
      </c>
      <c r="M31" s="53">
        <f t="shared" si="0"/>
        <v>1.3508276797829037</v>
      </c>
      <c r="N31" s="53">
        <f t="shared" si="0"/>
        <v>1.3897048846675712</v>
      </c>
      <c r="O31" s="53">
        <f t="shared" si="0"/>
        <v>1.4291180461329716</v>
      </c>
      <c r="P31" s="53">
        <f t="shared" si="0"/>
        <v>1.4694911804613298</v>
      </c>
      <c r="Q31" s="53">
        <f t="shared" si="0"/>
        <v>1.5105189959294436</v>
      </c>
      <c r="R31" s="53">
        <f t="shared" si="0"/>
        <v>1.552106512890095</v>
      </c>
    </row>
    <row r="32" spans="2:18" ht="15.75" x14ac:dyDescent="0.25">
      <c r="B32" s="21"/>
    </row>
    <row r="33" spans="2:2" x14ac:dyDescent="0.25">
      <c r="B33" t="s">
        <v>202</v>
      </c>
    </row>
    <row r="34" spans="2:2" x14ac:dyDescent="0.25">
      <c r="B34" t="s">
        <v>203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Z52"/>
  <sheetViews>
    <sheetView workbookViewId="0">
      <selection activeCell="D43" sqref="D43"/>
    </sheetView>
  </sheetViews>
  <sheetFormatPr defaultColWidth="10.85546875" defaultRowHeight="15" x14ac:dyDescent="0.25"/>
  <cols>
    <col min="2" max="2" width="13" bestFit="1" customWidth="1"/>
  </cols>
  <sheetData>
    <row r="25" spans="1:18" x14ac:dyDescent="0.25">
      <c r="A25" t="s">
        <v>184</v>
      </c>
    </row>
    <row r="27" spans="1:18" ht="15.75" x14ac:dyDescent="0.25">
      <c r="C27" s="21">
        <v>2016</v>
      </c>
      <c r="D27" s="21">
        <v>2017</v>
      </c>
      <c r="E27" s="21">
        <v>2018</v>
      </c>
      <c r="F27" s="21">
        <v>2019</v>
      </c>
      <c r="G27" s="21">
        <v>2020</v>
      </c>
      <c r="H27" s="21">
        <v>2021</v>
      </c>
      <c r="I27" s="21">
        <v>2022</v>
      </c>
      <c r="J27" s="21">
        <v>2023</v>
      </c>
      <c r="K27" s="21">
        <v>2024</v>
      </c>
      <c r="L27" s="21">
        <v>2025</v>
      </c>
      <c r="M27" s="21">
        <v>2026</v>
      </c>
      <c r="N27" s="21">
        <v>2027</v>
      </c>
      <c r="O27" s="21">
        <v>2028</v>
      </c>
      <c r="P27" s="21">
        <v>2029</v>
      </c>
      <c r="Q27" s="21">
        <v>2030</v>
      </c>
      <c r="R27" s="21">
        <v>2031</v>
      </c>
    </row>
    <row r="28" spans="1:18" ht="15.75" x14ac:dyDescent="0.25">
      <c r="B28" s="21" t="s">
        <v>185</v>
      </c>
      <c r="C28">
        <f>J36+J38</f>
        <v>727.4</v>
      </c>
      <c r="D28">
        <f t="shared" ref="D28:Q28" si="0">K36+K38</f>
        <v>708.2</v>
      </c>
      <c r="E28">
        <f t="shared" si="0"/>
        <v>699.9</v>
      </c>
      <c r="F28">
        <f t="shared" si="0"/>
        <v>698.59999999999991</v>
      </c>
      <c r="G28">
        <f t="shared" si="0"/>
        <v>701.5</v>
      </c>
      <c r="H28">
        <f t="shared" si="0"/>
        <v>704.69999999999993</v>
      </c>
      <c r="I28">
        <f t="shared" si="0"/>
        <v>707.1</v>
      </c>
      <c r="J28">
        <f t="shared" si="0"/>
        <v>708.80000000000007</v>
      </c>
      <c r="K28">
        <f t="shared" si="0"/>
        <v>710.8</v>
      </c>
      <c r="L28">
        <f t="shared" si="0"/>
        <v>712.5</v>
      </c>
      <c r="M28">
        <f t="shared" si="0"/>
        <v>714.5</v>
      </c>
      <c r="N28">
        <f t="shared" si="0"/>
        <v>716.4</v>
      </c>
      <c r="O28">
        <f t="shared" si="0"/>
        <v>718.40000000000009</v>
      </c>
      <c r="P28">
        <f t="shared" si="0"/>
        <v>720.3</v>
      </c>
      <c r="Q28">
        <f t="shared" si="0"/>
        <v>722.2</v>
      </c>
      <c r="R28">
        <f>Y36+Y38</f>
        <v>722</v>
      </c>
    </row>
    <row r="29" spans="1:18" ht="15.75" x14ac:dyDescent="0.25">
      <c r="B29" s="21" t="s">
        <v>186</v>
      </c>
      <c r="C29">
        <f>C28/C28</f>
        <v>1</v>
      </c>
      <c r="D29">
        <f>D28/$C$28</f>
        <v>0.97360461919164154</v>
      </c>
      <c r="E29">
        <f t="shared" ref="E29:R29" si="1">E28/$C$28</f>
        <v>0.96219411602969485</v>
      </c>
      <c r="F29">
        <f t="shared" si="1"/>
        <v>0.96040692878746214</v>
      </c>
      <c r="G29">
        <f t="shared" si="1"/>
        <v>0.96439373109705806</v>
      </c>
      <c r="H29">
        <f t="shared" si="1"/>
        <v>0.96879296123178438</v>
      </c>
      <c r="I29">
        <f t="shared" si="1"/>
        <v>0.97209238383282937</v>
      </c>
      <c r="J29">
        <f t="shared" si="1"/>
        <v>0.97442947484190279</v>
      </c>
      <c r="K29">
        <f t="shared" si="1"/>
        <v>0.97717899367610661</v>
      </c>
      <c r="L29">
        <f t="shared" si="1"/>
        <v>0.97951608468518014</v>
      </c>
      <c r="M29">
        <f t="shared" si="1"/>
        <v>0.98226560351938419</v>
      </c>
      <c r="N29">
        <f t="shared" si="1"/>
        <v>0.98487764641187792</v>
      </c>
      <c r="O29">
        <f t="shared" si="1"/>
        <v>0.98762716524608207</v>
      </c>
      <c r="P29">
        <f t="shared" si="1"/>
        <v>0.99023920813857569</v>
      </c>
      <c r="Q29">
        <f t="shared" si="1"/>
        <v>0.99285125103106964</v>
      </c>
      <c r="R29">
        <f t="shared" si="1"/>
        <v>0.99257629914764922</v>
      </c>
    </row>
    <row r="30" spans="1:18" ht="15.75" x14ac:dyDescent="0.25">
      <c r="B30" s="21" t="s">
        <v>187</v>
      </c>
      <c r="C30">
        <f>J37</f>
        <v>436.9</v>
      </c>
      <c r="D30">
        <f t="shared" ref="D30:R30" si="2">K37</f>
        <v>438.1</v>
      </c>
      <c r="E30">
        <f t="shared" si="2"/>
        <v>431</v>
      </c>
      <c r="F30">
        <f t="shared" si="2"/>
        <v>425.7</v>
      </c>
      <c r="G30">
        <f t="shared" si="2"/>
        <v>418.8</v>
      </c>
      <c r="H30">
        <f t="shared" si="2"/>
        <v>414.5</v>
      </c>
      <c r="I30">
        <f t="shared" si="2"/>
        <v>408.1</v>
      </c>
      <c r="J30">
        <f t="shared" si="2"/>
        <v>402.9</v>
      </c>
      <c r="K30">
        <f t="shared" si="2"/>
        <v>396</v>
      </c>
      <c r="L30">
        <f t="shared" si="2"/>
        <v>391.7</v>
      </c>
      <c r="M30">
        <f t="shared" si="2"/>
        <v>386</v>
      </c>
      <c r="N30">
        <f t="shared" si="2"/>
        <v>380.7</v>
      </c>
      <c r="O30">
        <f t="shared" si="2"/>
        <v>374.2</v>
      </c>
      <c r="P30">
        <f t="shared" si="2"/>
        <v>370.4</v>
      </c>
      <c r="Q30">
        <f t="shared" si="2"/>
        <v>363.2</v>
      </c>
      <c r="R30">
        <f t="shared" si="2"/>
        <v>358.3</v>
      </c>
    </row>
    <row r="31" spans="1:18" ht="15.75" x14ac:dyDescent="0.25">
      <c r="B31" s="21" t="s">
        <v>186</v>
      </c>
      <c r="C31">
        <f>C30/C30</f>
        <v>1</v>
      </c>
      <c r="D31">
        <f>D30/$C$30</f>
        <v>1.0027466239414056</v>
      </c>
      <c r="E31">
        <f t="shared" ref="E31:R31" si="3">E30/$C$30</f>
        <v>0.98649576562142371</v>
      </c>
      <c r="F31">
        <f t="shared" si="3"/>
        <v>0.97436484321354999</v>
      </c>
      <c r="G31">
        <f t="shared" si="3"/>
        <v>0.95857175555046925</v>
      </c>
      <c r="H31">
        <f t="shared" si="3"/>
        <v>0.94872968642710009</v>
      </c>
      <c r="I31">
        <f t="shared" si="3"/>
        <v>0.93408102540627158</v>
      </c>
      <c r="J31">
        <f t="shared" si="3"/>
        <v>0.92217898832684819</v>
      </c>
      <c r="K31">
        <f t="shared" si="3"/>
        <v>0.90638590066376745</v>
      </c>
      <c r="L31">
        <f t="shared" si="3"/>
        <v>0.89654383154039829</v>
      </c>
      <c r="M31">
        <f t="shared" si="3"/>
        <v>0.8834973678187229</v>
      </c>
      <c r="N31">
        <f t="shared" si="3"/>
        <v>0.87136644541084918</v>
      </c>
      <c r="O31">
        <f t="shared" si="3"/>
        <v>0.85648889906157022</v>
      </c>
      <c r="P31">
        <f t="shared" si="3"/>
        <v>0.84779125658045318</v>
      </c>
      <c r="Q31">
        <f t="shared" si="3"/>
        <v>0.8313115129320211</v>
      </c>
      <c r="R31">
        <f t="shared" si="3"/>
        <v>0.82009613183794927</v>
      </c>
    </row>
    <row r="34" spans="3:26" x14ac:dyDescent="0.25">
      <c r="C34" t="s">
        <v>188</v>
      </c>
      <c r="D34" t="s">
        <v>120</v>
      </c>
      <c r="E34" t="s">
        <v>95</v>
      </c>
      <c r="F34" t="s">
        <v>189</v>
      </c>
      <c r="G34" t="s">
        <v>126</v>
      </c>
    </row>
    <row r="35" spans="3:26" x14ac:dyDescent="0.25">
      <c r="C35" t="s">
        <v>190</v>
      </c>
      <c r="D35" t="s">
        <v>190</v>
      </c>
      <c r="E35" t="s">
        <v>191</v>
      </c>
      <c r="F35" t="s">
        <v>190</v>
      </c>
      <c r="I35" t="s">
        <v>188</v>
      </c>
      <c r="J35">
        <v>2016</v>
      </c>
      <c r="K35">
        <v>2017</v>
      </c>
      <c r="L35">
        <v>2018</v>
      </c>
      <c r="M35">
        <v>2019</v>
      </c>
      <c r="N35">
        <v>2020</v>
      </c>
      <c r="O35">
        <v>2021</v>
      </c>
      <c r="P35">
        <v>2022</v>
      </c>
      <c r="Q35">
        <v>2023</v>
      </c>
      <c r="R35">
        <v>2024</v>
      </c>
      <c r="S35">
        <v>2025</v>
      </c>
      <c r="T35">
        <v>2026</v>
      </c>
      <c r="U35">
        <v>2027</v>
      </c>
      <c r="V35">
        <v>2028</v>
      </c>
      <c r="W35">
        <v>2029</v>
      </c>
      <c r="X35">
        <v>2030</v>
      </c>
      <c r="Y35">
        <v>2031</v>
      </c>
      <c r="Z35" t="s">
        <v>192</v>
      </c>
    </row>
    <row r="36" spans="3:26" x14ac:dyDescent="0.25">
      <c r="C36">
        <v>2016</v>
      </c>
      <c r="D36">
        <v>632.6</v>
      </c>
      <c r="E36">
        <v>436.9</v>
      </c>
      <c r="F36">
        <v>94.8</v>
      </c>
      <c r="G36" s="50">
        <v>1164.3</v>
      </c>
      <c r="I36" t="s">
        <v>120</v>
      </c>
      <c r="J36">
        <v>632.6</v>
      </c>
      <c r="K36">
        <v>611.6</v>
      </c>
      <c r="L36">
        <v>599.29999999999995</v>
      </c>
      <c r="M36">
        <v>593.79999999999995</v>
      </c>
      <c r="N36">
        <v>593</v>
      </c>
      <c r="O36">
        <v>592.79999999999995</v>
      </c>
      <c r="P36">
        <v>592.1</v>
      </c>
      <c r="Q36">
        <v>591.1</v>
      </c>
      <c r="R36">
        <v>590.5</v>
      </c>
      <c r="S36">
        <v>589.9</v>
      </c>
      <c r="T36">
        <v>589.70000000000005</v>
      </c>
      <c r="U36">
        <v>589.6</v>
      </c>
      <c r="V36">
        <v>589.70000000000005</v>
      </c>
      <c r="W36">
        <v>589.9</v>
      </c>
      <c r="X36">
        <v>590.20000000000005</v>
      </c>
      <c r="Y36">
        <v>589.20000000000005</v>
      </c>
      <c r="Z36">
        <v>-0.5</v>
      </c>
    </row>
    <row r="37" spans="3:26" x14ac:dyDescent="0.25">
      <c r="C37">
        <v>2017</v>
      </c>
      <c r="D37">
        <v>611.6</v>
      </c>
      <c r="E37">
        <v>438.1</v>
      </c>
      <c r="F37">
        <v>96.6</v>
      </c>
      <c r="G37" s="50">
        <v>1146.2</v>
      </c>
      <c r="I37" t="s">
        <v>95</v>
      </c>
      <c r="J37">
        <v>436.9</v>
      </c>
      <c r="K37">
        <v>438.1</v>
      </c>
      <c r="L37">
        <v>431</v>
      </c>
      <c r="M37">
        <v>425.7</v>
      </c>
      <c r="N37">
        <v>418.8</v>
      </c>
      <c r="O37">
        <v>414.5</v>
      </c>
      <c r="P37">
        <v>408.1</v>
      </c>
      <c r="Q37">
        <v>402.9</v>
      </c>
      <c r="R37">
        <v>396</v>
      </c>
      <c r="S37">
        <v>391.7</v>
      </c>
      <c r="T37">
        <v>386</v>
      </c>
      <c r="U37">
        <v>380.7</v>
      </c>
      <c r="V37">
        <v>374.2</v>
      </c>
      <c r="W37">
        <v>370.4</v>
      </c>
      <c r="X37">
        <v>363.2</v>
      </c>
      <c r="Y37">
        <v>358.3</v>
      </c>
      <c r="Z37">
        <v>-1.3</v>
      </c>
    </row>
    <row r="38" spans="3:26" x14ac:dyDescent="0.25">
      <c r="C38">
        <v>2018</v>
      </c>
      <c r="D38">
        <v>599.29999999999995</v>
      </c>
      <c r="E38">
        <v>431</v>
      </c>
      <c r="F38">
        <v>100.6</v>
      </c>
      <c r="G38" s="50">
        <v>1131</v>
      </c>
      <c r="I38" t="s">
        <v>189</v>
      </c>
      <c r="J38">
        <v>94.8</v>
      </c>
      <c r="K38">
        <v>96.6</v>
      </c>
      <c r="L38">
        <v>100.6</v>
      </c>
      <c r="M38">
        <v>104.8</v>
      </c>
      <c r="N38">
        <v>108.5</v>
      </c>
      <c r="O38">
        <v>111.9</v>
      </c>
      <c r="P38">
        <v>115</v>
      </c>
      <c r="Q38">
        <v>117.7</v>
      </c>
      <c r="R38">
        <v>120.3</v>
      </c>
      <c r="S38">
        <v>122.6</v>
      </c>
      <c r="T38">
        <v>124.8</v>
      </c>
      <c r="U38">
        <v>126.8</v>
      </c>
      <c r="V38">
        <v>128.69999999999999</v>
      </c>
      <c r="W38">
        <v>130.4</v>
      </c>
      <c r="X38">
        <v>132</v>
      </c>
      <c r="Y38">
        <v>132.80000000000001</v>
      </c>
      <c r="Z38">
        <v>2.2999999999999998</v>
      </c>
    </row>
    <row r="39" spans="3:26" x14ac:dyDescent="0.25">
      <c r="C39">
        <v>2019</v>
      </c>
      <c r="D39">
        <v>593.79999999999995</v>
      </c>
      <c r="E39">
        <v>425.7</v>
      </c>
      <c r="F39">
        <v>104.8</v>
      </c>
      <c r="G39" s="50">
        <v>1124.3</v>
      </c>
      <c r="I39" t="s">
        <v>126</v>
      </c>
      <c r="J39">
        <v>1164.3</v>
      </c>
      <c r="K39">
        <v>1146.2</v>
      </c>
      <c r="L39">
        <v>1131</v>
      </c>
      <c r="M39">
        <v>1124.3</v>
      </c>
      <c r="N39">
        <v>1120.3</v>
      </c>
      <c r="O39">
        <v>1119.2</v>
      </c>
      <c r="P39">
        <v>1115.2</v>
      </c>
      <c r="Q39">
        <v>1111.5999999999999</v>
      </c>
      <c r="R39">
        <v>1106.7</v>
      </c>
      <c r="S39">
        <v>1104.3</v>
      </c>
      <c r="T39">
        <v>1100.4000000000001</v>
      </c>
      <c r="U39">
        <v>1097</v>
      </c>
      <c r="V39">
        <v>1092.5</v>
      </c>
      <c r="W39">
        <v>1090.7</v>
      </c>
      <c r="X39">
        <v>1085.4000000000001</v>
      </c>
      <c r="Y39">
        <v>1080.3</v>
      </c>
      <c r="Z39">
        <v>-0.5</v>
      </c>
    </row>
    <row r="40" spans="3:26" x14ac:dyDescent="0.25">
      <c r="C40">
        <v>2020</v>
      </c>
      <c r="D40">
        <v>593</v>
      </c>
      <c r="E40">
        <v>418.8</v>
      </c>
      <c r="F40">
        <v>108.5</v>
      </c>
      <c r="G40" s="50">
        <v>1120.3</v>
      </c>
    </row>
    <row r="41" spans="3:26" x14ac:dyDescent="0.25">
      <c r="C41">
        <v>2021</v>
      </c>
      <c r="D41">
        <v>592.79999999999995</v>
      </c>
      <c r="E41">
        <v>414.5</v>
      </c>
      <c r="F41">
        <v>111.9</v>
      </c>
      <c r="G41" s="50">
        <v>1119.2</v>
      </c>
    </row>
    <row r="42" spans="3:26" x14ac:dyDescent="0.25">
      <c r="C42">
        <v>2022</v>
      </c>
      <c r="D42">
        <v>592.1</v>
      </c>
      <c r="E42">
        <v>408.1</v>
      </c>
      <c r="F42">
        <v>115</v>
      </c>
      <c r="G42" s="50">
        <v>1115.2</v>
      </c>
    </row>
    <row r="43" spans="3:26" x14ac:dyDescent="0.25">
      <c r="C43">
        <v>2023</v>
      </c>
      <c r="D43">
        <v>591.1</v>
      </c>
      <c r="E43">
        <v>402.9</v>
      </c>
      <c r="F43">
        <v>117.7</v>
      </c>
      <c r="G43" s="50">
        <v>1111.5999999999999</v>
      </c>
    </row>
    <row r="44" spans="3:26" x14ac:dyDescent="0.25">
      <c r="C44">
        <v>2024</v>
      </c>
      <c r="D44">
        <v>590.5</v>
      </c>
      <c r="E44">
        <v>396</v>
      </c>
      <c r="F44">
        <v>120.3</v>
      </c>
      <c r="G44" s="50">
        <v>1106.7</v>
      </c>
    </row>
    <row r="45" spans="3:26" x14ac:dyDescent="0.25">
      <c r="C45">
        <v>2025</v>
      </c>
      <c r="D45">
        <v>589.9</v>
      </c>
      <c r="E45">
        <v>391.7</v>
      </c>
      <c r="F45">
        <v>122.6</v>
      </c>
      <c r="G45" s="50">
        <v>1104.3</v>
      </c>
    </row>
    <row r="46" spans="3:26" x14ac:dyDescent="0.25">
      <c r="C46">
        <v>2026</v>
      </c>
      <c r="D46">
        <v>589.70000000000005</v>
      </c>
      <c r="E46">
        <v>386</v>
      </c>
      <c r="F46">
        <v>124.8</v>
      </c>
      <c r="G46" s="50">
        <v>1100.4000000000001</v>
      </c>
    </row>
    <row r="47" spans="3:26" x14ac:dyDescent="0.25">
      <c r="C47">
        <v>2027</v>
      </c>
      <c r="D47">
        <v>589.6</v>
      </c>
      <c r="E47">
        <v>380.7</v>
      </c>
      <c r="F47">
        <v>126.8</v>
      </c>
      <c r="G47" s="50">
        <v>1097</v>
      </c>
    </row>
    <row r="48" spans="3:26" x14ac:dyDescent="0.25">
      <c r="C48">
        <v>2028</v>
      </c>
      <c r="D48">
        <v>589.70000000000005</v>
      </c>
      <c r="E48">
        <v>374.2</v>
      </c>
      <c r="F48">
        <v>128.69999999999999</v>
      </c>
      <c r="G48" s="50">
        <v>1092.5</v>
      </c>
    </row>
    <row r="49" spans="3:7" x14ac:dyDescent="0.25">
      <c r="C49">
        <v>2029</v>
      </c>
      <c r="D49">
        <v>589.9</v>
      </c>
      <c r="E49">
        <v>370.4</v>
      </c>
      <c r="F49">
        <v>130.4</v>
      </c>
      <c r="G49" s="50">
        <v>1090.7</v>
      </c>
    </row>
    <row r="50" spans="3:7" x14ac:dyDescent="0.25">
      <c r="C50">
        <v>2030</v>
      </c>
      <c r="D50">
        <v>590.20000000000005</v>
      </c>
      <c r="E50">
        <v>363.2</v>
      </c>
      <c r="F50">
        <v>132</v>
      </c>
      <c r="G50" s="50">
        <v>1085.4000000000001</v>
      </c>
    </row>
    <row r="51" spans="3:7" x14ac:dyDescent="0.25">
      <c r="C51">
        <v>2031</v>
      </c>
      <c r="D51">
        <v>589.20000000000005</v>
      </c>
      <c r="E51">
        <v>358.3</v>
      </c>
      <c r="F51">
        <v>132.80000000000001</v>
      </c>
      <c r="G51" s="50">
        <v>1080.3</v>
      </c>
    </row>
    <row r="52" spans="3:7" x14ac:dyDescent="0.25">
      <c r="C52" t="s">
        <v>193</v>
      </c>
      <c r="D52">
        <v>-0.5</v>
      </c>
      <c r="E52">
        <v>-1.3</v>
      </c>
      <c r="F52">
        <v>2.2999999999999998</v>
      </c>
      <c r="G52">
        <v>-0.5</v>
      </c>
    </row>
  </sheetData>
  <pageMargins left="0.7" right="0.7" top="0.75" bottom="0.75" header="0.3" footer="0.3"/>
  <ignoredErrors>
    <ignoredError sqref="C30:Q30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opLeftCell="A4" workbookViewId="0">
      <selection activeCell="T36" sqref="T36"/>
    </sheetView>
  </sheetViews>
  <sheetFormatPr defaultColWidth="8.85546875" defaultRowHeight="15" x14ac:dyDescent="0.25"/>
  <cols>
    <col min="1" max="1" width="40" style="55" bestFit="1" customWidth="1"/>
    <col min="2" max="19" width="8.85546875" style="55"/>
    <col min="20" max="20" width="9.5703125" style="55" bestFit="1" customWidth="1"/>
    <col min="21" max="16384" width="8.85546875" style="55"/>
  </cols>
  <sheetData>
    <row r="1" spans="1:18" x14ac:dyDescent="0.25">
      <c r="A1" s="54" t="s">
        <v>20</v>
      </c>
    </row>
    <row r="2" spans="1:18" x14ac:dyDescent="0.25">
      <c r="A2" s="54" t="s">
        <v>15</v>
      </c>
    </row>
    <row r="3" spans="1:18" x14ac:dyDescent="0.25">
      <c r="A3" s="54" t="s">
        <v>21</v>
      </c>
    </row>
    <row r="4" spans="1:18" x14ac:dyDescent="0.25">
      <c r="A4" s="54" t="s">
        <v>19</v>
      </c>
    </row>
    <row r="5" spans="1:18" x14ac:dyDescent="0.25">
      <c r="A5" s="55" t="s">
        <v>22</v>
      </c>
    </row>
    <row r="7" spans="1:18" x14ac:dyDescent="0.25">
      <c r="B7" s="54" t="s">
        <v>23</v>
      </c>
      <c r="C7" s="54" t="s">
        <v>1</v>
      </c>
      <c r="D7" s="54" t="s">
        <v>1</v>
      </c>
      <c r="E7" s="54" t="s">
        <v>1</v>
      </c>
      <c r="F7" s="54" t="s">
        <v>1</v>
      </c>
      <c r="G7" s="54" t="s">
        <v>1</v>
      </c>
      <c r="H7" s="54" t="s">
        <v>1</v>
      </c>
      <c r="I7" s="54" t="s">
        <v>1</v>
      </c>
      <c r="J7" s="54" t="s">
        <v>1</v>
      </c>
      <c r="K7" s="54" t="s">
        <v>1</v>
      </c>
      <c r="L7" s="54" t="s">
        <v>1</v>
      </c>
      <c r="M7" s="54" t="s">
        <v>1</v>
      </c>
      <c r="N7" s="54" t="s">
        <v>1</v>
      </c>
      <c r="O7" s="54" t="s">
        <v>1</v>
      </c>
      <c r="P7" s="54" t="s">
        <v>1</v>
      </c>
      <c r="Q7" s="54" t="s">
        <v>1</v>
      </c>
      <c r="R7" s="54" t="s">
        <v>1</v>
      </c>
    </row>
    <row r="8" spans="1:18" x14ac:dyDescent="0.25">
      <c r="B8" s="54" t="s">
        <v>59</v>
      </c>
      <c r="C8" s="54" t="s">
        <v>60</v>
      </c>
      <c r="D8" s="54" t="s">
        <v>61</v>
      </c>
      <c r="E8" s="54" t="s">
        <v>62</v>
      </c>
      <c r="F8" s="54" t="s">
        <v>63</v>
      </c>
      <c r="G8" s="54" t="s">
        <v>64</v>
      </c>
      <c r="H8" s="54" t="s">
        <v>65</v>
      </c>
      <c r="I8" s="54" t="s">
        <v>66</v>
      </c>
      <c r="J8" s="54" t="s">
        <v>67</v>
      </c>
      <c r="K8" s="54" t="s">
        <v>68</v>
      </c>
      <c r="L8" s="54" t="s">
        <v>69</v>
      </c>
      <c r="M8" s="54" t="s">
        <v>70</v>
      </c>
      <c r="N8" s="54" t="s">
        <v>71</v>
      </c>
      <c r="O8" s="54" t="s">
        <v>72</v>
      </c>
      <c r="P8" s="54" t="s">
        <v>73</v>
      </c>
      <c r="Q8" s="54" t="s">
        <v>74</v>
      </c>
      <c r="R8" s="54" t="s">
        <v>75</v>
      </c>
    </row>
    <row r="9" spans="1:18" x14ac:dyDescent="0.25">
      <c r="A9" s="55" t="s">
        <v>1</v>
      </c>
    </row>
    <row r="10" spans="1:18" x14ac:dyDescent="0.25">
      <c r="A10" s="54" t="s">
        <v>76</v>
      </c>
      <c r="B10" s="54">
        <v>867.69314800000006</v>
      </c>
      <c r="C10" s="54">
        <v>853.78617700000007</v>
      </c>
      <c r="D10" s="54">
        <v>863.36262799999986</v>
      </c>
      <c r="E10" s="54">
        <v>873.99755900000002</v>
      </c>
      <c r="F10" s="54">
        <v>880.41610700000001</v>
      </c>
      <c r="G10" s="54">
        <v>873.27141300000005</v>
      </c>
      <c r="H10" s="54">
        <v>880.79944499999999</v>
      </c>
      <c r="I10" s="54">
        <v>911.45843500000001</v>
      </c>
      <c r="J10" s="54">
        <v>914.53445299999998</v>
      </c>
      <c r="K10" s="54">
        <v>910.41675200000009</v>
      </c>
      <c r="L10" s="54">
        <v>918.66405600000007</v>
      </c>
      <c r="M10" s="54">
        <v>922.30655100000013</v>
      </c>
      <c r="N10" s="54">
        <v>920.97813900000006</v>
      </c>
      <c r="O10" s="54">
        <v>909.56077699999992</v>
      </c>
      <c r="P10" s="54">
        <v>938.52676399999996</v>
      </c>
      <c r="Q10" s="54">
        <v>952.05840000000012</v>
      </c>
      <c r="R10" s="54">
        <v>959.57755799999995</v>
      </c>
    </row>
    <row r="11" spans="1:18" x14ac:dyDescent="0.25">
      <c r="A11" s="55" t="s">
        <v>1</v>
      </c>
    </row>
    <row r="12" spans="1:18" x14ac:dyDescent="0.25">
      <c r="A12" s="55" t="s">
        <v>79</v>
      </c>
      <c r="B12" s="55">
        <v>359.881708</v>
      </c>
      <c r="C12" s="55">
        <v>351.37854300000004</v>
      </c>
      <c r="D12" s="55">
        <v>354.52990200000005</v>
      </c>
      <c r="E12" s="55">
        <v>356.99142900000004</v>
      </c>
      <c r="F12" s="55">
        <v>358.98602399999999</v>
      </c>
      <c r="G12" s="55">
        <v>339.36056500000001</v>
      </c>
      <c r="H12" s="55">
        <v>339.96621900000002</v>
      </c>
      <c r="I12" s="55">
        <v>368.46485100000001</v>
      </c>
      <c r="J12" s="55">
        <v>364.471384</v>
      </c>
      <c r="K12" s="55">
        <v>350.21514000000008</v>
      </c>
      <c r="L12" s="55">
        <v>360.37541800000008</v>
      </c>
      <c r="M12" s="55">
        <v>350.37413800000002</v>
      </c>
      <c r="N12" s="55">
        <v>344.94231899999994</v>
      </c>
      <c r="O12" s="55">
        <v>327.73601300000001</v>
      </c>
      <c r="P12" s="55">
        <v>326.80158499999999</v>
      </c>
      <c r="Q12" s="55">
        <v>324.35303100000004</v>
      </c>
      <c r="R12" s="55">
        <v>316.646525</v>
      </c>
    </row>
    <row r="13" spans="1:18" x14ac:dyDescent="0.25">
      <c r="A13" s="56" t="s">
        <v>80</v>
      </c>
      <c r="B13" s="55">
        <v>356.04119200000002</v>
      </c>
      <c r="C13" s="55">
        <v>347.585712</v>
      </c>
      <c r="D13" s="55">
        <v>350.802393</v>
      </c>
      <c r="E13" s="55">
        <v>353.46280899999999</v>
      </c>
      <c r="F13" s="55">
        <v>355.183222</v>
      </c>
      <c r="G13" s="55">
        <v>335.53089299999999</v>
      </c>
      <c r="H13" s="55">
        <v>335.26398700000004</v>
      </c>
      <c r="I13" s="55">
        <v>363.57175699999999</v>
      </c>
      <c r="J13" s="55">
        <v>360.09469799999999</v>
      </c>
      <c r="K13" s="55">
        <v>346.04266900000005</v>
      </c>
      <c r="L13" s="55">
        <v>355.47591400000005</v>
      </c>
      <c r="M13" s="55">
        <v>344.90869000000004</v>
      </c>
      <c r="N13" s="55">
        <v>339.49575499999997</v>
      </c>
      <c r="O13" s="55">
        <v>321.98876200000001</v>
      </c>
      <c r="P13" s="55">
        <v>320.42447300000003</v>
      </c>
      <c r="Q13" s="55">
        <v>316.55974200000003</v>
      </c>
      <c r="R13" s="55">
        <v>312.75584600000002</v>
      </c>
    </row>
    <row r="14" spans="1:18" x14ac:dyDescent="0.25">
      <c r="A14" s="56" t="s">
        <v>81</v>
      </c>
      <c r="B14" s="55">
        <v>1.359</v>
      </c>
      <c r="C14" s="55">
        <v>1.5880000000000001</v>
      </c>
      <c r="D14" s="55">
        <v>1.595</v>
      </c>
      <c r="E14" s="55">
        <v>1.245239</v>
      </c>
      <c r="F14" s="55">
        <v>1.426884</v>
      </c>
      <c r="G14" s="55">
        <v>1.4766969999999999</v>
      </c>
      <c r="H14" s="55">
        <v>1.848997</v>
      </c>
      <c r="I14" s="55">
        <v>1.7564759999999999</v>
      </c>
      <c r="J14" s="55">
        <v>0.83152700000000002</v>
      </c>
      <c r="K14" s="55">
        <v>0.83883200000000002</v>
      </c>
      <c r="L14" s="55">
        <v>1.1775230000000001</v>
      </c>
      <c r="M14" s="55">
        <v>1.286764</v>
      </c>
      <c r="N14" s="55">
        <v>1.206151</v>
      </c>
      <c r="O14" s="55">
        <v>1.351008</v>
      </c>
      <c r="P14" s="55">
        <v>1.9141570000000001</v>
      </c>
      <c r="Q14" s="55">
        <v>2.569817</v>
      </c>
      <c r="R14" s="55">
        <v>1.9249890000000001</v>
      </c>
    </row>
    <row r="15" spans="1:18" x14ac:dyDescent="0.25">
      <c r="A15" s="56" t="s">
        <v>82</v>
      </c>
      <c r="B15" s="55">
        <v>2.4815160000000001</v>
      </c>
      <c r="C15" s="55">
        <v>2.204831</v>
      </c>
      <c r="D15" s="55">
        <v>2.1325090000000002</v>
      </c>
      <c r="E15" s="55">
        <v>2.2833809999999999</v>
      </c>
      <c r="F15" s="55">
        <v>2.375918</v>
      </c>
      <c r="G15" s="55">
        <v>2.3529749999999998</v>
      </c>
      <c r="H15" s="55">
        <v>2.8532350000000002</v>
      </c>
      <c r="I15" s="55">
        <v>3.1366179999999999</v>
      </c>
      <c r="J15" s="55">
        <v>3.5451589999999999</v>
      </c>
      <c r="K15" s="55">
        <v>3.3336389999999998</v>
      </c>
      <c r="L15" s="55">
        <v>3.721981</v>
      </c>
      <c r="M15" s="55">
        <v>4.1786839999999996</v>
      </c>
      <c r="N15" s="55">
        <v>4.2404130000000002</v>
      </c>
      <c r="O15" s="55">
        <v>4.3962430000000001</v>
      </c>
      <c r="P15" s="55">
        <v>4.462955</v>
      </c>
      <c r="Q15" s="55">
        <v>5.2234720000000001</v>
      </c>
      <c r="R15" s="55">
        <v>1.9656899999999999</v>
      </c>
    </row>
    <row r="16" spans="1:18" x14ac:dyDescent="0.25">
      <c r="A16" s="55" t="s">
        <v>83</v>
      </c>
      <c r="B16" s="55">
        <v>27.830624</v>
      </c>
      <c r="C16" s="55">
        <v>29.916063999999999</v>
      </c>
      <c r="D16" s="55">
        <v>32.816324999999999</v>
      </c>
      <c r="E16" s="55">
        <v>35.227454000000002</v>
      </c>
      <c r="F16" s="55">
        <v>35.822898000000002</v>
      </c>
      <c r="G16" s="55">
        <v>42.061999999999998</v>
      </c>
      <c r="H16" s="55">
        <v>42.533000000000001</v>
      </c>
      <c r="I16" s="55">
        <v>39.143999999999998</v>
      </c>
      <c r="J16" s="55">
        <v>39.147000000000006</v>
      </c>
      <c r="K16" s="55">
        <v>41.384999999999998</v>
      </c>
      <c r="L16" s="55">
        <v>41.367999999999995</v>
      </c>
      <c r="M16" s="55">
        <v>40.826000000000001</v>
      </c>
      <c r="N16" s="55">
        <v>42.344999999999999</v>
      </c>
      <c r="O16" s="55">
        <v>44.9</v>
      </c>
      <c r="P16" s="55">
        <v>52.991</v>
      </c>
      <c r="Q16" s="55">
        <v>50.774999999999999</v>
      </c>
      <c r="R16" s="55">
        <v>51.834000000000003</v>
      </c>
    </row>
    <row r="17" spans="1:23" x14ac:dyDescent="0.25">
      <c r="A17" s="55" t="s">
        <v>1</v>
      </c>
    </row>
    <row r="18" spans="1:23" x14ac:dyDescent="0.25">
      <c r="A18" s="54" t="s">
        <v>85</v>
      </c>
      <c r="B18" s="54">
        <v>731.17030999999997</v>
      </c>
      <c r="C18" s="54">
        <v>715.910124</v>
      </c>
      <c r="D18" s="54">
        <v>719.80288099999996</v>
      </c>
      <c r="E18" s="54">
        <v>731.71383400000002</v>
      </c>
      <c r="F18" s="54">
        <v>738.86156000000005</v>
      </c>
      <c r="G18" s="54">
        <v>731.20867099999998</v>
      </c>
      <c r="H18" s="54">
        <v>733.415569</v>
      </c>
      <c r="I18" s="54">
        <v>761.13889200000006</v>
      </c>
      <c r="J18" s="54">
        <v>763.51581799999997</v>
      </c>
      <c r="K18" s="54">
        <v>757.47198700000001</v>
      </c>
      <c r="L18" s="54">
        <v>765.28731000000005</v>
      </c>
      <c r="M18" s="54">
        <v>763.38241300000004</v>
      </c>
      <c r="N18" s="54">
        <v>757.89209700000004</v>
      </c>
      <c r="O18" s="54">
        <v>742.70944899999995</v>
      </c>
      <c r="P18" s="54">
        <v>754.14428999999996</v>
      </c>
      <c r="Q18" s="54">
        <v>755.27402600000005</v>
      </c>
      <c r="R18" s="54">
        <v>756.61262499999998</v>
      </c>
    </row>
    <row r="19" spans="1:23" x14ac:dyDescent="0.25">
      <c r="A19" s="54" t="s">
        <v>86</v>
      </c>
      <c r="B19" s="54">
        <v>294.13444099999998</v>
      </c>
      <c r="C19" s="54">
        <v>286.90254800000002</v>
      </c>
      <c r="D19" s="54">
        <v>286.73755700000004</v>
      </c>
      <c r="E19" s="54">
        <v>290.96099300000003</v>
      </c>
      <c r="F19" s="54">
        <v>294.60888999999997</v>
      </c>
      <c r="G19" s="54">
        <v>276.46460100000002</v>
      </c>
      <c r="H19" s="54">
        <v>274.13370600000002</v>
      </c>
      <c r="I19" s="54">
        <v>300.58197000000001</v>
      </c>
      <c r="J19" s="54">
        <v>298.81111499999997</v>
      </c>
      <c r="K19" s="54">
        <v>285.40287600000005</v>
      </c>
      <c r="L19" s="54">
        <v>293.70538500000004</v>
      </c>
      <c r="M19" s="54">
        <v>281.87062200000003</v>
      </c>
      <c r="N19" s="54">
        <v>275.58266899999995</v>
      </c>
      <c r="O19" s="54">
        <v>258.308876</v>
      </c>
      <c r="P19" s="54">
        <v>259.02089599999999</v>
      </c>
      <c r="Q19" s="54">
        <v>255.96409700000001</v>
      </c>
      <c r="R19" s="54">
        <v>249.469311</v>
      </c>
    </row>
    <row r="20" spans="1:23" x14ac:dyDescent="0.25">
      <c r="A20" s="55" t="s">
        <v>87</v>
      </c>
      <c r="B20" s="55">
        <v>292.775441</v>
      </c>
      <c r="C20" s="55">
        <v>285.314548</v>
      </c>
      <c r="D20" s="55">
        <v>285.14255700000001</v>
      </c>
      <c r="E20" s="55">
        <v>289.715754</v>
      </c>
      <c r="F20" s="55">
        <v>293.182006</v>
      </c>
      <c r="G20" s="55">
        <v>274.98790400000001</v>
      </c>
      <c r="H20" s="55">
        <v>272.28470900000002</v>
      </c>
      <c r="I20" s="55">
        <v>298.82549399999999</v>
      </c>
      <c r="J20" s="55">
        <v>297.97958799999998</v>
      </c>
      <c r="K20" s="55">
        <v>284.56404400000002</v>
      </c>
      <c r="L20" s="55">
        <v>292.52786200000003</v>
      </c>
      <c r="M20" s="55">
        <v>280.58385800000002</v>
      </c>
      <c r="N20" s="55">
        <v>274.37651799999998</v>
      </c>
      <c r="O20" s="55">
        <v>256.95786800000002</v>
      </c>
      <c r="P20" s="55">
        <v>257.106739</v>
      </c>
      <c r="Q20" s="55">
        <v>253.39428000000001</v>
      </c>
      <c r="R20" s="55">
        <v>247.54432199999999</v>
      </c>
    </row>
    <row r="21" spans="1:23" x14ac:dyDescent="0.25">
      <c r="A21" s="55" t="s">
        <v>88</v>
      </c>
      <c r="B21" s="55">
        <v>1.359</v>
      </c>
      <c r="C21" s="55">
        <v>1.5880000000000001</v>
      </c>
      <c r="D21" s="55">
        <v>1.595</v>
      </c>
      <c r="E21" s="55">
        <v>1.245239</v>
      </c>
      <c r="F21" s="55">
        <v>1.426884</v>
      </c>
      <c r="G21" s="55">
        <v>1.4766969999999999</v>
      </c>
      <c r="H21" s="55">
        <v>1.848997</v>
      </c>
      <c r="I21" s="55">
        <v>1.7564759999999999</v>
      </c>
      <c r="J21" s="55">
        <v>0.83152700000000002</v>
      </c>
      <c r="K21" s="55">
        <v>0.83883200000000002</v>
      </c>
      <c r="L21" s="55">
        <v>1.1775230000000001</v>
      </c>
      <c r="M21" s="55">
        <v>1.286764</v>
      </c>
      <c r="N21" s="55">
        <v>1.206151</v>
      </c>
      <c r="O21" s="55">
        <v>1.351008</v>
      </c>
      <c r="P21" s="55">
        <v>1.9141570000000001</v>
      </c>
      <c r="Q21" s="55">
        <v>2.569817</v>
      </c>
      <c r="R21" s="55">
        <v>1.9249890000000001</v>
      </c>
    </row>
    <row r="22" spans="1:23" x14ac:dyDescent="0.25">
      <c r="A22" s="55" t="s">
        <v>83</v>
      </c>
      <c r="B22" s="55">
        <v>20.975358</v>
      </c>
      <c r="C22" s="55">
        <v>22.647479000000001</v>
      </c>
      <c r="D22" s="55">
        <v>24.944043000000001</v>
      </c>
      <c r="E22" s="55">
        <v>28.651658999999999</v>
      </c>
      <c r="F22" s="55">
        <v>29.212512</v>
      </c>
      <c r="G22" s="55">
        <v>34.006</v>
      </c>
      <c r="H22" s="55">
        <v>33.350999999999999</v>
      </c>
      <c r="I22" s="55">
        <v>30.734999999999999</v>
      </c>
      <c r="J22" s="55">
        <v>30.35</v>
      </c>
      <c r="K22" s="55">
        <v>31.942</v>
      </c>
      <c r="L22" s="55">
        <v>31.562999999999999</v>
      </c>
      <c r="M22" s="55">
        <v>31.189</v>
      </c>
      <c r="N22" s="55">
        <v>32.06</v>
      </c>
      <c r="O22" s="55">
        <v>33.802999999999997</v>
      </c>
      <c r="P22" s="55">
        <v>39.857999999999997</v>
      </c>
      <c r="Q22" s="55">
        <v>37.430999999999997</v>
      </c>
      <c r="R22" s="55">
        <v>37.450000000000003</v>
      </c>
    </row>
    <row r="23" spans="1:23" x14ac:dyDescent="0.25">
      <c r="A23" s="55" t="s">
        <v>1</v>
      </c>
    </row>
    <row r="24" spans="1:23" x14ac:dyDescent="0.25">
      <c r="A24" s="54" t="s">
        <v>89</v>
      </c>
      <c r="B24" s="54">
        <v>115.37983800000001</v>
      </c>
      <c r="C24" s="54">
        <v>116.373053</v>
      </c>
      <c r="D24" s="54">
        <v>121.75474699999999</v>
      </c>
      <c r="E24" s="54">
        <v>120.147325</v>
      </c>
      <c r="F24" s="54">
        <v>118.91774700000001</v>
      </c>
      <c r="G24" s="54">
        <v>118.842742</v>
      </c>
      <c r="H24" s="54">
        <v>123.638276</v>
      </c>
      <c r="I24" s="54">
        <v>125.807143</v>
      </c>
      <c r="J24" s="54">
        <v>125.552235</v>
      </c>
      <c r="K24" s="54">
        <v>124.853965</v>
      </c>
      <c r="L24" s="54">
        <v>125.57394600000001</v>
      </c>
      <c r="M24" s="54">
        <v>129.80373800000001</v>
      </c>
      <c r="N24" s="54">
        <v>132.889242</v>
      </c>
      <c r="O24" s="54">
        <v>133.42438999999999</v>
      </c>
      <c r="P24" s="54">
        <v>151.98789400000001</v>
      </c>
      <c r="Q24" s="54">
        <v>164.41745499999999</v>
      </c>
      <c r="R24" s="54">
        <v>171.74477400000001</v>
      </c>
    </row>
    <row r="25" spans="1:23" x14ac:dyDescent="0.25">
      <c r="A25" s="54" t="s">
        <v>86</v>
      </c>
      <c r="B25" s="54">
        <v>65.747267000000008</v>
      </c>
      <c r="C25" s="54">
        <v>64.475994999999998</v>
      </c>
      <c r="D25" s="54">
        <v>67.792344999999997</v>
      </c>
      <c r="E25" s="54">
        <v>66.030436000000009</v>
      </c>
      <c r="F25" s="54">
        <v>64.377133999999998</v>
      </c>
      <c r="G25" s="54">
        <v>62.895963999999999</v>
      </c>
      <c r="H25" s="54">
        <v>65.832513000000006</v>
      </c>
      <c r="I25" s="54">
        <v>67.882880999999998</v>
      </c>
      <c r="J25" s="54">
        <v>65.660269</v>
      </c>
      <c r="K25" s="54">
        <v>64.812263999999999</v>
      </c>
      <c r="L25" s="54">
        <v>66.670033000000004</v>
      </c>
      <c r="M25" s="54">
        <v>68.503516000000005</v>
      </c>
      <c r="N25" s="54">
        <v>69.359650000000002</v>
      </c>
      <c r="O25" s="54">
        <v>69.427137000000002</v>
      </c>
      <c r="P25" s="54">
        <v>67.780688999999995</v>
      </c>
      <c r="Q25" s="54">
        <v>68.388933999999992</v>
      </c>
      <c r="R25" s="54">
        <v>67.177213999999992</v>
      </c>
    </row>
    <row r="26" spans="1:23" x14ac:dyDescent="0.25">
      <c r="A26" s="55" t="s">
        <v>87</v>
      </c>
      <c r="B26" s="55">
        <v>63.265751000000002</v>
      </c>
      <c r="C26" s="55">
        <v>62.271163999999999</v>
      </c>
      <c r="D26" s="55">
        <v>65.659835999999999</v>
      </c>
      <c r="E26" s="55">
        <v>63.747055000000003</v>
      </c>
      <c r="F26" s="55">
        <v>62.001215999999999</v>
      </c>
      <c r="G26" s="55">
        <v>60.542988999999999</v>
      </c>
      <c r="H26" s="55">
        <v>62.979278000000001</v>
      </c>
      <c r="I26" s="55">
        <v>64.746262999999999</v>
      </c>
      <c r="J26" s="55">
        <v>62.115110000000001</v>
      </c>
      <c r="K26" s="55">
        <v>61.478625000000001</v>
      </c>
      <c r="L26" s="55">
        <v>62.948051999999997</v>
      </c>
      <c r="M26" s="55">
        <v>64.324832000000001</v>
      </c>
      <c r="N26" s="55">
        <v>65.119236999999998</v>
      </c>
      <c r="O26" s="55">
        <v>65.030894000000004</v>
      </c>
      <c r="P26" s="55">
        <v>63.317734000000002</v>
      </c>
      <c r="Q26" s="55">
        <v>63.165461999999998</v>
      </c>
      <c r="R26" s="55">
        <v>65.211523999999997</v>
      </c>
    </row>
    <row r="27" spans="1:23" x14ac:dyDescent="0.25">
      <c r="A27" s="55" t="s">
        <v>90</v>
      </c>
      <c r="B27" s="55">
        <v>2.4815160000000001</v>
      </c>
      <c r="C27" s="55">
        <v>2.204831</v>
      </c>
      <c r="D27" s="55">
        <v>2.1325090000000002</v>
      </c>
      <c r="E27" s="55">
        <v>2.2833809999999999</v>
      </c>
      <c r="F27" s="55">
        <v>2.375918</v>
      </c>
      <c r="G27" s="55">
        <v>2.3529749999999998</v>
      </c>
      <c r="H27" s="55">
        <v>2.8532350000000002</v>
      </c>
      <c r="I27" s="55">
        <v>3.1366179999999999</v>
      </c>
      <c r="J27" s="55">
        <v>3.5451589999999999</v>
      </c>
      <c r="K27" s="55">
        <v>3.3336389999999998</v>
      </c>
      <c r="L27" s="55">
        <v>3.721981</v>
      </c>
      <c r="M27" s="55">
        <v>4.1786839999999996</v>
      </c>
      <c r="N27" s="55">
        <v>4.2404130000000002</v>
      </c>
      <c r="O27" s="55">
        <v>4.3962430000000001</v>
      </c>
      <c r="P27" s="55">
        <v>4.462955</v>
      </c>
      <c r="Q27" s="55">
        <v>5.2234720000000001</v>
      </c>
      <c r="R27" s="55">
        <v>1.9656899999999999</v>
      </c>
    </row>
    <row r="28" spans="1:23" x14ac:dyDescent="0.25">
      <c r="A28" s="55" t="s">
        <v>83</v>
      </c>
      <c r="B28" s="55">
        <v>6.8552660000000003</v>
      </c>
      <c r="C28" s="55">
        <v>7.2685849999999999</v>
      </c>
      <c r="D28" s="55">
        <v>7.8722820000000002</v>
      </c>
      <c r="E28" s="55">
        <v>6.5757950000000003</v>
      </c>
      <c r="F28" s="55">
        <v>6.6103860000000001</v>
      </c>
      <c r="G28" s="55">
        <v>8.0559999999999992</v>
      </c>
      <c r="H28" s="55">
        <v>9.1820000000000004</v>
      </c>
      <c r="I28" s="55">
        <v>8.4090000000000007</v>
      </c>
      <c r="J28" s="55">
        <v>8.7970000000000006</v>
      </c>
      <c r="K28" s="55">
        <v>9.4429999999999996</v>
      </c>
      <c r="L28" s="55">
        <v>9.8049999999999997</v>
      </c>
      <c r="M28" s="55">
        <v>9.6370000000000005</v>
      </c>
      <c r="N28" s="55">
        <v>10.285</v>
      </c>
      <c r="O28" s="55">
        <v>11.097</v>
      </c>
      <c r="P28" s="55">
        <v>13.132999999999999</v>
      </c>
      <c r="Q28" s="55">
        <v>13.343999999999999</v>
      </c>
      <c r="R28" s="55">
        <v>14.384</v>
      </c>
    </row>
    <row r="29" spans="1:23" x14ac:dyDescent="0.25">
      <c r="A29" s="55" t="s">
        <v>1</v>
      </c>
    </row>
    <row r="30" spans="1:23" x14ac:dyDescent="0.25">
      <c r="A30" s="55" t="s">
        <v>94</v>
      </c>
    </row>
    <row r="31" spans="1:23" x14ac:dyDescent="0.25">
      <c r="T31" s="60" t="s">
        <v>204</v>
      </c>
    </row>
    <row r="32" spans="1:23" x14ac:dyDescent="0.25">
      <c r="B32" s="54" t="s">
        <v>59</v>
      </c>
      <c r="C32" s="54" t="s">
        <v>60</v>
      </c>
      <c r="D32" s="54" t="s">
        <v>61</v>
      </c>
      <c r="E32" s="54" t="s">
        <v>62</v>
      </c>
      <c r="F32" s="54" t="s">
        <v>63</v>
      </c>
      <c r="G32" s="54" t="s">
        <v>64</v>
      </c>
      <c r="H32" s="54" t="s">
        <v>65</v>
      </c>
      <c r="I32" s="54" t="s">
        <v>66</v>
      </c>
      <c r="J32" s="54" t="s">
        <v>67</v>
      </c>
      <c r="K32" s="54" t="s">
        <v>68</v>
      </c>
      <c r="L32" s="54" t="s">
        <v>69</v>
      </c>
      <c r="M32" s="54" t="s">
        <v>70</v>
      </c>
      <c r="N32" s="54" t="s">
        <v>71</v>
      </c>
      <c r="O32" s="54" t="s">
        <v>72</v>
      </c>
      <c r="P32" s="54" t="s">
        <v>73</v>
      </c>
      <c r="Q32" s="54" t="s">
        <v>74</v>
      </c>
      <c r="R32" s="54" t="s">
        <v>75</v>
      </c>
      <c r="T32" s="60" t="s">
        <v>205</v>
      </c>
      <c r="U32" s="54" t="s">
        <v>206</v>
      </c>
      <c r="V32" s="54" t="s">
        <v>207</v>
      </c>
      <c r="W32" s="54" t="s">
        <v>208</v>
      </c>
    </row>
    <row r="33" spans="1:23" x14ac:dyDescent="0.25">
      <c r="A33" s="56" t="s">
        <v>81</v>
      </c>
      <c r="B33" s="55">
        <v>1.359</v>
      </c>
      <c r="C33" s="55">
        <v>1.5880000000000001</v>
      </c>
      <c r="D33" s="55">
        <v>1.595</v>
      </c>
      <c r="E33" s="55">
        <v>1.245239</v>
      </c>
      <c r="F33" s="55">
        <v>1.426884</v>
      </c>
      <c r="G33" s="55">
        <v>1.4766969999999999</v>
      </c>
      <c r="H33" s="55">
        <v>1.848997</v>
      </c>
      <c r="I33" s="55">
        <v>1.7564759999999999</v>
      </c>
      <c r="J33" s="55">
        <v>0.83152700000000002</v>
      </c>
      <c r="K33" s="55">
        <v>0.83883200000000002</v>
      </c>
      <c r="L33" s="55">
        <v>1.1775230000000001</v>
      </c>
      <c r="M33" s="55">
        <v>1.286764</v>
      </c>
      <c r="N33" s="55">
        <v>1.206151</v>
      </c>
      <c r="O33" s="55">
        <v>1.351008</v>
      </c>
      <c r="P33" s="55">
        <v>1.9141570000000001</v>
      </c>
      <c r="Q33" s="55">
        <v>2.569817</v>
      </c>
      <c r="R33" s="55">
        <v>1.9249890000000001</v>
      </c>
      <c r="T33" s="61">
        <f>(Q33/J33)^(1/(Q$32-J$32))-1</f>
        <v>0.17490754228563032</v>
      </c>
      <c r="U33" s="57">
        <f>(R33/K33)^(1/(R$32-K$32))-1</f>
        <v>0.12599426969756022</v>
      </c>
      <c r="V33" s="58">
        <f>(P33/K33)^(1/(P$32-K$32))-1</f>
        <v>0.17939834291065804</v>
      </c>
      <c r="W33" s="58">
        <f>(P33/C33)^(1/(P$32-C$32))-1</f>
        <v>1.4473116911664752E-2</v>
      </c>
    </row>
    <row r="34" spans="1:23" x14ac:dyDescent="0.25">
      <c r="A34" s="56" t="s">
        <v>82</v>
      </c>
      <c r="B34" s="55">
        <v>2.4815160000000001</v>
      </c>
      <c r="C34" s="55">
        <v>2.204831</v>
      </c>
      <c r="D34" s="55">
        <v>2.1325090000000002</v>
      </c>
      <c r="E34" s="55">
        <v>2.2833809999999999</v>
      </c>
      <c r="F34" s="55">
        <v>2.375918</v>
      </c>
      <c r="G34" s="55">
        <v>2.3529749999999998</v>
      </c>
      <c r="H34" s="55">
        <v>2.8532350000000002</v>
      </c>
      <c r="I34" s="55">
        <v>3.1366179999999999</v>
      </c>
      <c r="J34" s="55">
        <v>3.5451589999999999</v>
      </c>
      <c r="K34" s="55">
        <v>3.3336389999999998</v>
      </c>
      <c r="L34" s="55">
        <v>3.721981</v>
      </c>
      <c r="M34" s="55">
        <v>4.1786839999999996</v>
      </c>
      <c r="N34" s="55">
        <v>4.2404130000000002</v>
      </c>
      <c r="O34" s="55">
        <v>4.3962430000000001</v>
      </c>
      <c r="P34" s="55">
        <v>4.462955</v>
      </c>
      <c r="Q34" s="55">
        <v>5.2234720000000001</v>
      </c>
      <c r="R34" s="55">
        <v>1.9656899999999999</v>
      </c>
      <c r="T34" s="61">
        <f>(Q34/J34)^(1/(Q$32-J$32))-1</f>
        <v>5.6929992043018629E-2</v>
      </c>
      <c r="U34" s="57">
        <f>(R34/K34)^(1/(R$32-K$32))-1</f>
        <v>-7.2683332714693072E-2</v>
      </c>
      <c r="V34" s="58">
        <f>(P34/K34)^(1/(P$32-K$32))-1</f>
        <v>6.0085240560721731E-2</v>
      </c>
      <c r="W34" s="58">
        <f>(P34/C34)^(1/(P$32-C$32))-1</f>
        <v>5.5741216838669949E-2</v>
      </c>
    </row>
    <row r="36" spans="1:23" x14ac:dyDescent="0.25">
      <c r="A36" s="54" t="s">
        <v>209</v>
      </c>
      <c r="B36" s="55">
        <f t="shared" ref="B36:R36" si="0">SUM(B33:B34)</f>
        <v>3.840516</v>
      </c>
      <c r="C36" s="55">
        <f t="shared" si="0"/>
        <v>3.7928310000000001</v>
      </c>
      <c r="D36" s="55">
        <f t="shared" si="0"/>
        <v>3.7275090000000004</v>
      </c>
      <c r="E36" s="55">
        <f t="shared" si="0"/>
        <v>3.5286200000000001</v>
      </c>
      <c r="F36" s="55">
        <f t="shared" si="0"/>
        <v>3.8028019999999998</v>
      </c>
      <c r="G36" s="55">
        <f t="shared" si="0"/>
        <v>3.8296719999999995</v>
      </c>
      <c r="H36" s="55">
        <f t="shared" si="0"/>
        <v>4.7022320000000004</v>
      </c>
      <c r="I36" s="55">
        <f t="shared" si="0"/>
        <v>4.8930939999999996</v>
      </c>
      <c r="J36" s="55">
        <f t="shared" si="0"/>
        <v>4.3766860000000003</v>
      </c>
      <c r="K36" s="55">
        <f t="shared" si="0"/>
        <v>4.1724709999999998</v>
      </c>
      <c r="L36" s="55">
        <f t="shared" si="0"/>
        <v>4.8995040000000003</v>
      </c>
      <c r="M36" s="55">
        <f t="shared" si="0"/>
        <v>5.4654479999999994</v>
      </c>
      <c r="N36" s="55">
        <f t="shared" si="0"/>
        <v>5.4465640000000004</v>
      </c>
      <c r="O36" s="55">
        <f t="shared" si="0"/>
        <v>5.7472510000000003</v>
      </c>
      <c r="P36" s="55">
        <f t="shared" si="0"/>
        <v>6.3771120000000003</v>
      </c>
      <c r="Q36" s="55">
        <f t="shared" si="0"/>
        <v>7.7932889999999997</v>
      </c>
      <c r="R36" s="55">
        <f t="shared" si="0"/>
        <v>3.890679</v>
      </c>
      <c r="T36" s="59">
        <f>(Q36/J36)^(1/(Q$32-J$32))-1</f>
        <v>8.591663115902981E-2</v>
      </c>
      <c r="U36" s="57">
        <f>(R36/K36)^(1/(R$32-K$32))-1</f>
        <v>-9.939520857194406E-3</v>
      </c>
      <c r="V36" s="58">
        <f>(P36/K36)^(1/(P$32-K$32))-1</f>
        <v>8.8544388971515398E-2</v>
      </c>
      <c r="W36" s="58">
        <f>(P36/C36)^(1/(P$32-C$32))-1</f>
        <v>4.0778959842833418E-2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E7" sqref="E7"/>
    </sheetView>
  </sheetViews>
  <sheetFormatPr defaultColWidth="10.85546875" defaultRowHeight="15" x14ac:dyDescent="0.25"/>
  <cols>
    <col min="4" max="4" width="2.42578125" customWidth="1"/>
  </cols>
  <sheetData>
    <row r="1" spans="1:5" x14ac:dyDescent="0.25">
      <c r="A1" t="s">
        <v>213</v>
      </c>
    </row>
    <row r="2" spans="1:5" x14ac:dyDescent="0.25">
      <c r="A2" t="s">
        <v>214</v>
      </c>
    </row>
    <row r="4" spans="1:5" x14ac:dyDescent="0.25">
      <c r="B4" t="s">
        <v>188</v>
      </c>
      <c r="C4" t="s">
        <v>215</v>
      </c>
      <c r="E4" t="s">
        <v>216</v>
      </c>
    </row>
    <row r="5" spans="1:5" x14ac:dyDescent="0.25">
      <c r="B5">
        <v>2015</v>
      </c>
      <c r="C5" s="62">
        <v>14.8</v>
      </c>
      <c r="E5" s="63">
        <f>(C5/C6)^(1/(B5-B6))-1</f>
        <v>0.14585947335231819</v>
      </c>
    </row>
    <row r="6" spans="1:5" x14ac:dyDescent="0.25">
      <c r="B6">
        <v>2001</v>
      </c>
      <c r="C6" s="62">
        <v>2.2000000000000002</v>
      </c>
    </row>
    <row r="35" spans="2:5" x14ac:dyDescent="0.25">
      <c r="B35" t="s">
        <v>188</v>
      </c>
      <c r="C35" t="s">
        <v>215</v>
      </c>
      <c r="E35" t="s">
        <v>216</v>
      </c>
    </row>
    <row r="36" spans="2:5" x14ac:dyDescent="0.25">
      <c r="B36">
        <v>2015</v>
      </c>
      <c r="C36" s="7">
        <v>3000000</v>
      </c>
      <c r="E36" s="64">
        <f>(C36/C37)^(1/(B36-B37))-1</f>
        <v>0.13653347600972432</v>
      </c>
    </row>
    <row r="37" spans="2:5" x14ac:dyDescent="0.25">
      <c r="B37">
        <v>2001</v>
      </c>
      <c r="C37" s="7">
        <v>500000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5"/>
  <sheetViews>
    <sheetView workbookViewId="0">
      <pane xSplit="1" topLeftCell="AA1" activePane="topRight" state="frozen"/>
      <selection activeCell="A13" sqref="A13"/>
      <selection pane="topRight" activeCell="A26" sqref="A26:BA26"/>
    </sheetView>
  </sheetViews>
  <sheetFormatPr defaultColWidth="10.85546875" defaultRowHeight="15" x14ac:dyDescent="0.25"/>
  <cols>
    <col min="1" max="1" width="41.85546875" customWidth="1"/>
    <col min="2" max="2" width="12.28515625" hidden="1" customWidth="1"/>
    <col min="3" max="26" width="10.85546875" hidden="1" customWidth="1"/>
    <col min="27" max="27" width="12.42578125" hidden="1" customWidth="1"/>
    <col min="28" max="51" width="10.85546875" hidden="1" customWidth="1"/>
    <col min="52" max="52" width="9" customWidth="1"/>
    <col min="55" max="56" width="12" bestFit="1" customWidth="1"/>
  </cols>
  <sheetData>
    <row r="1" spans="1:54" x14ac:dyDescent="0.25">
      <c r="A1" s="9" t="s">
        <v>20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</row>
    <row r="2" spans="1:54" x14ac:dyDescent="0.25">
      <c r="A2" s="9" t="s">
        <v>15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</row>
    <row r="3" spans="1:54" x14ac:dyDescent="0.25">
      <c r="A3" s="9" t="s">
        <v>21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</row>
    <row r="4" spans="1:54" x14ac:dyDescent="0.25">
      <c r="A4" s="9" t="s">
        <v>19</v>
      </c>
      <c r="B4" s="8"/>
      <c r="C4" s="8"/>
      <c r="D4" s="8"/>
      <c r="E4" s="8"/>
      <c r="F4" s="8"/>
      <c r="G4" s="8"/>
      <c r="H4" s="8"/>
      <c r="I4" s="8"/>
      <c r="J4" s="11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:54" x14ac:dyDescent="0.25">
      <c r="A5" s="8" t="s">
        <v>117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7" spans="1:54" x14ac:dyDescent="0.25">
      <c r="A7" s="8"/>
      <c r="B7" s="9" t="s">
        <v>23</v>
      </c>
      <c r="C7" s="9" t="s">
        <v>1</v>
      </c>
      <c r="D7" s="9" t="s">
        <v>1</v>
      </c>
      <c r="E7" s="9" t="s">
        <v>1</v>
      </c>
      <c r="F7" s="9" t="s">
        <v>1</v>
      </c>
      <c r="G7" s="9" t="s">
        <v>1</v>
      </c>
      <c r="H7" s="9" t="s">
        <v>1</v>
      </c>
      <c r="I7" s="9" t="s">
        <v>1</v>
      </c>
      <c r="J7" s="9" t="s">
        <v>1</v>
      </c>
      <c r="K7" s="9" t="s">
        <v>1</v>
      </c>
      <c r="L7" s="9" t="s">
        <v>1</v>
      </c>
      <c r="M7" s="9" t="s">
        <v>1</v>
      </c>
      <c r="N7" s="9" t="s">
        <v>1</v>
      </c>
      <c r="O7" s="9" t="s">
        <v>1</v>
      </c>
      <c r="P7" s="9" t="s">
        <v>1</v>
      </c>
      <c r="Q7" s="9" t="s">
        <v>1</v>
      </c>
      <c r="R7" s="9" t="s">
        <v>1</v>
      </c>
      <c r="S7" s="9" t="s">
        <v>1</v>
      </c>
      <c r="T7" s="9" t="s">
        <v>1</v>
      </c>
      <c r="U7" s="9" t="s">
        <v>1</v>
      </c>
      <c r="V7" s="9" t="s">
        <v>1</v>
      </c>
      <c r="W7" s="9" t="s">
        <v>1</v>
      </c>
      <c r="X7" s="9" t="s">
        <v>1</v>
      </c>
      <c r="Y7" s="9" t="s">
        <v>1</v>
      </c>
      <c r="Z7" s="9" t="s">
        <v>1</v>
      </c>
      <c r="AA7" s="9" t="s">
        <v>1</v>
      </c>
      <c r="AB7" s="9" t="s">
        <v>1</v>
      </c>
      <c r="AC7" s="9" t="s">
        <v>1</v>
      </c>
      <c r="AD7" s="9" t="s">
        <v>1</v>
      </c>
      <c r="AE7" s="9" t="s">
        <v>1</v>
      </c>
      <c r="AF7" s="9" t="s">
        <v>1</v>
      </c>
      <c r="AG7" s="9" t="s">
        <v>1</v>
      </c>
      <c r="AH7" s="9" t="s">
        <v>1</v>
      </c>
      <c r="AI7" s="9" t="s">
        <v>1</v>
      </c>
      <c r="AJ7" s="9" t="s">
        <v>1</v>
      </c>
      <c r="AK7" s="9" t="s">
        <v>1</v>
      </c>
      <c r="AL7" s="9" t="s">
        <v>1</v>
      </c>
      <c r="AM7" s="9" t="s">
        <v>1</v>
      </c>
      <c r="AN7" s="9" t="s">
        <v>1</v>
      </c>
      <c r="AO7" s="9" t="s">
        <v>1</v>
      </c>
      <c r="AP7" s="9" t="s">
        <v>1</v>
      </c>
      <c r="AQ7" s="9" t="s">
        <v>1</v>
      </c>
      <c r="AR7" s="9" t="s">
        <v>1</v>
      </c>
      <c r="AS7" s="9" t="s">
        <v>1</v>
      </c>
      <c r="AT7" s="9" t="s">
        <v>1</v>
      </c>
      <c r="AU7" s="9" t="s">
        <v>1</v>
      </c>
      <c r="AV7" s="9" t="s">
        <v>1</v>
      </c>
      <c r="AW7" s="9" t="s">
        <v>1</v>
      </c>
      <c r="AX7" s="9" t="s">
        <v>1</v>
      </c>
      <c r="AY7" s="9" t="s">
        <v>1</v>
      </c>
      <c r="AZ7" s="9" t="s">
        <v>1</v>
      </c>
      <c r="BA7" s="9" t="s">
        <v>1</v>
      </c>
    </row>
    <row r="8" spans="1:54" x14ac:dyDescent="0.25">
      <c r="A8" s="8"/>
      <c r="B8" s="9" t="s">
        <v>24</v>
      </c>
      <c r="C8" s="9" t="s">
        <v>25</v>
      </c>
      <c r="D8" s="9" t="s">
        <v>26</v>
      </c>
      <c r="E8" s="9" t="s">
        <v>27</v>
      </c>
      <c r="F8" s="9" t="s">
        <v>28</v>
      </c>
      <c r="G8" s="9" t="s">
        <v>29</v>
      </c>
      <c r="H8" s="9" t="s">
        <v>30</v>
      </c>
      <c r="I8" s="9" t="s">
        <v>31</v>
      </c>
      <c r="J8" s="9" t="s">
        <v>32</v>
      </c>
      <c r="K8" s="9" t="s">
        <v>33</v>
      </c>
      <c r="L8" s="9" t="s">
        <v>34</v>
      </c>
      <c r="M8" s="9" t="s">
        <v>35</v>
      </c>
      <c r="N8" s="9" t="s">
        <v>36</v>
      </c>
      <c r="O8" s="9" t="s">
        <v>37</v>
      </c>
      <c r="P8" s="9" t="s">
        <v>38</v>
      </c>
      <c r="Q8" s="9" t="s">
        <v>39</v>
      </c>
      <c r="R8" s="9" t="s">
        <v>40</v>
      </c>
      <c r="S8" s="9" t="s">
        <v>41</v>
      </c>
      <c r="T8" s="9" t="s">
        <v>42</v>
      </c>
      <c r="U8" s="9" t="s">
        <v>43</v>
      </c>
      <c r="V8" s="9" t="s">
        <v>44</v>
      </c>
      <c r="W8" s="9" t="s">
        <v>45</v>
      </c>
      <c r="X8" s="9" t="s">
        <v>46</v>
      </c>
      <c r="Y8" s="9" t="s">
        <v>47</v>
      </c>
      <c r="Z8" s="9" t="s">
        <v>48</v>
      </c>
      <c r="AA8" s="9" t="s">
        <v>49</v>
      </c>
      <c r="AB8" s="9" t="s">
        <v>50</v>
      </c>
      <c r="AC8" s="9" t="s">
        <v>51</v>
      </c>
      <c r="AD8" s="9" t="s">
        <v>52</v>
      </c>
      <c r="AE8" s="9" t="s">
        <v>53</v>
      </c>
      <c r="AF8" s="9" t="s">
        <v>54</v>
      </c>
      <c r="AG8" s="9" t="s">
        <v>55</v>
      </c>
      <c r="AH8" s="9" t="s">
        <v>56</v>
      </c>
      <c r="AI8" s="9" t="s">
        <v>57</v>
      </c>
      <c r="AJ8" s="9" t="s">
        <v>58</v>
      </c>
      <c r="AK8" s="9" t="s">
        <v>59</v>
      </c>
      <c r="AL8" s="9" t="s">
        <v>60</v>
      </c>
      <c r="AM8" s="9" t="s">
        <v>61</v>
      </c>
      <c r="AN8" s="9" t="s">
        <v>62</v>
      </c>
      <c r="AO8" s="9" t="s">
        <v>63</v>
      </c>
      <c r="AP8" s="9" t="s">
        <v>64</v>
      </c>
      <c r="AQ8" s="9" t="s">
        <v>65</v>
      </c>
      <c r="AR8" s="9" t="s">
        <v>66</v>
      </c>
      <c r="AS8" s="9" t="s">
        <v>67</v>
      </c>
      <c r="AT8" s="9" t="s">
        <v>68</v>
      </c>
      <c r="AU8" s="9" t="s">
        <v>69</v>
      </c>
      <c r="AV8" s="9" t="s">
        <v>70</v>
      </c>
      <c r="AW8" s="9" t="s">
        <v>71</v>
      </c>
      <c r="AX8" s="9" t="s">
        <v>72</v>
      </c>
      <c r="AY8" s="9" t="s">
        <v>73</v>
      </c>
      <c r="AZ8" s="9" t="s">
        <v>74</v>
      </c>
      <c r="BA8" s="9" t="s">
        <v>75</v>
      </c>
      <c r="BB8" s="9"/>
    </row>
    <row r="9" spans="1:54" x14ac:dyDescent="0.25">
      <c r="A9" s="8" t="s">
        <v>1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</row>
    <row r="10" spans="1:54" x14ac:dyDescent="0.25">
      <c r="A10" s="9" t="s">
        <v>76</v>
      </c>
      <c r="B10" s="9">
        <f>'Energy consumption (PJ)'!B10*(1000000000000000/1055.06)</f>
        <v>281663468428335.88</v>
      </c>
      <c r="C10" s="9">
        <f>'Energy consumption (PJ)'!C10*(1000000000000000/1055.06)</f>
        <v>291463504445244.81</v>
      </c>
      <c r="D10" s="9">
        <f>'Energy consumption (PJ)'!D10*(1000000000000000/1055.06)</f>
        <v>298347863628608.81</v>
      </c>
      <c r="E10" s="9">
        <f>'Energy consumption (PJ)'!E10*(1000000000000000/1055.06)</f>
        <v>308854072754156.19</v>
      </c>
      <c r="F10" s="9">
        <f>'Energy consumption (PJ)'!F10*(1000000000000000/1055.06)</f>
        <v>317007350292874.38</v>
      </c>
      <c r="G10" s="9">
        <f>'Energy consumption (PJ)'!G10*(1000000000000000/1055.06)</f>
        <v>327687068034045.44</v>
      </c>
      <c r="H10" s="9">
        <f>'Energy consumption (PJ)'!H10*(1000000000000000/1055.06)</f>
        <v>334595937671791.25</v>
      </c>
      <c r="I10" s="9">
        <f>'Energy consumption (PJ)'!I10*(1000000000000000/1055.06)</f>
        <v>349771455651811.31</v>
      </c>
      <c r="J10" s="9">
        <f>'Energy consumption (PJ)'!J10*(1000000000000000/1055.06)</f>
        <v>364013367960116.06</v>
      </c>
      <c r="K10" s="9">
        <f>'Energy consumption (PJ)'!K10*(1000000000000000/1055.06)</f>
        <v>370885048243701.81</v>
      </c>
      <c r="L10" s="9">
        <f>'Energy consumption (PJ)'!L10*(1000000000000000/1055.06)</f>
        <v>403652626390916.13</v>
      </c>
      <c r="M10" s="9">
        <f>'Energy consumption (PJ)'!M10*(1000000000000000/1055.06)</f>
        <v>419894411692226.06</v>
      </c>
      <c r="N10" s="9">
        <f>'Energy consumption (PJ)'!N10*(1000000000000000/1055.06)</f>
        <v>429043370993118.88</v>
      </c>
      <c r="O10" s="9">
        <f>'Energy consumption (PJ)'!O10*(1000000000000000/1055.06)</f>
        <v>447999480598259.88</v>
      </c>
      <c r="P10" s="9">
        <f>'Energy consumption (PJ)'!P10*(1000000000000000/1055.06)</f>
        <v>468313781206756</v>
      </c>
      <c r="Q10" s="9">
        <f>'Energy consumption (PJ)'!Q10*(1000000000000000/1055.06)</f>
        <v>510421540955016.69</v>
      </c>
      <c r="R10" s="9">
        <f>'Energy consumption (PJ)'!R10*(1000000000000000/1055.06)</f>
        <v>527351471954201.75</v>
      </c>
      <c r="S10" s="9">
        <f>'Energy consumption (PJ)'!S10*(1000000000000000/1055.06)</f>
        <v>558198292988076.5</v>
      </c>
      <c r="T10" s="9">
        <f>'Energy consumption (PJ)'!T10*(1000000000000000/1055.06)</f>
        <v>553729876026008.06</v>
      </c>
      <c r="U10" s="9">
        <f>'Energy consumption (PJ)'!U10*(1000000000000000/1055.06)</f>
        <v>567996276988986.38</v>
      </c>
      <c r="V10" s="9">
        <f>'Energy consumption (PJ)'!V10*(1000000000000000/1055.06)</f>
        <v>586915238943756.75</v>
      </c>
      <c r="W10" s="9">
        <f>'Energy consumption (PJ)'!W10*(1000000000000000/1055.06)</f>
        <v>588441596686444.5</v>
      </c>
      <c r="X10" s="9">
        <f>'Energy consumption (PJ)'!X10*(1000000000000000/1055.06)</f>
        <v>606543236403616.88</v>
      </c>
      <c r="Y10" s="9">
        <f>'Energy consumption (PJ)'!Y10*(1000000000000000/1055.06)</f>
        <v>614909027922582.63</v>
      </c>
      <c r="Z10" s="9">
        <f>'Energy consumption (PJ)'!Z10*(1000000000000000/1055.06)</f>
        <v>627799924174928.5</v>
      </c>
      <c r="AA10" s="9">
        <f>'Energy consumption (PJ)'!AA10*(1000000000000000/1055.06)</f>
        <v>702058027979451.5</v>
      </c>
      <c r="AB10" s="9">
        <f>'Energy consumption (PJ)'!AB10*(1000000000000000/1055.06)</f>
        <v>725181319545807.75</v>
      </c>
      <c r="AC10" s="9">
        <f>'Energy consumption (PJ)'!AC10*(1000000000000000/1055.06)</f>
        <v>773260405095444.88</v>
      </c>
      <c r="AD10" s="9">
        <f>'Energy consumption (PJ)'!AD10*(1000000000000000/1055.06)</f>
        <v>748842102818797.13</v>
      </c>
      <c r="AE10" s="9">
        <f>'Energy consumption (PJ)'!AE10*(1000000000000000/1055.06)</f>
        <v>741086315470210.25</v>
      </c>
      <c r="AF10" s="9">
        <f>'Energy consumption (PJ)'!AF10*(1000000000000000/1055.06)</f>
        <v>778888917217978</v>
      </c>
      <c r="AG10" s="9">
        <f>'Energy consumption (PJ)'!AG10*(1000000000000000/1055.06)</f>
        <v>791496143347297.88</v>
      </c>
      <c r="AH10" s="9">
        <f>'Energy consumption (PJ)'!AH10*(1000000000000000/1055.06)</f>
        <v>794437289822379.75</v>
      </c>
      <c r="AI10" s="9">
        <f>'Energy consumption (PJ)'!AI10*(1000000000000000/1055.06)</f>
        <v>820704344776600.5</v>
      </c>
      <c r="AJ10" s="9">
        <f>'Energy consumption (PJ)'!AJ10*(1000000000000000/1055.06)</f>
        <v>795686679430553.75</v>
      </c>
      <c r="AK10" s="9">
        <f>'Energy consumption (PJ)'!AK10*(1000000000000000/1055.06)</f>
        <v>822411187989308.75</v>
      </c>
      <c r="AL10" s="9">
        <f>'Energy consumption (PJ)'!AL10*(1000000000000000/1055.06)</f>
        <v>809229974598601.13</v>
      </c>
      <c r="AM10" s="9">
        <f>'Energy consumption (PJ)'!AM10*(1000000000000000/1055.06)</f>
        <v>818306663128163.25</v>
      </c>
      <c r="AN10" s="9">
        <f>'Energy consumption (PJ)'!AN10*(1000000000000000/1055.06)</f>
        <v>828386593179534.88</v>
      </c>
      <c r="AO10" s="9">
        <f>'Energy consumption (PJ)'!AO10*(1000000000000000/1055.06)</f>
        <v>834470178947169</v>
      </c>
      <c r="AP10" s="9">
        <f>'Energy consumption (PJ)'!AP10*(1000000000000000/1055.06)</f>
        <v>827698342274373.13</v>
      </c>
      <c r="AQ10" s="9">
        <f>'Energy consumption (PJ)'!AQ10*(1000000000000000/1055.06)</f>
        <v>834833511838189.38</v>
      </c>
      <c r="AR10" s="9">
        <f>'Energy consumption (PJ)'!AR10*(1000000000000000/1055.06)</f>
        <v>863892513221996.88</v>
      </c>
      <c r="AS10" s="9">
        <f>'Energy consumption (PJ)'!AS10*(1000000000000000/1055.06)</f>
        <v>866808004284116.63</v>
      </c>
      <c r="AT10" s="9">
        <f>'Energy consumption (PJ)'!AT10*(1000000000000000/1055.06)</f>
        <v>862905192121775.25</v>
      </c>
      <c r="AU10" s="9">
        <f>'Energy consumption (PJ)'!AU10*(1000000000000000/1055.06)</f>
        <v>870722097321479.5</v>
      </c>
      <c r="AV10" s="9">
        <f>'Energy consumption (PJ)'!AV10*(1000000000000000/1055.06)</f>
        <v>874174502871874.75</v>
      </c>
      <c r="AW10" s="9">
        <f>'Energy consumption (PJ)'!AW10*(1000000000000000/1055.06)</f>
        <v>872915416184861.63</v>
      </c>
      <c r="AX10" s="9">
        <f>'Energy consumption (PJ)'!AX10*(1000000000000000/1055.06)</f>
        <v>862093887551418.88</v>
      </c>
      <c r="AY10" s="9">
        <f>'Energy consumption (PJ)'!AY10*(1000000000000000/1055.06)</f>
        <v>889548238014899.63</v>
      </c>
      <c r="AZ10" s="9">
        <f>'Energy consumption (PJ)'!AZ10*(1000000000000000/1055.06)</f>
        <v>902373703865183.25</v>
      </c>
      <c r="BA10" s="9">
        <f>'Energy consumption (PJ)'!BA10*(1000000000000000/1055.06)</f>
        <v>909500462532936.5</v>
      </c>
    </row>
    <row r="11" spans="1:54" x14ac:dyDescent="0.25">
      <c r="A11" s="8" t="s">
        <v>1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</row>
    <row r="12" spans="1:54" x14ac:dyDescent="0.25">
      <c r="A12" s="8" t="s">
        <v>77</v>
      </c>
      <c r="B12" s="8" t="s">
        <v>78</v>
      </c>
      <c r="C12" s="8" t="s">
        <v>78</v>
      </c>
      <c r="D12" s="8" t="s">
        <v>78</v>
      </c>
      <c r="E12" s="8" t="s">
        <v>78</v>
      </c>
      <c r="F12" s="8" t="s">
        <v>78</v>
      </c>
      <c r="G12" s="8" t="s">
        <v>78</v>
      </c>
      <c r="H12" s="8" t="s">
        <v>78</v>
      </c>
      <c r="I12" s="8" t="s">
        <v>78</v>
      </c>
      <c r="J12" s="8" t="s">
        <v>78</v>
      </c>
      <c r="K12" s="8" t="s">
        <v>78</v>
      </c>
      <c r="L12" s="8" t="s">
        <v>78</v>
      </c>
      <c r="M12" s="8" t="s">
        <v>78</v>
      </c>
      <c r="N12" s="8" t="s">
        <v>78</v>
      </c>
      <c r="O12" s="8" t="s">
        <v>78</v>
      </c>
      <c r="P12" s="8" t="s">
        <v>78</v>
      </c>
      <c r="Q12" s="8" t="s">
        <v>78</v>
      </c>
      <c r="R12" s="8" t="s">
        <v>78</v>
      </c>
      <c r="S12" s="8" t="s">
        <v>78</v>
      </c>
      <c r="T12" s="8" t="s">
        <v>78</v>
      </c>
      <c r="U12" s="8" t="s">
        <v>78</v>
      </c>
      <c r="V12" s="8" t="s">
        <v>78</v>
      </c>
      <c r="W12" s="8" t="s">
        <v>78</v>
      </c>
      <c r="X12" s="8" t="s">
        <v>78</v>
      </c>
      <c r="Y12" s="8" t="s">
        <v>78</v>
      </c>
      <c r="Z12" s="8" t="s">
        <v>78</v>
      </c>
      <c r="AA12" s="8">
        <f>'Energy consumption (PJ)'!AA12*(1000000000000000/1055.06)</f>
        <v>652574261179.45911</v>
      </c>
      <c r="AB12" s="8">
        <f>'Energy consumption (PJ)'!AB12*(1000000000000000/1055.06)</f>
        <v>696077948173.56372</v>
      </c>
      <c r="AC12" s="8">
        <f>'Energy consumption (PJ)'!AC12*(1000000000000000/1055.06)</f>
        <v>752515496749.00012</v>
      </c>
      <c r="AD12" s="8">
        <f>'Energy consumption (PJ)'!AD12*(1000000000000000/1055.06)</f>
        <v>846713930961.27246</v>
      </c>
      <c r="AE12" s="8">
        <f>'Energy consumption (PJ)'!AE12*(1000000000000000/1055.06)</f>
        <v>933939302030.21631</v>
      </c>
      <c r="AF12" s="8">
        <f>'Energy consumption (PJ)'!AF12*(1000000000000000/1055.06)</f>
        <v>940706689666.93848</v>
      </c>
      <c r="AG12" s="8">
        <f>'Energy consumption (PJ)'!AG12*(1000000000000000/1055.06)</f>
        <v>1030531912876.9928</v>
      </c>
      <c r="AH12" s="8">
        <f>'Energy consumption (PJ)'!AH12*(1000000000000000/1055.06)</f>
        <v>1134660588023.4302</v>
      </c>
      <c r="AI12" s="8">
        <f>'Energy consumption (PJ)'!AI12*(1000000000000000/1055.06)</f>
        <v>1275616552613.1213</v>
      </c>
      <c r="AJ12" s="8">
        <f>'Energy consumption (PJ)'!AJ12*(1000000000000000/1055.06)</f>
        <v>1427883722252.7629</v>
      </c>
      <c r="AK12" s="8">
        <f>'Energy consumption (PJ)'!AK12*(1000000000000000/1055.06)</f>
        <v>1623117168691.8279</v>
      </c>
      <c r="AL12" s="8">
        <f>'Energy consumption (PJ)'!AL12*(1000000000000000/1055.06)</f>
        <v>1948463594487.5176</v>
      </c>
      <c r="AM12" s="8">
        <f>'Energy consumption (PJ)'!AM12*(1000000000000000/1055.06)</f>
        <v>2168976171971.2627</v>
      </c>
      <c r="AN12" s="8">
        <f>'Energy consumption (PJ)'!AN12*(1000000000000000/1055.06)</f>
        <v>2497033344075.2188</v>
      </c>
      <c r="AO12" s="8">
        <f>'Energy consumption (PJ)'!AO12*(1000000000000000/1055.06)</f>
        <v>2774482019979.9067</v>
      </c>
      <c r="AP12" s="8">
        <f>'Energy consumption (PJ)'!AP12*(1000000000000000/1055.06)</f>
        <v>1892783348814.2856</v>
      </c>
      <c r="AQ12" s="8">
        <f>'Energy consumption (PJ)'!AQ12*(1000000000000000/1055.06)</f>
        <v>2067181013402.0815</v>
      </c>
      <c r="AR12" s="8">
        <f>'Energy consumption (PJ)'!AR12*(1000000000000000/1055.06)</f>
        <v>2501279548082.5737</v>
      </c>
      <c r="AS12" s="8">
        <f>'Energy consumption (PJ)'!AS12*(1000000000000000/1055.06)</f>
        <v>2916421814873.0879</v>
      </c>
      <c r="AT12" s="8">
        <f>'Energy consumption (PJ)'!AT12*(1000000000000000/1055.06)</f>
        <v>3621594980380.2627</v>
      </c>
      <c r="AU12" s="8">
        <f>'Energy consumption (PJ)'!AU12*(1000000000000000/1055.06)</f>
        <v>4396906337080.356</v>
      </c>
      <c r="AV12" s="8">
        <f>'Energy consumption (PJ)'!AV12*(1000000000000000/1055.06)</f>
        <v>5118192330294.0127</v>
      </c>
      <c r="AW12" s="8">
        <f>'Energy consumption (PJ)'!AW12*(1000000000000000/1055.06)</f>
        <v>5775974826076.2432</v>
      </c>
      <c r="AX12" s="8">
        <f>'Energy consumption (PJ)'!AX12*(1000000000000000/1055.06)</f>
        <v>6497260819289.8984</v>
      </c>
      <c r="AY12" s="8">
        <f>'Energy consumption (PJ)'!AY12*(1000000000000000/1055.06)</f>
        <v>7249824654522.0186</v>
      </c>
      <c r="AZ12" s="8">
        <f>'Energy consumption (PJ)'!AZ12*(1000000000000000/1055.06)</f>
        <v>8460182359297.1025</v>
      </c>
      <c r="BA12" s="8">
        <f>'Energy consumption (PJ)'!BA12*(1000000000000000/1055.06)</f>
        <v>9156825204253.7871</v>
      </c>
    </row>
    <row r="13" spans="1:54" x14ac:dyDescent="0.25">
      <c r="A13" s="8" t="s">
        <v>217</v>
      </c>
      <c r="B13" s="8">
        <f>'Energy consumption (PJ)'!B13*(1000000000000000/1055.06)</f>
        <v>172228933899493.88</v>
      </c>
      <c r="C13" s="8">
        <f>'Energy consumption (PJ)'!C13*(1000000000000000/1055.06)</f>
        <v>175036002691790.06</v>
      </c>
      <c r="D13" s="8">
        <f>'Energy consumption (PJ)'!D13*(1000000000000000/1055.06)</f>
        <v>177892154948533.72</v>
      </c>
      <c r="E13" s="8">
        <f>'Energy consumption (PJ)'!E13*(1000000000000000/1055.06)</f>
        <v>180806378784144.97</v>
      </c>
      <c r="F13" s="8">
        <f>'Energy consumption (PJ)'!F13*(1000000000000000/1055.06)</f>
        <v>183763743294220.25</v>
      </c>
      <c r="G13" s="8">
        <f>'Energy consumption (PJ)'!G13*(1000000000000000/1055.06)</f>
        <v>186249614239948.44</v>
      </c>
      <c r="H13" s="8">
        <f>'Energy consumption (PJ)'!H13*(1000000000000000/1055.06)</f>
        <v>188729351885200.84</v>
      </c>
      <c r="I13" s="8">
        <f>'Energy consumption (PJ)'!I13*(1000000000000000/1055.06)</f>
        <v>191253456675449.75</v>
      </c>
      <c r="J13" s="8">
        <f>'Energy consumption (PJ)'!J13*(1000000000000000/1055.06)</f>
        <v>193808829829583.16</v>
      </c>
      <c r="K13" s="8">
        <f>'Energy consumption (PJ)'!K13*(1000000000000000/1055.06)</f>
        <v>196403028263795.44</v>
      </c>
      <c r="L13" s="8">
        <f>'Energy consumption (PJ)'!L13*(1000000000000000/1055.06)</f>
        <v>199036775159706.59</v>
      </c>
      <c r="M13" s="8">
        <f>'Energy consumption (PJ)'!M13*(1000000000000000/1055.06)</f>
        <v>201718194225920.81</v>
      </c>
      <c r="N13" s="8">
        <f>'Energy consumption (PJ)'!N13*(1000000000000000/1055.06)</f>
        <v>204433396204955.19</v>
      </c>
      <c r="O13" s="8">
        <f>'Energy consumption (PJ)'!O13*(1000000000000000/1055.06)</f>
        <v>207190427084715.56</v>
      </c>
      <c r="P13" s="8">
        <f>'Energy consumption (PJ)'!P13*(1000000000000000/1055.06)</f>
        <v>209990083976266.78</v>
      </c>
      <c r="Q13" s="8">
        <f>'Energy consumption (PJ)'!Q13*(1000000000000000/1055.06)</f>
        <v>211756062214471.22</v>
      </c>
      <c r="R13" s="8">
        <f>'Energy consumption (PJ)'!R13*(1000000000000000/1055.06)</f>
        <v>212729554717267.28</v>
      </c>
      <c r="S13" s="8">
        <f>'Energy consumption (PJ)'!S13*(1000000000000000/1055.06)</f>
        <v>213711723503876.56</v>
      </c>
      <c r="T13" s="8">
        <f>'Energy consumption (PJ)'!T13*(1000000000000000/1055.06)</f>
        <v>214702711694121.69</v>
      </c>
      <c r="U13" s="8">
        <f>'Energy consumption (PJ)'!U13*(1000000000000000/1055.06)</f>
        <v>215705412014482.59</v>
      </c>
      <c r="V13" s="8">
        <f>'Energy consumption (PJ)'!V13*(1000000000000000/1055.06)</f>
        <v>216714492066801.91</v>
      </c>
      <c r="W13" s="8">
        <f>'Energy consumption (PJ)'!W13*(1000000000000000/1055.06)</f>
        <v>217732821830038.13</v>
      </c>
      <c r="X13" s="8">
        <f>'Energy consumption (PJ)'!X13*(1000000000000000/1055.06)</f>
        <v>218760551058707.59</v>
      </c>
      <c r="Y13" s="8">
        <f>'Energy consumption (PJ)'!Y13*(1000000000000000/1055.06)</f>
        <v>219800692851591.38</v>
      </c>
      <c r="Z13" s="8">
        <f>'Energy consumption (PJ)'!Z13*(1000000000000000/1055.06)</f>
        <v>220847712926279.09</v>
      </c>
      <c r="AA13" s="8">
        <f>'Energy consumption (PJ)'!AA13*(1000000000000000/1055.06)</f>
        <v>262034234071995.91</v>
      </c>
      <c r="AB13" s="8">
        <f>'Energy consumption (PJ)'!AB13*(1000000000000000/1055.06)</f>
        <v>264151232157412.88</v>
      </c>
      <c r="AC13" s="8">
        <f>'Energy consumption (PJ)'!AC13*(1000000000000000/1055.06)</f>
        <v>274002591321820.59</v>
      </c>
      <c r="AD13" s="8">
        <f>'Energy consumption (PJ)'!AD13*(1000000000000000/1055.06)</f>
        <v>263307650749720.41</v>
      </c>
      <c r="AE13" s="8">
        <f>'Energy consumption (PJ)'!AE13*(1000000000000000/1055.06)</f>
        <v>264057084905123.91</v>
      </c>
      <c r="AF13" s="8">
        <f>'Energy consumption (PJ)'!AF13*(1000000000000000/1055.06)</f>
        <v>264759346387883.16</v>
      </c>
      <c r="AG13" s="8">
        <f>'Energy consumption (PJ)'!AG13*(1000000000000000/1055.06)</f>
        <v>265584799916592.44</v>
      </c>
      <c r="AH13" s="8">
        <f>'Energy consumption (PJ)'!AH13*(1000000000000000/1055.06)</f>
        <v>266507539855553.25</v>
      </c>
      <c r="AI13" s="8">
        <f>'Energy consumption (PJ)'!AI13*(1000000000000000/1055.06)</f>
        <v>267594658123708.63</v>
      </c>
      <c r="AJ13" s="8">
        <f>'Energy consumption (PJ)'!AJ13*(1000000000000000/1055.06)</f>
        <v>268791514226679.09</v>
      </c>
      <c r="AK13" s="8">
        <f>'Energy consumption (PJ)'!AK13*(1000000000000000/1055.06)</f>
        <v>270104382689136.19</v>
      </c>
      <c r="AL13" s="8">
        <f>'Energy consumption (PJ)'!AL13*(1000000000000000/1055.06)</f>
        <v>253155103975129.38</v>
      </c>
      <c r="AM13" s="8">
        <f>'Energy consumption (PJ)'!AM13*(1000000000000000/1055.06)</f>
        <v>252344891285803.63</v>
      </c>
      <c r="AN13" s="8">
        <f>'Energy consumption (PJ)'!AN13*(1000000000000000/1055.06)</f>
        <v>253092242147366</v>
      </c>
      <c r="AO13" s="8">
        <f>'Energy consumption (PJ)'!AO13*(1000000000000000/1055.06)</f>
        <v>252736696491194.81</v>
      </c>
      <c r="AP13" s="8">
        <f>'Energy consumption (PJ)'!AP13*(1000000000000000/1055.06)</f>
        <v>252529343354880.28</v>
      </c>
      <c r="AQ13" s="8">
        <f>'Energy consumption (PJ)'!AQ13*(1000000000000000/1055.06)</f>
        <v>250791881030462.75</v>
      </c>
      <c r="AR13" s="8">
        <f>'Energy consumption (PJ)'!AR13*(1000000000000000/1055.06)</f>
        <v>249500884309897.09</v>
      </c>
      <c r="AS13" s="8">
        <f>'Energy consumption (PJ)'!AS13*(1000000000000000/1055.06)</f>
        <v>248373384452069.13</v>
      </c>
      <c r="AT13" s="8">
        <f>'Energy consumption (PJ)'!AT13*(1000000000000000/1055.06)</f>
        <v>247073703865183</v>
      </c>
      <c r="AU13" s="8">
        <f>'Energy consumption (PJ)'!AU13*(1000000000000000/1055.06)</f>
        <v>245778350994256.25</v>
      </c>
      <c r="AV13" s="8">
        <f>'Energy consumption (PJ)'!AV13*(1000000000000000/1055.06)</f>
        <v>244617131727105.59</v>
      </c>
      <c r="AW13" s="8">
        <f>'Energy consumption (PJ)'!AW13*(1000000000000000/1055.06)</f>
        <v>243344307432752.66</v>
      </c>
      <c r="AX13" s="8">
        <f>'Energy consumption (PJ)'!AX13*(1000000000000000/1055.06)</f>
        <v>242092769131613.38</v>
      </c>
      <c r="AY13" s="8">
        <f>'Energy consumption (PJ)'!AY13*(1000000000000000/1055.06)</f>
        <v>240855283111860.94</v>
      </c>
      <c r="AZ13" s="8">
        <f>'Energy consumption (PJ)'!AZ13*(1000000000000000/1055.06)</f>
        <v>239645586033021.84</v>
      </c>
      <c r="BA13" s="8">
        <f>'Energy consumption (PJ)'!BA13*(1000000000000000/1055.06)</f>
        <v>238430292116088.22</v>
      </c>
    </row>
    <row r="14" spans="1:54" x14ac:dyDescent="0.25">
      <c r="A14" s="9" t="s">
        <v>86</v>
      </c>
      <c r="B14" s="8">
        <f>'Energy consumption (PJ)'!B14*(1000000000000000/1055.06)</f>
        <v>90444145356662.172</v>
      </c>
      <c r="C14" s="8">
        <f>'Energy consumption (PJ)'!C14*(1000000000000000/1055.06)</f>
        <v>94967110875210.891</v>
      </c>
      <c r="D14" s="8">
        <f>'Energy consumption (PJ)'!D14*(1000000000000000/1055.06)</f>
        <v>96562280818152.531</v>
      </c>
      <c r="E14" s="8">
        <f>'Energy consumption (PJ)'!E14*(1000000000000000/1055.06)</f>
        <v>101523136124959.72</v>
      </c>
      <c r="F14" s="8">
        <f>'Energy consumption (PJ)'!F14*(1000000000000000/1055.06)</f>
        <v>103596951832123.3</v>
      </c>
      <c r="G14" s="8">
        <f>'Energy consumption (PJ)'!G14*(1000000000000000/1055.06)</f>
        <v>108538850871040.52</v>
      </c>
      <c r="H14" s="8">
        <f>'Energy consumption (PJ)'!H14*(1000000000000000/1055.06)</f>
        <v>109775747350861.56</v>
      </c>
      <c r="I14" s="8">
        <f>'Energy consumption (PJ)'!I14*(1000000000000000/1055.06)</f>
        <v>116762079881712.89</v>
      </c>
      <c r="J14" s="8">
        <f>'Energy consumption (PJ)'!J14*(1000000000000000/1055.06)</f>
        <v>123640361685591.36</v>
      </c>
      <c r="K14" s="8">
        <f>'Energy consumption (PJ)'!K14*(1000000000000000/1055.06)</f>
        <v>124881049418990.38</v>
      </c>
      <c r="L14" s="8">
        <f>'Energy consumption (PJ)'!L14*(1000000000000000/1055.06)</f>
        <v>152632077796523.44</v>
      </c>
      <c r="M14" s="8">
        <f>'Energy consumption (PJ)'!M14*(1000000000000000/1055.06)</f>
        <v>160770951415085.41</v>
      </c>
      <c r="N14" s="8">
        <f>'Energy consumption (PJ)'!N14*(1000000000000000/1055.06)</f>
        <v>162603074706651.78</v>
      </c>
      <c r="O14" s="8">
        <f>'Energy consumption (PJ)'!O14*(1000000000000000/1055.06)</f>
        <v>172326692320815.88</v>
      </c>
      <c r="P14" s="8">
        <f>'Energy consumption (PJ)'!P14*(1000000000000000/1055.06)</f>
        <v>181388736185619.75</v>
      </c>
      <c r="Q14" s="8">
        <f>'Energy consumption (PJ)'!Q14*(1000000000000000/1055.06)</f>
        <v>217888082194377.56</v>
      </c>
      <c r="R14" s="8">
        <f>'Energy consumption (PJ)'!R14*(1000000000000000/1055.06)</f>
        <v>227985138285974.22</v>
      </c>
      <c r="S14" s="8">
        <f>'Energy consumption (PJ)'!S14*(1000000000000000/1055.06)</f>
        <v>249861619244403.19</v>
      </c>
      <c r="T14" s="8">
        <f>'Energy consumption (PJ)'!T14*(1000000000000000/1055.06)</f>
        <v>245973688700168.72</v>
      </c>
      <c r="U14" s="8">
        <f>'Energy consumption (PJ)'!U14*(1000000000000000/1055.06)</f>
        <v>251210357704775.06</v>
      </c>
      <c r="V14" s="8">
        <f>'Energy consumption (PJ)'!V14*(1000000000000000/1055.06)</f>
        <v>261664739446097.88</v>
      </c>
      <c r="W14" s="8">
        <f>'Energy consumption (PJ)'!W14*(1000000000000000/1055.06)</f>
        <v>256178795518738.28</v>
      </c>
      <c r="X14" s="8">
        <f>'Energy consumption (PJ)'!X14*(1000000000000000/1055.06)</f>
        <v>270764695846681.72</v>
      </c>
      <c r="Y14" s="8">
        <f>'Energy consumption (PJ)'!Y14*(1000000000000000/1055.06)</f>
        <v>272510568119348.66</v>
      </c>
      <c r="Z14" s="8">
        <f>'Energy consumption (PJ)'!Z14*(1000000000000000/1055.06)</f>
        <v>273471650901370.56</v>
      </c>
      <c r="AA14" s="8">
        <f>'Energy consumption (PJ)'!AA14*(1000000000000000/1055.06)</f>
        <v>298066460675222.25</v>
      </c>
      <c r="AB14" s="8">
        <f>'Energy consumption (PJ)'!AB14*(1000000000000000/1055.06)</f>
        <v>309243076223153.19</v>
      </c>
      <c r="AC14" s="8">
        <f>'Energy consumption (PJ)'!AC14*(1000000000000000/1055.06)</f>
        <v>337589331412431.5</v>
      </c>
      <c r="AD14" s="8">
        <f>'Energy consumption (PJ)'!AD14*(1000000000000000/1055.06)</f>
        <v>320930563190719</v>
      </c>
      <c r="AE14" s="8">
        <f>'Energy consumption (PJ)'!AE14*(1000000000000000/1055.06)</f>
        <v>304296712983147.94</v>
      </c>
      <c r="AF14" s="8">
        <f>'Energy consumption (PJ)'!AF14*(1000000000000000/1055.06)</f>
        <v>339863135745834.38</v>
      </c>
      <c r="AG14" s="8">
        <f>'Energy consumption (PJ)'!AG14*(1000000000000000/1055.06)</f>
        <v>352043485678539.63</v>
      </c>
      <c r="AH14" s="8">
        <f>'Energy consumption (PJ)'!AH14*(1000000000000000/1055.06)</f>
        <v>347335696548063.69</v>
      </c>
      <c r="AI14" s="8">
        <f>'Energy consumption (PJ)'!AI14*(1000000000000000/1055.06)</f>
        <v>364818114609595.69</v>
      </c>
      <c r="AJ14" s="8">
        <f>'Energy consumption (PJ)'!AJ14*(1000000000000000/1055.06)</f>
        <v>330178378480844.69</v>
      </c>
      <c r="AK14" s="8">
        <f>'Energy consumption (PJ)'!AK14*(1000000000000000/1055.06)</f>
        <v>341100703277538.75</v>
      </c>
      <c r="AL14" s="8">
        <f>'Energy consumption (PJ)'!AL14*(1000000000000000/1055.06)</f>
        <v>333041289594904.63</v>
      </c>
      <c r="AM14" s="8">
        <f>'Energy consumption (PJ)'!AM14*(1000000000000000/1055.06)</f>
        <v>336028189865979.25</v>
      </c>
      <c r="AN14" s="8">
        <f>'Energy consumption (PJ)'!AN14*(1000000000000000/1055.06)</f>
        <v>338361258127499.94</v>
      </c>
      <c r="AO14" s="8">
        <f>'Energy consumption (PJ)'!AO14*(1000000000000000/1055.06)</f>
        <v>340251761985100.38</v>
      </c>
      <c r="AP14" s="8">
        <f>'Energy consumption (PJ)'!AP14*(1000000000000000/1055.06)</f>
        <v>321650489071711.56</v>
      </c>
      <c r="AQ14" s="8">
        <f>'Energy consumption (PJ)'!AQ14*(1000000000000000/1055.06)</f>
        <v>322224536045343.44</v>
      </c>
      <c r="AR14" s="8">
        <f>'Energy consumption (PJ)'!AR14*(1000000000000000/1055.06)</f>
        <v>349235921179838.13</v>
      </c>
      <c r="AS14" s="8">
        <f>'Energy consumption (PJ)'!AS14*(1000000000000000/1055.06)</f>
        <v>345450859666748.81</v>
      </c>
      <c r="AT14" s="8">
        <f>'Energy consumption (PJ)'!AT14*(1000000000000000/1055.06)</f>
        <v>331938600648304.44</v>
      </c>
      <c r="AU14" s="8">
        <f>'Energy consumption (PJ)'!AU14*(1000000000000000/1055.06)</f>
        <v>341568648228536.88</v>
      </c>
      <c r="AV14" s="8">
        <f>'Energy consumption (PJ)'!AV14*(1000000000000000/1055.06)</f>
        <v>332089301082402.94</v>
      </c>
      <c r="AW14" s="8">
        <f>'Energy consumption (PJ)'!AW14*(1000000000000000/1055.06)</f>
        <v>326940950277709.31</v>
      </c>
      <c r="AX14" s="8">
        <f>'Energy consumption (PJ)'!AX14*(1000000000000000/1055.06)</f>
        <v>310632582981062.75</v>
      </c>
      <c r="AY14" s="8">
        <f>'Energy consumption (PJ)'!AY14*(1000000000000000/1055.06)</f>
        <v>309746919606467.88</v>
      </c>
      <c r="AZ14" s="8">
        <f>'Energy consumption (PJ)'!AZ14*(1000000000000000/1055.06)</f>
        <v>307426147328114.13</v>
      </c>
      <c r="BA14" s="8">
        <f>'Energy consumption (PJ)'!BA14*(1000000000000000/1055.06)</f>
        <v>300121817716528</v>
      </c>
    </row>
    <row r="15" spans="1:54" x14ac:dyDescent="0.25">
      <c r="A15" s="8" t="s">
        <v>87</v>
      </c>
      <c r="B15" s="8">
        <f>'Energy consumption (PJ)'!B15*(1000000000000000/1055.06)</f>
        <v>50407559759634.516</v>
      </c>
      <c r="C15" s="8">
        <f>'Energy consumption (PJ)'!C15*(1000000000000000/1055.06)</f>
        <v>53265217144048.68</v>
      </c>
      <c r="D15" s="8">
        <f>'Energy consumption (PJ)'!D15*(1000000000000000/1055.06)</f>
        <v>54542869599833.195</v>
      </c>
      <c r="E15" s="8">
        <f>'Energy consumption (PJ)'!E15*(1000000000000000/1055.06)</f>
        <v>57939832805717.211</v>
      </c>
      <c r="F15" s="8">
        <f>'Energy consumption (PJ)'!F15*(1000000000000000/1055.06)</f>
        <v>60751995147195.422</v>
      </c>
      <c r="G15" s="8">
        <f>'Energy consumption (PJ)'!G15*(1000000000000000/1055.06)</f>
        <v>65049381077853.398</v>
      </c>
      <c r="H15" s="8">
        <f>'Energy consumption (PJ)'!H15*(1000000000000000/1055.06)</f>
        <v>67167744014558.414</v>
      </c>
      <c r="I15" s="8">
        <f>'Energy consumption (PJ)'!I15*(1000000000000000/1055.06)</f>
        <v>71039561731086.375</v>
      </c>
      <c r="J15" s="8">
        <f>'Energy consumption (PJ)'!J15*(1000000000000000/1055.06)</f>
        <v>76057285841563.516</v>
      </c>
      <c r="K15" s="8">
        <f>'Energy consumption (PJ)'!K15*(1000000000000000/1055.06)</f>
        <v>74251701325043.125</v>
      </c>
      <c r="L15" s="8">
        <f>'Energy consumption (PJ)'!L15*(1000000000000000/1055.06)</f>
        <v>95298845563285.5</v>
      </c>
      <c r="M15" s="8">
        <f>'Energy consumption (PJ)'!M15*(1000000000000000/1055.06)</f>
        <v>101217940211931.08</v>
      </c>
      <c r="N15" s="8">
        <f>'Energy consumption (PJ)'!N15*(1000000000000000/1055.06)</f>
        <v>100943074327526.41</v>
      </c>
      <c r="O15" s="8">
        <f>'Energy consumption (PJ)'!O15*(1000000000000000/1055.06)</f>
        <v>108758743578564.27</v>
      </c>
      <c r="P15" s="8">
        <f>'Energy consumption (PJ)'!P15*(1000000000000000/1055.06)</f>
        <v>113673156029041.02</v>
      </c>
      <c r="Q15" s="8">
        <f>'Energy consumption (PJ)'!Q15*(1000000000000000/1055.06)</f>
        <v>146384091899986.72</v>
      </c>
      <c r="R15" s="8">
        <f>'Energy consumption (PJ)'!R15*(1000000000000000/1055.06)</f>
        <v>153812105472674.53</v>
      </c>
      <c r="S15" s="8">
        <f>'Energy consumption (PJ)'!S15*(1000000000000000/1055.06)</f>
        <v>172378822057513.34</v>
      </c>
      <c r="T15" s="8">
        <f>'Energy consumption (PJ)'!T15*(1000000000000000/1055.06)</f>
        <v>177942486683221.81</v>
      </c>
      <c r="U15" s="8">
        <f>'Energy consumption (PJ)'!U15*(1000000000000000/1055.06)</f>
        <v>194198434212272.31</v>
      </c>
      <c r="V15" s="8">
        <f>'Energy consumption (PJ)'!V15*(1000000000000000/1055.06)</f>
        <v>203269008397626.69</v>
      </c>
      <c r="W15" s="8">
        <f>'Energy consumption (PJ)'!W15*(1000000000000000/1055.06)</f>
        <v>202737285083312.81</v>
      </c>
      <c r="X15" s="8">
        <f>'Energy consumption (PJ)'!X15*(1000000000000000/1055.06)</f>
        <v>210231645593615.53</v>
      </c>
      <c r="Y15" s="8">
        <f>'Energy consumption (PJ)'!Y15*(1000000000000000/1055.06)</f>
        <v>215920421587397.91</v>
      </c>
      <c r="Z15" s="8">
        <f>'Energy consumption (PJ)'!Z15*(1000000000000000/1055.06)</f>
        <v>225397607718992.28</v>
      </c>
      <c r="AA15" s="8">
        <f>'Energy consumption (PJ)'!AA15*(1000000000000000/1055.06)</f>
        <v>258572972153242.5</v>
      </c>
      <c r="AB15" s="8">
        <f>'Energy consumption (PJ)'!AB15*(1000000000000000/1055.06)</f>
        <v>272781642750175.34</v>
      </c>
      <c r="AC15" s="8">
        <f>'Energy consumption (PJ)'!AC15*(1000000000000000/1055.06)</f>
        <v>297929975546414.38</v>
      </c>
      <c r="AD15" s="8">
        <f>'Energy consumption (PJ)'!AD15*(1000000000000000/1055.06)</f>
        <v>315437984569597.94</v>
      </c>
      <c r="AE15" s="8">
        <f>'Energy consumption (PJ)'!AE15*(1000000000000000/1055.06)</f>
        <v>298203220669914.56</v>
      </c>
      <c r="AF15" s="8">
        <f>'Energy consumption (PJ)'!AF15*(1000000000000000/1055.06)</f>
        <v>334458703770401.69</v>
      </c>
      <c r="AG15" s="8">
        <f>'Energy consumption (PJ)'!AG15*(1000000000000000/1055.06)</f>
        <v>345843838265122.38</v>
      </c>
      <c r="AH15" s="8">
        <f>'Energy consumption (PJ)'!AH15*(1000000000000000/1055.06)</f>
        <v>343652493697040.94</v>
      </c>
      <c r="AI15" s="8">
        <f>'Energy consumption (PJ)'!AI15*(1000000000000000/1055.06)</f>
        <v>360049665421871.81</v>
      </c>
      <c r="AJ15" s="8">
        <f>'Energy consumption (PJ)'!AJ15*(1000000000000000/1055.06)</f>
        <v>325350217049267.38</v>
      </c>
      <c r="AK15" s="8">
        <f>'Energy consumption (PJ)'!AK15*(1000000000000000/1055.06)</f>
        <v>337460610770951.44</v>
      </c>
      <c r="AL15" s="8">
        <f>'Energy consumption (PJ)'!AL15*(1000000000000000/1055.06)</f>
        <v>329446393570033.94</v>
      </c>
      <c r="AM15" s="8">
        <f>'Energy consumption (PJ)'!AM15*(1000000000000000/1055.06)</f>
        <v>332495206907664.06</v>
      </c>
      <c r="AN15" s="8">
        <f>'Energy consumption (PJ)'!AN15*(1000000000000000/1055.06)</f>
        <v>335016784827403.19</v>
      </c>
      <c r="AO15" s="8">
        <f>'Energy consumption (PJ)'!AO15*(1000000000000000/1055.06)</f>
        <v>336647415312873.25</v>
      </c>
      <c r="AP15" s="8">
        <f>'Energy consumption (PJ)'!AP15*(1000000000000000/1055.06)</f>
        <v>318020674653574.19</v>
      </c>
      <c r="AQ15" s="8">
        <f>'Energy consumption (PJ)'!AQ15*(1000000000000000/1055.06)</f>
        <v>317767697571702.13</v>
      </c>
      <c r="AR15" s="8">
        <f>'Energy consumption (PJ)'!AR15*(1000000000000000/1055.06)</f>
        <v>344598181146095.94</v>
      </c>
      <c r="AS15" s="8">
        <f>'Energy consumption (PJ)'!AS15*(1000000000000000/1055.06)</f>
        <v>341302578052433.06</v>
      </c>
      <c r="AT15" s="8">
        <f>'Energy consumption (PJ)'!AT15*(1000000000000000/1055.06)</f>
        <v>327983876746346.25</v>
      </c>
      <c r="AU15" s="8">
        <f>'Energy consumption (PJ)'!AU15*(1000000000000000/1055.06)</f>
        <v>336924832710935.94</v>
      </c>
      <c r="AV15" s="8">
        <f>'Energy consumption (PJ)'!AV15*(1000000000000000/1055.06)</f>
        <v>326909076261065.75</v>
      </c>
      <c r="AW15" s="8">
        <f>'Energy consumption (PJ)'!AW15*(1000000000000000/1055.06)</f>
        <v>321778623964513.88</v>
      </c>
      <c r="AX15" s="8">
        <f>'Energy consumption (PJ)'!AX15*(1000000000000000/1055.06)</f>
        <v>305185261501715.56</v>
      </c>
      <c r="AY15" s="8">
        <f>'Energy consumption (PJ)'!AY15*(1000000000000000/1055.06)</f>
        <v>303702607434648.31</v>
      </c>
      <c r="AZ15" s="8">
        <f>'Energy consumption (PJ)'!AZ15*(1000000000000000/1055.06)</f>
        <v>300039563626713.19</v>
      </c>
      <c r="BA15" s="8">
        <f>'Energy consumption (PJ)'!BA15*(1000000000000000/1055.06)</f>
        <v>296434180046632.44</v>
      </c>
    </row>
    <row r="16" spans="1:54" x14ac:dyDescent="0.25">
      <c r="A16" s="8" t="s">
        <v>88</v>
      </c>
      <c r="B16" s="8">
        <f>'Energy consumption (PJ)'!B16*(1000000000000000/1055.06)</f>
        <v>29179383163042.863</v>
      </c>
      <c r="C16" s="8">
        <f>'Energy consumption (PJ)'!C16*(1000000000000000/1055.06)</f>
        <v>29755653706898.188</v>
      </c>
      <c r="D16" s="8">
        <f>'Energy consumption (PJ)'!D16*(1000000000000000/1055.06)</f>
        <v>29585995109282.887</v>
      </c>
      <c r="E16" s="8">
        <f>'Energy consumption (PJ)'!E16*(1000000000000000/1055.06)</f>
        <v>29913938543779.504</v>
      </c>
      <c r="F16" s="8">
        <f>'Energy consumption (PJ)'!F16*(1000000000000000/1055.06)</f>
        <v>29348093947263.664</v>
      </c>
      <c r="G16" s="8">
        <f>'Energy consumption (PJ)'!G16*(1000000000000000/1055.06)</f>
        <v>29322502985612.195</v>
      </c>
      <c r="H16" s="8">
        <f>'Energy consumption (PJ)'!H16*(1000000000000000/1055.06)</f>
        <v>28346255189278.336</v>
      </c>
      <c r="I16" s="8">
        <f>'Energy consumption (PJ)'!I16*(1000000000000000/1055.06)</f>
        <v>29337667999924.176</v>
      </c>
      <c r="J16" s="8">
        <f>'Energy consumption (PJ)'!J16*(1000000000000000/1055.06)</f>
        <v>29386006483043.621</v>
      </c>
      <c r="K16" s="8">
        <f>'Energy consumption (PJ)'!K16*(1000000000000000/1055.06)</f>
        <v>30954637650939.285</v>
      </c>
      <c r="L16" s="8">
        <f>'Energy consumption (PJ)'!L16*(1000000000000000/1055.06)</f>
        <v>33163990673516.203</v>
      </c>
      <c r="M16" s="8">
        <f>'Energy consumption (PJ)'!M16*(1000000000000000/1055.06)</f>
        <v>33763008738839.5</v>
      </c>
      <c r="N16" s="8">
        <f>'Energy consumption (PJ)'!N16*(1000000000000000/1055.06)</f>
        <v>35934449225636.453</v>
      </c>
      <c r="O16" s="8">
        <f>'Energy consumption (PJ)'!O16*(1000000000000000/1055.06)</f>
        <v>35606505791139.844</v>
      </c>
      <c r="P16" s="8">
        <f>'Energy consumption (PJ)'!P16*(1000000000000000/1055.06)</f>
        <v>37175136959035.508</v>
      </c>
      <c r="Q16" s="8">
        <f>'Energy consumption (PJ)'!Q16*(1000000000000000/1055.06)</f>
        <v>38954182700509.922</v>
      </c>
      <c r="R16" s="8">
        <f>'Energy consumption (PJ)'!R16*(1000000000000000/1055.06)</f>
        <v>38927643925463.953</v>
      </c>
      <c r="S16" s="8">
        <f>'Energy consumption (PJ)'!S16*(1000000000000000/1055.06)</f>
        <v>39123841298125.227</v>
      </c>
      <c r="T16" s="8">
        <f>'Energy consumption (PJ)'!T16*(1000000000000000/1055.06)</f>
        <v>30619111709286.676</v>
      </c>
      <c r="U16" s="8">
        <f>'Energy consumption (PJ)'!U16*(1000000000000000/1055.06)</f>
        <v>28217352567626.488</v>
      </c>
      <c r="V16" s="8">
        <f>'Energy consumption (PJ)'!V16*(1000000000000000/1055.06)</f>
        <v>19441548347961.254</v>
      </c>
      <c r="W16" s="8">
        <f>'Energy consumption (PJ)'!W16*(1000000000000000/1055.06)</f>
        <v>20357136087047.184</v>
      </c>
      <c r="X16" s="8">
        <f>'Energy consumption (PJ)'!X16*(1000000000000000/1055.06)</f>
        <v>20504047163194.512</v>
      </c>
      <c r="Y16" s="8">
        <f>'Energy consumption (PJ)'!Y16*(1000000000000000/1055.06)</f>
        <v>18574299091994.77</v>
      </c>
      <c r="Z16" s="8">
        <f>'Energy consumption (PJ)'!Z16*(1000000000000000/1055.06)</f>
        <v>14759350179136.732</v>
      </c>
      <c r="AA16" s="8">
        <f>'Energy consumption (PJ)'!AA16*(1000000000000000/1055.06)</f>
        <v>9062991678198.3965</v>
      </c>
      <c r="AB16" s="8">
        <f>'Energy consumption (PJ)'!AB16*(1000000000000000/1055.06)</f>
        <v>7271624362595.4922</v>
      </c>
      <c r="AC16" s="8">
        <f>'Energy consumption (PJ)'!AC16*(1000000000000000/1055.06)</f>
        <v>7317119405531.4395</v>
      </c>
      <c r="AD16" s="8">
        <f>'Energy consumption (PJ)'!AD16*(1000000000000000/1055.06)</f>
        <v>3935321213959.396</v>
      </c>
      <c r="AE16" s="8">
        <f>'Energy consumption (PJ)'!AE16*(1000000000000000/1055.06)</f>
        <v>3747654161848.6157</v>
      </c>
      <c r="AF16" s="8">
        <f>'Energy consumption (PJ)'!AF16*(1000000000000000/1055.06)</f>
        <v>3886982730839.9526</v>
      </c>
      <c r="AG16" s="8">
        <f>'Energy consumption (PJ)'!AG16*(1000000000000000/1055.06)</f>
        <v>4588364642769.1318</v>
      </c>
      <c r="AH16" s="8">
        <f>'Energy consumption (PJ)'!AH16*(1000000000000000/1055.06)</f>
        <v>1951547779273.217</v>
      </c>
      <c r="AI16" s="8">
        <f>'Energy consumption (PJ)'!AI16*(1000000000000000/1055.06)</f>
        <v>1508918924042.2346</v>
      </c>
      <c r="AJ16" s="8">
        <f>'Energy consumption (PJ)'!AJ16*(1000000000000000/1055.06)</f>
        <v>1483327962390.7646</v>
      </c>
      <c r="AK16" s="8">
        <f>'Energy consumption (PJ)'!AK16*(1000000000000000/1055.06)</f>
        <v>1288078403123.9929</v>
      </c>
      <c r="AL16" s="8">
        <f>'Energy consumption (PJ)'!AL16*(1000000000000000/1055.06)</f>
        <v>1505127670464.2393</v>
      </c>
      <c r="AM16" s="8">
        <f>'Energy consumption (PJ)'!AM16*(1000000000000000/1055.06)</f>
        <v>1511762364225.7312</v>
      </c>
      <c r="AN16" s="8">
        <f>'Energy consumption (PJ)'!AN16*(1000000000000000/1055.06)</f>
        <v>1180254203552.4045</v>
      </c>
      <c r="AO16" s="8">
        <f>'Energy consumption (PJ)'!AO16*(1000000000000000/1055.06)</f>
        <v>1352419767596.1558</v>
      </c>
      <c r="AP16" s="8">
        <f>'Energy consumption (PJ)'!AP16*(1000000000000000/1055.06)</f>
        <v>1399633196216.3289</v>
      </c>
      <c r="AQ16" s="8">
        <f>'Energy consumption (PJ)'!AQ16*(1000000000000000/1055.06)</f>
        <v>1752504122988.2661</v>
      </c>
      <c r="AR16" s="8">
        <f>'Energy consumption (PJ)'!AR16*(1000000000000000/1055.06)</f>
        <v>1664811479915.8342</v>
      </c>
      <c r="AS16" s="8">
        <f>'Energy consumption (PJ)'!AS16*(1000000000000000/1055.06)</f>
        <v>788132428487.47949</v>
      </c>
      <c r="AT16" s="8">
        <f>'Energy consumption (PJ)'!AT16*(1000000000000000/1055.06)</f>
        <v>795056205334.29382</v>
      </c>
      <c r="AU16" s="8">
        <f>'Energy consumption (PJ)'!AU16*(1000000000000000/1055.06)</f>
        <v>1116072071730.5178</v>
      </c>
      <c r="AV16" s="8">
        <f>'Energy consumption (PJ)'!AV16*(1000000000000000/1055.06)</f>
        <v>1219612154758.9712</v>
      </c>
      <c r="AW16" s="8">
        <f>'Energy consumption (PJ)'!AW16*(1000000000000000/1055.06)</f>
        <v>1143206073588.2319</v>
      </c>
      <c r="AX16" s="8">
        <f>'Energy consumption (PJ)'!AX16*(1000000000000000/1055.06)</f>
        <v>1280503478475.158</v>
      </c>
      <c r="AY16" s="8">
        <f>'Energy consumption (PJ)'!AY16*(1000000000000000/1055.06)</f>
        <v>1814263643773.814</v>
      </c>
      <c r="AZ16" s="8">
        <f>'Energy consumption (PJ)'!AZ16*(1000000000000000/1055.06)</f>
        <v>2435706974010.957</v>
      </c>
      <c r="BA16" s="8">
        <f>'Energy consumption (PJ)'!BA16*(1000000000000000/1055.06)</f>
        <v>1824530358463.0259</v>
      </c>
    </row>
    <row r="17" spans="1:53" x14ac:dyDescent="0.25">
      <c r="A17" s="8" t="s">
        <v>90</v>
      </c>
      <c r="B17" s="8">
        <f>'Energy consumption (PJ)'!B17*(1000000000000000/1055.06)</f>
        <v>1507971110647.7358</v>
      </c>
      <c r="C17" s="8">
        <f>'Energy consumption (PJ)'!C17*(1000000000000000/1055.06)</f>
        <v>1639717172483.0815</v>
      </c>
      <c r="D17" s="8">
        <f>'Energy consumption (PJ)'!D17*(1000000000000000/1055.06)</f>
        <v>1685212215419.0283</v>
      </c>
      <c r="E17" s="8">
        <f>'Energy consumption (PJ)'!E17*(1000000000000000/1055.06)</f>
        <v>2431141356889.6558</v>
      </c>
      <c r="F17" s="8">
        <f>'Energy consumption (PJ)'!F17*(1000000000000000/1055.06)</f>
        <v>1667203760923.5493</v>
      </c>
      <c r="G17" s="8">
        <f>'Energy consumption (PJ)'!G17*(1000000000000000/1055.06)</f>
        <v>1707959736887.0017</v>
      </c>
      <c r="H17" s="8">
        <f>'Energy consumption (PJ)'!H17*(1000000000000000/1055.06)</f>
        <v>1723124751198.9841</v>
      </c>
      <c r="I17" s="8">
        <f>'Energy consumption (PJ)'!I17*(1000000000000000/1055.06)</f>
        <v>2054859439273.5962</v>
      </c>
      <c r="J17" s="8">
        <f>'Energy consumption (PJ)'!J17*(1000000000000000/1055.06)</f>
        <v>2156275472484.9773</v>
      </c>
      <c r="K17" s="8">
        <f>'Energy consumption (PJ)'!K17*(1000000000000000/1055.06)</f>
        <v>4331507212859.9326</v>
      </c>
      <c r="L17" s="8">
        <f>'Energy consumption (PJ)'!L17*(1000000000000000/1055.06)</f>
        <v>8018501317460.6191</v>
      </c>
      <c r="M17" s="8">
        <f>'Energy consumption (PJ)'!M17*(1000000000000000/1055.06)</f>
        <v>9122703922051.8262</v>
      </c>
      <c r="N17" s="8">
        <f>'Energy consumption (PJ)'!N17*(1000000000000000/1055.06)</f>
        <v>8764430458931.2461</v>
      </c>
      <c r="O17" s="8">
        <f>'Energy consumption (PJ)'!O17*(1000000000000000/1055.06)</f>
        <v>9662009743521.6973</v>
      </c>
      <c r="P17" s="8">
        <f>'Energy consumption (PJ)'!P17*(1000000000000000/1055.06)</f>
        <v>10096108278202.188</v>
      </c>
      <c r="Q17" s="8">
        <f>'Energy consumption (PJ)'!Q17*(1000000000000000/1055.06)</f>
        <v>10454381741322.768</v>
      </c>
      <c r="R17" s="8">
        <f>'Energy consumption (PJ)'!R17*(1000000000000000/1055.06)</f>
        <v>11276135954353.309</v>
      </c>
      <c r="S17" s="8">
        <f>'Energy consumption (PJ)'!S17*(1000000000000000/1055.06)</f>
        <v>14782097700604.705</v>
      </c>
      <c r="T17" s="8">
        <f>'Energy consumption (PJ)'!T17*(1000000000000000/1055.06)</f>
        <v>13240005307755.01</v>
      </c>
      <c r="U17" s="8">
        <f>'Energy consumption (PJ)'!U17*(1000000000000000/1055.06)</f>
        <v>1025534092847.8003</v>
      </c>
      <c r="V17" s="8">
        <f>'Energy consumption (PJ)'!V17*(1000000000000000/1055.06)</f>
        <v>1349686273766.4209</v>
      </c>
      <c r="W17" s="8">
        <f>'Energy consumption (PJ)'!W17*(1000000000000000/1055.06)</f>
        <v>1323147498720.4519</v>
      </c>
      <c r="X17" s="8">
        <f>'Energy consumption (PJ)'!X17*(1000000000000000/1055.06)</f>
        <v>1010369078535.818</v>
      </c>
      <c r="Y17" s="8">
        <f>'Energy consumption (PJ)'!Y17*(1000000000000000/1055.06)</f>
        <v>998995317801.8313</v>
      </c>
      <c r="Z17" s="8">
        <f>'Energy consumption (PJ)'!Z17*(1000000000000000/1055.06)</f>
        <v>1145906393949.1594</v>
      </c>
      <c r="AA17" s="8">
        <f>'Energy consumption (PJ)'!AA17*(1000000000000000/1055.06)</f>
        <v>1221731465509.0706</v>
      </c>
      <c r="AB17" s="8">
        <f>'Energy consumption (PJ)'!AB17*(1000000000000000/1055.06)</f>
        <v>1281443709362.501</v>
      </c>
      <c r="AC17" s="8">
        <f>'Energy consumption (PJ)'!AC17*(1000000000000000/1055.06)</f>
        <v>1576213675051.656</v>
      </c>
      <c r="AD17" s="8">
        <f>'Energy consumption (PJ)'!AD17*(1000000000000000/1055.06)</f>
        <v>1557257407161.6782</v>
      </c>
      <c r="AE17" s="8">
        <f>'Energy consumption (PJ)'!AE17*(1000000000000000/1055.06)</f>
        <v>2345838151384.7554</v>
      </c>
      <c r="AF17" s="8">
        <f>'Energy consumption (PJ)'!AF17*(1000000000000000/1055.06)</f>
        <v>1517449244592.7246</v>
      </c>
      <c r="AG17" s="8">
        <f>'Energy consumption (PJ)'!AG17*(1000000000000000/1055.06)</f>
        <v>1611282770648.1147</v>
      </c>
      <c r="AH17" s="8">
        <f>'Energy consumption (PJ)'!AH17*(1000000000000000/1055.06)</f>
        <v>1731655071749.4741</v>
      </c>
      <c r="AI17" s="8">
        <f>'Energy consumption (PJ)'!AI17*(1000000000000000/1055.06)</f>
        <v>3259530263681.6865</v>
      </c>
      <c r="AJ17" s="8">
        <f>'Energy consumption (PJ)'!AJ17*(1000000000000000/1055.06)</f>
        <v>3344833469186.5864</v>
      </c>
      <c r="AK17" s="8">
        <f>'Energy consumption (PJ)'!AK17*(1000000000000000/1055.06)</f>
        <v>2352014103463.3105</v>
      </c>
      <c r="AL17" s="8">
        <f>'Energy consumption (PJ)'!AL17*(1000000000000000/1055.06)</f>
        <v>2089768354406.3845</v>
      </c>
      <c r="AM17" s="8">
        <f>'Energy consumption (PJ)'!AM17*(1000000000000000/1055.06)</f>
        <v>2021220594089.436</v>
      </c>
      <c r="AN17" s="8">
        <f>'Energy consumption (PJ)'!AN17*(1000000000000000/1055.06)</f>
        <v>2164219096544.2725</v>
      </c>
      <c r="AO17" s="8">
        <f>'Energy consumption (PJ)'!AO17*(1000000000000000/1055.06)</f>
        <v>2251926904631.0161</v>
      </c>
      <c r="AP17" s="8">
        <f>'Energy consumption (PJ)'!AP17*(1000000000000000/1055.06)</f>
        <v>2230181221921.0283</v>
      </c>
      <c r="AQ17" s="8">
        <f>'Energy consumption (PJ)'!AQ17*(1000000000000000/1055.06)</f>
        <v>2704334350653.0439</v>
      </c>
      <c r="AR17" s="8">
        <f>'Energy consumption (PJ)'!AR17*(1000000000000000/1055.06)</f>
        <v>2972928553826.3228</v>
      </c>
      <c r="AS17" s="8">
        <f>'Energy consumption (PJ)'!AS17*(1000000000000000/1055.06)</f>
        <v>3360149185828.2944</v>
      </c>
      <c r="AT17" s="8">
        <f>'Energy consumption (PJ)'!AT17*(1000000000000000/1055.06)</f>
        <v>3159667696623.8887</v>
      </c>
      <c r="AU17" s="8">
        <f>'Energy consumption (PJ)'!AU17*(1000000000000000/1055.06)</f>
        <v>3527743445870.3774</v>
      </c>
      <c r="AV17" s="8">
        <f>'Energy consumption (PJ)'!AV17*(1000000000000000/1055.06)</f>
        <v>3960612666578.2041</v>
      </c>
      <c r="AW17" s="8">
        <f>'Energy consumption (PJ)'!AW17*(1000000000000000/1055.06)</f>
        <v>4019120239607.2266</v>
      </c>
      <c r="AX17" s="8">
        <f>'Energy consumption (PJ)'!AX17*(1000000000000000/1055.06)</f>
        <v>4166818000871.9888</v>
      </c>
      <c r="AY17" s="8">
        <f>'Energy consumption (PJ)'!AY17*(1000000000000000/1055.06)</f>
        <v>4230048528045.7988</v>
      </c>
      <c r="AZ17" s="8">
        <f>'Energy consumption (PJ)'!AZ17*(1000000000000000/1055.06)</f>
        <v>4950876727389.9121</v>
      </c>
      <c r="BA17" s="8">
        <f>'Energy consumption (PJ)'!BA17*(1000000000000000/1055.06)</f>
        <v>1863107311432.5251</v>
      </c>
    </row>
    <row r="18" spans="1:53" x14ac:dyDescent="0.25">
      <c r="A18" s="8" t="s">
        <v>83</v>
      </c>
      <c r="B18" s="8">
        <f>'Energy consumption (PJ)'!B18*(1000000000000000/1055.06)</f>
        <v>1857714253217.8267</v>
      </c>
      <c r="C18" s="8">
        <f>'Energy consumption (PJ)'!C18*(1000000000000000/1055.06)</f>
        <v>2314560309366.2925</v>
      </c>
      <c r="D18" s="8">
        <f>'Energy consumption (PJ)'!D18*(1000000000000000/1055.06)</f>
        <v>2721172255606.3164</v>
      </c>
      <c r="E18" s="8">
        <f>'Energy consumption (PJ)'!E18*(1000000000000000/1055.06)</f>
        <v>3253843383314.6929</v>
      </c>
      <c r="F18" s="8">
        <f>'Energy consumption (PJ)'!F18*(1000000000000000/1055.06)</f>
        <v>3799783898546.0547</v>
      </c>
      <c r="G18" s="8">
        <f>'Energy consumption (PJ)'!G18*(1000000000000000/1055.06)</f>
        <v>4185543950107.1035</v>
      </c>
      <c r="H18" s="8">
        <f>'Energy consumption (PJ)'!H18*(1000000000000000/1055.06)</f>
        <v>4524861145337.7061</v>
      </c>
      <c r="I18" s="8">
        <f>'Energy consumption (PJ)'!I18*(1000000000000000/1055.06)</f>
        <v>6828995507364.5107</v>
      </c>
      <c r="J18" s="8">
        <f>'Energy consumption (PJ)'!J18*(1000000000000000/1055.06)</f>
        <v>8372035713608.7051</v>
      </c>
      <c r="K18" s="8">
        <f>'Energy consumption (PJ)'!K18*(1000000000000000/1055.06)</f>
        <v>8536007430857.0137</v>
      </c>
      <c r="L18" s="8">
        <f>'Energy consumption (PJ)'!L18*(1000000000000000/1055.06)</f>
        <v>7971110647735.6748</v>
      </c>
      <c r="M18" s="8">
        <f>'Energy consumption (PJ)'!M18*(1000000000000000/1055.06)</f>
        <v>9546376509392.8301</v>
      </c>
      <c r="N18" s="8">
        <f>'Energy consumption (PJ)'!N18*(1000000000000000/1055.06)</f>
        <v>10214584952514.549</v>
      </c>
      <c r="O18" s="8">
        <f>'Energy consumption (PJ)'!O18*(1000000000000000/1055.06)</f>
        <v>11885579967016.094</v>
      </c>
      <c r="P18" s="8">
        <f>'Energy consumption (PJ)'!P18*(1000000000000000/1055.06)</f>
        <v>15343203230148.049</v>
      </c>
      <c r="Q18" s="8">
        <f>'Energy consumption (PJ)'!Q18*(1000000000000000/1055.06)</f>
        <v>14117680511060.982</v>
      </c>
      <c r="R18" s="8">
        <f>'Energy consumption (PJ)'!R18*(1000000000000000/1055.06)</f>
        <v>13589748450325.1</v>
      </c>
      <c r="S18" s="8">
        <f>'Energy consumption (PJ)'!S18*(1000000000000000/1055.06)</f>
        <v>14821905863173.658</v>
      </c>
      <c r="T18" s="8">
        <f>'Energy consumption (PJ)'!T18*(1000000000000000/1055.06)</f>
        <v>13267491896195.477</v>
      </c>
      <c r="U18" s="8">
        <f>'Energy consumption (PJ)'!U18*(1000000000000000/1055.06)</f>
        <v>19110761473281.141</v>
      </c>
      <c r="V18" s="8">
        <f>'Energy consumption (PJ)'!V18*(1000000000000000/1055.06)</f>
        <v>21799708073474.496</v>
      </c>
      <c r="W18" s="8">
        <f>'Energy consumption (PJ)'!W18*(1000000000000000/1055.06)</f>
        <v>24221371296419.164</v>
      </c>
      <c r="X18" s="8">
        <f>'Energy consumption (PJ)'!X18*(1000000000000000/1055.06)</f>
        <v>23621405417701.363</v>
      </c>
      <c r="Y18" s="8">
        <f>'Energy consumption (PJ)'!Y18*(1000000000000000/1055.06)</f>
        <v>25064925217523.176</v>
      </c>
      <c r="Z18" s="8">
        <f>'Energy consumption (PJ)'!Z18*(1000000000000000/1055.06)</f>
        <v>27578526339734.234</v>
      </c>
      <c r="AA18" s="8">
        <f>'Energy consumption (PJ)'!AA18*(1000000000000000/1055.06)</f>
        <v>28007885807442.234</v>
      </c>
      <c r="AB18" s="8">
        <f>'Energy consumption (PJ)'!AB18*(1000000000000000/1055.06)</f>
        <v>30696832407635.586</v>
      </c>
      <c r="AC18" s="8">
        <f>'Energy consumption (PJ)'!AC18*(1000000000000000/1055.06)</f>
        <v>30593520747635.207</v>
      </c>
      <c r="AD18" s="8">
        <f>'Energy consumption (PJ)'!AD18*(1000000000000000/1055.06)</f>
        <v>26416170644323.547</v>
      </c>
      <c r="AE18" s="8">
        <f>'Energy consumption (PJ)'!AE18*(1000000000000000/1055.06)</f>
        <v>25315913786893.641</v>
      </c>
      <c r="AF18" s="8">
        <f>'Energy consumption (PJ)'!AF18*(1000000000000000/1055.06)</f>
        <v>25256424279187.91</v>
      </c>
      <c r="AG18" s="8">
        <f>'Energy consumption (PJ)'!AG18*(1000000000000000/1055.06)</f>
        <v>26392573882054.105</v>
      </c>
      <c r="AH18" s="8">
        <f>'Energy consumption (PJ)'!AH18*(1000000000000000/1055.06)</f>
        <v>27193170056679.246</v>
      </c>
      <c r="AI18" s="8">
        <f>'Energy consumption (PJ)'!AI18*(1000000000000000/1055.06)</f>
        <v>25353112619187.539</v>
      </c>
      <c r="AJ18" s="8">
        <f>'Energy consumption (PJ)'!AJ18*(1000000000000000/1055.06)</f>
        <v>25477707428961.387</v>
      </c>
      <c r="AK18" s="8">
        <f>'Energy consumption (PJ)'!AK18*(1000000000000000/1055.06)</f>
        <v>26378238204462.309</v>
      </c>
      <c r="AL18" s="8">
        <f>'Energy consumption (PJ)'!AL18*(1000000000000000/1055.06)</f>
        <v>28354846169886.074</v>
      </c>
      <c r="AM18" s="8">
        <f>'Energy consumption (PJ)'!AM18*(1000000000000000/1055.06)</f>
        <v>31103752393228.82</v>
      </c>
      <c r="AN18" s="8">
        <f>'Energy consumption (PJ)'!AN18*(1000000000000000/1055.06)</f>
        <v>33389052755293.543</v>
      </c>
      <c r="AO18" s="8">
        <f>'Energy consumption (PJ)'!AO18*(1000000000000000/1055.06)</f>
        <v>33953422554167.539</v>
      </c>
      <c r="AP18" s="8">
        <f>'Energy consumption (PJ)'!AP18*(1000000000000000/1055.06)</f>
        <v>39866926999412.359</v>
      </c>
      <c r="AQ18" s="8">
        <f>'Energy consumption (PJ)'!AQ18*(1000000000000000/1055.06)</f>
        <v>40313347108221.336</v>
      </c>
      <c r="AR18" s="8">
        <f>'Energy consumption (PJ)'!AR18*(1000000000000000/1055.06)</f>
        <v>37101207514264.594</v>
      </c>
      <c r="AS18" s="8">
        <f>'Energy consumption (PJ)'!AS18*(1000000000000000/1055.06)</f>
        <v>37104050954448.094</v>
      </c>
      <c r="AT18" s="8">
        <f>'Energy consumption (PJ)'!AT18*(1000000000000000/1055.06)</f>
        <v>39225257331336.609</v>
      </c>
      <c r="AU18" s="8">
        <f>'Energy consumption (PJ)'!AU18*(1000000000000000/1055.06)</f>
        <v>39209144503630.125</v>
      </c>
      <c r="AV18" s="8">
        <f>'Energy consumption (PJ)'!AV18*(1000000000000000/1055.06)</f>
        <v>38695429643811.727</v>
      </c>
      <c r="AW18" s="8">
        <f>'Energy consumption (PJ)'!AW18*(1000000000000000/1055.06)</f>
        <v>40135158190055.547</v>
      </c>
      <c r="AX18" s="8">
        <f>'Energy consumption (PJ)'!AX18*(1000000000000000/1055.06)</f>
        <v>42556821413000.211</v>
      </c>
      <c r="AY18" s="8">
        <f>'Energy consumption (PJ)'!AY18*(1000000000000000/1055.06)</f>
        <v>50225579587890.742</v>
      </c>
      <c r="AZ18" s="8">
        <f>'Energy consumption (PJ)'!AZ18*(1000000000000000/1055.06)</f>
        <v>48125225105681.195</v>
      </c>
      <c r="BA18" s="8">
        <f>'Energy consumption (PJ)'!BA18*(1000000000000000/1055.06)</f>
        <v>49128959490455.523</v>
      </c>
    </row>
    <row r="19" spans="1:53" x14ac:dyDescent="0.25">
      <c r="A19" s="8" t="s">
        <v>84</v>
      </c>
      <c r="B19" s="8">
        <f>'Energy consumption (PJ)'!B19*(1000000000000000/1055.06)</f>
        <v>17132674918961.957</v>
      </c>
      <c r="C19" s="8">
        <f>'Energy consumption (PJ)'!C19*(1000000000000000/1055.06)</f>
        <v>19145830568877.602</v>
      </c>
      <c r="D19" s="8">
        <f>'Energy consumption (PJ)'!D19*(1000000000000000/1055.06)</f>
        <v>21172255606316.227</v>
      </c>
      <c r="E19" s="8">
        <f>'Energy consumption (PJ)'!E19*(1000000000000000/1055.06)</f>
        <v>23270714461736.773</v>
      </c>
      <c r="F19" s="8">
        <f>'Energy consumption (PJ)'!F19*(1000000000000000/1055.06)</f>
        <v>25846871267984.762</v>
      </c>
      <c r="G19" s="8">
        <f>'Energy consumption (PJ)'!G19*(1000000000000000/1055.06)</f>
        <v>28713058972949.406</v>
      </c>
      <c r="H19" s="8">
        <f>'Energy consumption (PJ)'!H19*(1000000000000000/1055.06)</f>
        <v>31565977290391.07</v>
      </c>
      <c r="I19" s="8">
        <f>'Energy consumption (PJ)'!I19*(1000000000000000/1055.06)</f>
        <v>34926923587284.141</v>
      </c>
      <c r="J19" s="8">
        <f>'Energy consumption (PJ)'!J19*(1000000000000000/1055.06)</f>
        <v>38192140731332.82</v>
      </c>
      <c r="K19" s="8">
        <f>'Energy consumption (PJ)'!K19*(1000000000000000/1055.06)</f>
        <v>41064963130058.953</v>
      </c>
      <c r="L19" s="8">
        <f>'Energy consumption (PJ)'!L19*(1000000000000000/1055.06)</f>
        <v>44012662786950.508</v>
      </c>
      <c r="M19" s="8">
        <f>'Energy consumption (PJ)'!M19*(1000000000000000/1055.06)</f>
        <v>47858889541827.008</v>
      </c>
      <c r="N19" s="8">
        <f>'Energy consumption (PJ)'!N19*(1000000000000000/1055.06)</f>
        <v>51792315128997.406</v>
      </c>
      <c r="O19" s="8">
        <f>'Energy consumption (PJ)'!O19*(1000000000000000/1055.06)</f>
        <v>56596781225712.281</v>
      </c>
      <c r="P19" s="8">
        <f>'Energy consumption (PJ)'!P19*(1000000000000000/1055.06)</f>
        <v>61591757814721.445</v>
      </c>
      <c r="Q19" s="8">
        <f>'Energy consumption (PJ)'!Q19*(1000000000000000/1055.06)</f>
        <v>66659716035107.008</v>
      </c>
      <c r="R19" s="8">
        <f>'Energy consumption (PJ)'!R19*(1000000000000000/1055.06)</f>
        <v>73047030500635.047</v>
      </c>
      <c r="S19" s="8">
        <f>'Energy consumption (PJ)'!S19*(1000000000000000/1055.06)</f>
        <v>79803044376623.141</v>
      </c>
      <c r="T19" s="8">
        <f>'Energy consumption (PJ)'!T19*(1000000000000000/1055.06)</f>
        <v>79785983735522.156</v>
      </c>
      <c r="U19" s="8">
        <f>'Energy consumption (PJ)'!U19*(1000000000000000/1055.06)</f>
        <v>81969745796447.609</v>
      </c>
      <c r="V19" s="8">
        <f>'Energy consumption (PJ)'!V19*(1000000000000000/1055.06)</f>
        <v>86736299357382.531</v>
      </c>
      <c r="W19" s="8">
        <f>'Energy consumption (PJ)'!W19*(1000000000000000/1055.06)</f>
        <v>90308608041248.844</v>
      </c>
      <c r="X19" s="8">
        <f>'Energy consumption (PJ)'!X19*(1000000000000000/1055.06)</f>
        <v>93396584080526.234</v>
      </c>
      <c r="Y19" s="8">
        <f>'Energy consumption (PJ)'!Y19*(1000000000000000/1055.06)</f>
        <v>97532841734119.391</v>
      </c>
      <c r="Z19" s="8">
        <f>'Energy consumption (PJ)'!Z19*(1000000000000000/1055.06)</f>
        <v>105902034007544.61</v>
      </c>
      <c r="AA19" s="8">
        <f>'Energy consumption (PJ)'!AA19*(1000000000000000/1055.06)</f>
        <v>113296874111424.95</v>
      </c>
      <c r="AB19" s="8">
        <f>'Energy consumption (PJ)'!AB19*(1000000000000000/1055.06)</f>
        <v>120394100809432.64</v>
      </c>
      <c r="AC19" s="8">
        <f>'Energy consumption (PJ)'!AC19*(1000000000000000/1055.06)</f>
        <v>130322446116808.52</v>
      </c>
      <c r="AD19" s="8">
        <f>'Energy consumption (PJ)'!AD19*(1000000000000000/1055.06)</f>
        <v>137341004303072.84</v>
      </c>
      <c r="AE19" s="8">
        <f>'Energy consumption (PJ)'!AE19*(1000000000000000/1055.06)</f>
        <v>146482664493014.63</v>
      </c>
      <c r="AF19" s="8">
        <f>'Energy consumption (PJ)'!AF19*(1000000000000000/1055.06)</f>
        <v>148069304115405.78</v>
      </c>
      <c r="AG19" s="8">
        <f>'Energy consumption (PJ)'!AG19*(1000000000000000/1055.06)</f>
        <v>146444751957234.66</v>
      </c>
      <c r="AH19" s="8">
        <f>'Energy consumption (PJ)'!AH19*(1000000000000000/1055.06)</f>
        <v>152266221826246.88</v>
      </c>
      <c r="AI19" s="8">
        <f>'Energy consumption (PJ)'!AI19*(1000000000000000/1055.06)</f>
        <v>161662843819308.88</v>
      </c>
      <c r="AJ19" s="8">
        <f>'Energy consumption (PJ)'!AJ19*(1000000000000000/1055.06)</f>
        <v>169811195571815.84</v>
      </c>
      <c r="AK19" s="8">
        <f>'Energy consumption (PJ)'!AK19*(1000000000000000/1055.06)</f>
        <v>183204746649479.66</v>
      </c>
      <c r="AL19" s="8">
        <f>'Energy consumption (PJ)'!AL19*(1000000000000000/1055.06)</f>
        <v>192730271264193.5</v>
      </c>
      <c r="AM19" s="8">
        <f>'Energy consumption (PJ)'!AM19*(1000000000000000/1055.06)</f>
        <v>196660853411180.41</v>
      </c>
      <c r="AN19" s="8">
        <f>'Energy consumption (PJ)'!AN19*(1000000000000000/1055.06)</f>
        <v>201047006805300.19</v>
      </c>
      <c r="AO19" s="8">
        <f>'Energy consumption (PJ)'!AO19*(1000000000000000/1055.06)</f>
        <v>204753815896726.25</v>
      </c>
      <c r="AP19" s="8">
        <f>'Energy consumption (PJ)'!AP19*(1000000000000000/1055.06)</f>
        <v>211759520785547.75</v>
      </c>
      <c r="AQ19" s="8">
        <f>'Energy consumption (PJ)'!AQ19*(1000000000000000/1055.06)</f>
        <v>219436809280988.78</v>
      </c>
      <c r="AR19" s="8">
        <f>'Energy consumption (PJ)'!AR19*(1000000000000000/1055.06)</f>
        <v>225552101302295.63</v>
      </c>
      <c r="AS19" s="8">
        <f>'Energy consumption (PJ)'!AS19*(1000000000000000/1055.06)</f>
        <v>232963054233882.47</v>
      </c>
      <c r="AT19" s="8">
        <f>'Energy consumption (PJ)'!AT19*(1000000000000000/1055.06)</f>
        <v>241046954675563.5</v>
      </c>
      <c r="AU19" s="8">
        <f>'Energy consumption (PJ)'!AU19*(1000000000000000/1055.06)</f>
        <v>239769302219779</v>
      </c>
      <c r="AV19" s="8">
        <f>'Energy consumption (PJ)'!AV19*(1000000000000000/1055.06)</f>
        <v>253653820635793.25</v>
      </c>
      <c r="AW19" s="8">
        <f>'Energy consumption (PJ)'!AW19*(1000000000000000/1055.06)</f>
        <v>256719996966997.16</v>
      </c>
      <c r="AX19" s="8">
        <f>'Energy consumption (PJ)'!AX19*(1000000000000000/1055.06)</f>
        <v>260314105358937</v>
      </c>
      <c r="AY19" s="8">
        <f>'Energy consumption (PJ)'!AY19*(1000000000000000/1055.06)</f>
        <v>281470248137546.66</v>
      </c>
      <c r="AZ19" s="8">
        <f>'Energy consumption (PJ)'!AZ19*(1000000000000000/1055.06)</f>
        <v>298716660663848.56</v>
      </c>
      <c r="BA19" s="8">
        <f>'Energy consumption (PJ)'!BA19*(1000000000000000/1055.06)</f>
        <v>312661839137110.75</v>
      </c>
    </row>
    <row r="20" spans="1:53" x14ac:dyDescent="0.25">
      <c r="A20" s="8" t="s">
        <v>1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</row>
    <row r="21" spans="1:53" x14ac:dyDescent="0.25">
      <c r="A21" s="9" t="s">
        <v>85</v>
      </c>
      <c r="B21" s="9">
        <f>'Energy consumption (PJ)'!B21*(1000000000000000/1055.06)</f>
        <v>255285821659431.72</v>
      </c>
      <c r="C21" s="9">
        <f>'Energy consumption (PJ)'!C21*(1000000000000000/1055.06)</f>
        <v>261939117206604.41</v>
      </c>
      <c r="D21" s="9">
        <f>'Energy consumption (PJ)'!D21*(1000000000000000/1055.06)</f>
        <v>267256740848861.72</v>
      </c>
      <c r="E21" s="9">
        <f>'Energy consumption (PJ)'!E21*(1000000000000000/1055.06)</f>
        <v>275582031353667.13</v>
      </c>
      <c r="F21" s="9">
        <f>'Energy consumption (PJ)'!F21*(1000000000000000/1055.06)</f>
        <v>281851055864121.5</v>
      </c>
      <c r="G21" s="9">
        <f>'Energy consumption (PJ)'!G21*(1000000000000000/1055.06)</f>
        <v>290123327583265.38</v>
      </c>
      <c r="H21" s="9">
        <f>'Energy consumption (PJ)'!H21*(1000000000000000/1055.06)</f>
        <v>295295803082289.19</v>
      </c>
      <c r="I21" s="9">
        <f>'Energy consumption (PJ)'!I21*(1000000000000000/1055.06)</f>
        <v>305847887323943.69</v>
      </c>
      <c r="J21" s="9">
        <f>'Energy consumption (PJ)'!J21*(1000000000000000/1055.06)</f>
        <v>315821795916819.88</v>
      </c>
      <c r="K21" s="9">
        <f>'Energy consumption (PJ)'!K21*(1000000000000000/1055.06)</f>
        <v>319102211248649.38</v>
      </c>
      <c r="L21" s="9">
        <f>'Energy consumption (PJ)'!L21*(1000000000000000/1055.06)</f>
        <v>342683581976380.5</v>
      </c>
      <c r="M21" s="9">
        <f>'Energy consumption (PJ)'!M21*(1000000000000000/1055.06)</f>
        <v>354512348112903.56</v>
      </c>
      <c r="N21" s="9">
        <f>'Energy consumption (PJ)'!N21*(1000000000000000/1055.06)</f>
        <v>362329629594525.44</v>
      </c>
      <c r="O21" s="9">
        <f>'Energy consumption (PJ)'!O21*(1000000000000000/1055.06)</f>
        <v>376980770761852.44</v>
      </c>
      <c r="P21" s="9">
        <f>'Energy consumption (PJ)'!P21*(1000000000000000/1055.06)</f>
        <v>393238430041893.38</v>
      </c>
      <c r="Q21" s="9">
        <f>'Energy consumption (PJ)'!Q21*(1000000000000000/1055.06)</f>
        <v>428224319943889.44</v>
      </c>
      <c r="R21" s="9">
        <f>'Energy consumption (PJ)'!R21*(1000000000000000/1055.06)</f>
        <v>439774462115898.69</v>
      </c>
      <c r="S21" s="9">
        <f>'Energy consumption (PJ)'!S21*(1000000000000000/1055.06)</f>
        <v>471716955433814.19</v>
      </c>
      <c r="T21" s="9">
        <f>'Energy consumption (PJ)'!T21*(1000000000000000/1055.06)</f>
        <v>468362219210281.88</v>
      </c>
      <c r="U21" s="9">
        <f>'Energy consumption (PJ)'!U21*(1000000000000000/1055.06)</f>
        <v>489427285652000.81</v>
      </c>
      <c r="V21" s="9">
        <f>'Energy consumption (PJ)'!V21*(1000000000000000/1055.06)</f>
        <v>495264527135897.44</v>
      </c>
      <c r="W21" s="9">
        <f>'Energy consumption (PJ)'!W21*(1000000000000000/1055.06)</f>
        <v>501782070214016.38</v>
      </c>
      <c r="X21" s="9">
        <f>'Energy consumption (PJ)'!X21*(1000000000000000/1055.06)</f>
        <v>501222212006900.13</v>
      </c>
      <c r="Y21" s="9">
        <f>'Energy consumption (PJ)'!Y21*(1000000000000000/1055.06)</f>
        <v>510380375523666.88</v>
      </c>
      <c r="Z21" s="9">
        <f>'Energy consumption (PJ)'!Z21*(1000000000000000/1055.06)</f>
        <v>544146861789850.81</v>
      </c>
      <c r="AA21" s="9">
        <f>'Energy consumption (PJ)'!AA21*(1000000000000000/1055.06)</f>
        <v>608456588250905.25</v>
      </c>
      <c r="AB21" s="9">
        <f>'Energy consumption (PJ)'!AB21*(1000000000000000/1055.06)</f>
        <v>615047668379049.63</v>
      </c>
      <c r="AC21" s="9">
        <f>'Energy consumption (PJ)'!AC21*(1000000000000000/1055.06)</f>
        <v>650645029666559.38</v>
      </c>
      <c r="AD21" s="9">
        <f>'Energy consumption (PJ)'!AD21*(1000000000000000/1055.06)</f>
        <v>649700561105529.63</v>
      </c>
      <c r="AE21" s="9">
        <f>'Energy consumption (PJ)'!AE21*(1000000000000000/1055.06)</f>
        <v>636736012169924</v>
      </c>
      <c r="AF21" s="9">
        <f>'Energy consumption (PJ)'!AF21*(1000000000000000/1055.06)</f>
        <v>670840171175099</v>
      </c>
      <c r="AG21" s="9">
        <f>'Energy consumption (PJ)'!AG21*(1000000000000000/1055.06)</f>
        <v>683090248895797.38</v>
      </c>
      <c r="AH21" s="9">
        <f>'Energy consumption (PJ)'!AH21*(1000000000000000/1055.06)</f>
        <v>682058495251454.88</v>
      </c>
      <c r="AI21" s="9">
        <f>'Energy consumption (PJ)'!AI21*(1000000000000000/1055.06)</f>
        <v>701946404943794.75</v>
      </c>
      <c r="AJ21" s="9">
        <f>'Energy consumption (PJ)'!AJ21*(1000000000000000/1055.06)</f>
        <v>675361478020207.38</v>
      </c>
      <c r="AK21" s="9">
        <f>'Energy consumption (PJ)'!AK21*(1000000000000000/1055.06)</f>
        <v>693013013477906.5</v>
      </c>
      <c r="AL21" s="9">
        <f>'Energy consumption (PJ)'!AL21*(1000000000000000/1055.06)</f>
        <v>678549204784562</v>
      </c>
      <c r="AM21" s="9">
        <f>'Energy consumption (PJ)'!AM21*(1000000000000000/1055.06)</f>
        <v>682238812010691.38</v>
      </c>
      <c r="AN21" s="9">
        <f>'Energy consumption (PJ)'!AN21*(1000000000000000/1055.06)</f>
        <v>693528172805338.13</v>
      </c>
      <c r="AO21" s="9">
        <f>'Energy consumption (PJ)'!AO21*(1000000000000000/1055.06)</f>
        <v>700302883248346.13</v>
      </c>
      <c r="AP21" s="9">
        <f>'Energy consumption (PJ)'!AP21*(1000000000000000/1055.06)</f>
        <v>693049372547532.88</v>
      </c>
      <c r="AQ21" s="9">
        <f>'Energy consumption (PJ)'!AQ21*(1000000000000000/1055.06)</f>
        <v>695141100032225.75</v>
      </c>
      <c r="AR21" s="9">
        <f>'Energy consumption (PJ)'!AR21*(1000000000000000/1055.06)</f>
        <v>721417636911644.88</v>
      </c>
      <c r="AS21" s="9">
        <f>'Energy consumption (PJ)'!AS21*(1000000000000000/1055.06)</f>
        <v>723670519212177.5</v>
      </c>
      <c r="AT21" s="9">
        <f>'Energy consumption (PJ)'!AT21*(1000000000000000/1055.06)</f>
        <v>717942095236289.88</v>
      </c>
      <c r="AU21" s="9">
        <f>'Energy consumption (PJ)'!AU21*(1000000000000000/1055.06)</f>
        <v>725349563058025.25</v>
      </c>
      <c r="AV21" s="9">
        <f>'Energy consumption (PJ)'!AV21*(1000000000000000/1055.06)</f>
        <v>723544076166284.5</v>
      </c>
      <c r="AW21" s="9">
        <f>'Energy consumption (PJ)'!AW21*(1000000000000000/1055.06)</f>
        <v>718340281121452.88</v>
      </c>
      <c r="AX21" s="9">
        <f>'Energy consumption (PJ)'!AX21*(1000000000000000/1055.06)</f>
        <v>703949963983091</v>
      </c>
      <c r="AY21" s="9">
        <f>'Energy consumption (PJ)'!AY21*(1000000000000000/1055.06)</f>
        <v>714788059446856.13</v>
      </c>
      <c r="AZ21" s="9">
        <f>'Energy consumption (PJ)'!AZ21*(1000000000000000/1055.06)</f>
        <v>715858838359903.75</v>
      </c>
      <c r="BA21" s="9">
        <f>'Energy consumption (PJ)'!BA21*(1000000000000000/1055.06)</f>
        <v>717127580421966.5</v>
      </c>
    </row>
    <row r="22" spans="1:53" x14ac:dyDescent="0.25">
      <c r="A22" s="8" t="s">
        <v>77</v>
      </c>
      <c r="B22" s="8" t="s">
        <v>78</v>
      </c>
      <c r="C22" s="8" t="s">
        <v>78</v>
      </c>
      <c r="D22" s="8" t="s">
        <v>78</v>
      </c>
      <c r="E22" s="8" t="s">
        <v>78</v>
      </c>
      <c r="F22" s="8" t="s">
        <v>78</v>
      </c>
      <c r="G22" s="8" t="s">
        <v>78</v>
      </c>
      <c r="H22" s="8" t="s">
        <v>78</v>
      </c>
      <c r="I22" s="8" t="s">
        <v>78</v>
      </c>
      <c r="J22" s="8" t="s">
        <v>78</v>
      </c>
      <c r="K22" s="8" t="s">
        <v>78</v>
      </c>
      <c r="L22" s="8" t="s">
        <v>78</v>
      </c>
      <c r="M22" s="8" t="s">
        <v>78</v>
      </c>
      <c r="N22" s="8" t="s">
        <v>78</v>
      </c>
      <c r="O22" s="8" t="s">
        <v>78</v>
      </c>
      <c r="P22" s="8" t="s">
        <v>78</v>
      </c>
      <c r="Q22" s="8" t="s">
        <v>78</v>
      </c>
      <c r="R22" s="8" t="s">
        <v>78</v>
      </c>
      <c r="S22" s="8" t="s">
        <v>78</v>
      </c>
      <c r="T22" s="8" t="s">
        <v>78</v>
      </c>
      <c r="U22" s="8" t="s">
        <v>78</v>
      </c>
      <c r="V22" s="8" t="s">
        <v>78</v>
      </c>
      <c r="W22" s="8" t="s">
        <v>78</v>
      </c>
      <c r="X22" s="8" t="s">
        <v>78</v>
      </c>
      <c r="Y22" s="8" t="s">
        <v>78</v>
      </c>
      <c r="Z22" s="8" t="s">
        <v>78</v>
      </c>
      <c r="AA22" s="8">
        <f>'Energy consumption (PJ)'!AA22*(1000000000000000/1055.06)</f>
        <v>389901996095.00885</v>
      </c>
      <c r="AB22" s="8">
        <f>'Energy consumption (PJ)'!AB22*(1000000000000000/1055.06)</f>
        <v>415894830625.74646</v>
      </c>
      <c r="AC22" s="8">
        <f>'Energy consumption (PJ)'!AC22*(1000000000000000/1055.06)</f>
        <v>449615187761.83344</v>
      </c>
      <c r="AD22" s="8">
        <f>'Energy consumption (PJ)'!AD22*(1000000000000000/1055.06)</f>
        <v>505897294940.57214</v>
      </c>
      <c r="AE22" s="8">
        <f>'Energy consumption (PJ)'!AE22*(1000000000000000/1055.06)</f>
        <v>558012814437.09363</v>
      </c>
      <c r="AF22" s="8">
        <f>'Energy consumption (PJ)'!AF22*(1000000000000000/1055.06)</f>
        <v>562056186378.02588</v>
      </c>
      <c r="AG22" s="8">
        <f>'Energy consumption (PJ)'!AG22*(1000000000000000/1055.06)</f>
        <v>615725172028.1311</v>
      </c>
      <c r="AH22" s="8">
        <f>'Energy consumption (PJ)'!AH22*(1000000000000000/1055.06)</f>
        <v>677940591056.43286</v>
      </c>
      <c r="AI22" s="8">
        <f>'Energy consumption (PJ)'!AI22*(1000000000000000/1055.06)</f>
        <v>762159498038.02625</v>
      </c>
      <c r="AJ22" s="8">
        <f>'Energy consumption (PJ)'!AJ22*(1000000000000000/1055.06)</f>
        <v>853136314522.39685</v>
      </c>
      <c r="AK22" s="8">
        <f>'Energy consumption (PJ)'!AK22*(1000000000000000/1055.06)</f>
        <v>969784656796.76978</v>
      </c>
      <c r="AL22" s="8">
        <f>'Energy consumption (PJ)'!AL22*(1000000000000000/1055.06)</f>
        <v>1164173601501.3364</v>
      </c>
      <c r="AM22" s="8">
        <f>'Energy consumption (PJ)'!AM22*(1000000000000000/1055.06)</f>
        <v>1295926298030.4438</v>
      </c>
      <c r="AN22" s="8">
        <f>'Energy consumption (PJ)'!AN22*(1000000000000000/1055.06)</f>
        <v>1491935055826.209</v>
      </c>
      <c r="AO22" s="8">
        <f>'Energy consumption (PJ)'!AO22*(1000000000000000/1055.06)</f>
        <v>1657705722897.2761</v>
      </c>
      <c r="AP22" s="8">
        <f>'Energy consumption (PJ)'!AP22*(1000000000000000/1055.06)</f>
        <v>1130741379637.1772</v>
      </c>
      <c r="AQ22" s="8">
        <f>'Energy consumption (PJ)'!AQ22*(1000000000000000/1055.06)</f>
        <v>1235000853032.0552</v>
      </c>
      <c r="AR22" s="8">
        <f>'Energy consumption (PJ)'!AR22*(1000000000000000/1055.06)</f>
        <v>1494701723124.7512</v>
      </c>
      <c r="AS22" s="8">
        <f>'Energy consumption (PJ)'!AS22*(1000000000000000/1055.06)</f>
        <v>1404659450647.3567</v>
      </c>
      <c r="AT22" s="8">
        <f>'Energy consumption (PJ)'!AT22*(1000000000000000/1055.06)</f>
        <v>2163857979640.9683</v>
      </c>
      <c r="AU22" s="8">
        <f>'Energy consumption (PJ)'!AU22*(1000000000000000/1055.06)</f>
        <v>2694633480560.3472</v>
      </c>
      <c r="AV22" s="8">
        <f>'Energy consumption (PJ)'!AV22*(1000000000000000/1055.06)</f>
        <v>3051011316891.9302</v>
      </c>
      <c r="AW22" s="8">
        <f>'Energy consumption (PJ)'!AW22*(1000000000000000/1055.06)</f>
        <v>3346729095975.5845</v>
      </c>
      <c r="AX22" s="8">
        <f>'Energy consumption (PJ)'!AX22*(1000000000000000/1055.06)</f>
        <v>3825374860197.5239</v>
      </c>
      <c r="AY22" s="8">
        <f>'Energy consumption (PJ)'!AY22*(1000000000000000/1055.06)</f>
        <v>4288855610107.4824</v>
      </c>
      <c r="AZ22" s="8">
        <f>'Energy consumption (PJ)'!AZ22*(1000000000000000/1055.06)</f>
        <v>5014880670293.6328</v>
      </c>
      <c r="BA22" s="8">
        <f>'Energy consumption (PJ)'!BA22*(1000000000000000/1055.06)</f>
        <v>5553238678369.0029</v>
      </c>
    </row>
    <row r="23" spans="1:53" x14ac:dyDescent="0.25">
      <c r="A23" s="8" t="s">
        <v>217</v>
      </c>
      <c r="B23" s="8">
        <f>'Energy consumption (PJ)'!B23*(1000000000000000/1055.06)</f>
        <v>172228933899493.88</v>
      </c>
      <c r="C23" s="8">
        <f>'Energy consumption (PJ)'!C23*(1000000000000000/1055.06)</f>
        <v>175036002691790.06</v>
      </c>
      <c r="D23" s="8">
        <f>'Energy consumption (PJ)'!D23*(1000000000000000/1055.06)</f>
        <v>177892154948533.72</v>
      </c>
      <c r="E23" s="8">
        <f>'Energy consumption (PJ)'!E23*(1000000000000000/1055.06)</f>
        <v>180806378784144.97</v>
      </c>
      <c r="F23" s="8">
        <f>'Energy consumption (PJ)'!F23*(1000000000000000/1055.06)</f>
        <v>183763743294220.25</v>
      </c>
      <c r="G23" s="8">
        <f>'Energy consumption (PJ)'!G23*(1000000000000000/1055.06)</f>
        <v>186249614239948.44</v>
      </c>
      <c r="H23" s="8">
        <f>'Energy consumption (PJ)'!H23*(1000000000000000/1055.06)</f>
        <v>188729351885200.84</v>
      </c>
      <c r="I23" s="8">
        <f>'Energy consumption (PJ)'!I23*(1000000000000000/1055.06)</f>
        <v>191253456675449.75</v>
      </c>
      <c r="J23" s="8">
        <f>'Energy consumption (PJ)'!J23*(1000000000000000/1055.06)</f>
        <v>193808829829583.16</v>
      </c>
      <c r="K23" s="8">
        <f>'Energy consumption (PJ)'!K23*(1000000000000000/1055.06)</f>
        <v>196403028263795.44</v>
      </c>
      <c r="L23" s="8">
        <f>'Energy consumption (PJ)'!L23*(1000000000000000/1055.06)</f>
        <v>199036775159706.59</v>
      </c>
      <c r="M23" s="8">
        <f>'Energy consumption (PJ)'!M23*(1000000000000000/1055.06)</f>
        <v>201718194225920.81</v>
      </c>
      <c r="N23" s="8">
        <f>'Energy consumption (PJ)'!N23*(1000000000000000/1055.06)</f>
        <v>204433396204955.19</v>
      </c>
      <c r="O23" s="8">
        <f>'Energy consumption (PJ)'!O23*(1000000000000000/1055.06)</f>
        <v>207190427084715.56</v>
      </c>
      <c r="P23" s="8">
        <f>'Energy consumption (PJ)'!P23*(1000000000000000/1055.06)</f>
        <v>209990083976266.78</v>
      </c>
      <c r="Q23" s="8">
        <f>'Energy consumption (PJ)'!Q23*(1000000000000000/1055.06)</f>
        <v>211756062214471.22</v>
      </c>
      <c r="R23" s="8">
        <f>'Energy consumption (PJ)'!R23*(1000000000000000/1055.06)</f>
        <v>212729554717267.28</v>
      </c>
      <c r="S23" s="8">
        <f>'Energy consumption (PJ)'!S23*(1000000000000000/1055.06)</f>
        <v>213711723503876.56</v>
      </c>
      <c r="T23" s="8">
        <f>'Energy consumption (PJ)'!T23*(1000000000000000/1055.06)</f>
        <v>214702711694121.69</v>
      </c>
      <c r="U23" s="8">
        <f>'Energy consumption (PJ)'!U23*(1000000000000000/1055.06)</f>
        <v>215705412014482.59</v>
      </c>
      <c r="V23" s="8">
        <f>'Energy consumption (PJ)'!V23*(1000000000000000/1055.06)</f>
        <v>216714492066801.91</v>
      </c>
      <c r="W23" s="8">
        <f>'Energy consumption (PJ)'!W23*(1000000000000000/1055.06)</f>
        <v>217732821830038.13</v>
      </c>
      <c r="X23" s="8">
        <f>'Energy consumption (PJ)'!X23*(1000000000000000/1055.06)</f>
        <v>218760551058707.59</v>
      </c>
      <c r="Y23" s="8">
        <f>'Energy consumption (PJ)'!Y23*(1000000000000000/1055.06)</f>
        <v>219800692851591.38</v>
      </c>
      <c r="Z23" s="8">
        <f>'Energy consumption (PJ)'!Z23*(1000000000000000/1055.06)</f>
        <v>220847712926279.09</v>
      </c>
      <c r="AA23" s="8">
        <f>'Energy consumption (PJ)'!AA23*(1000000000000000/1055.06)</f>
        <v>262034234071995.91</v>
      </c>
      <c r="AB23" s="8">
        <f>'Energy consumption (PJ)'!AB23*(1000000000000000/1055.06)</f>
        <v>264151232157412.88</v>
      </c>
      <c r="AC23" s="8">
        <f>'Energy consumption (PJ)'!AC23*(1000000000000000/1055.06)</f>
        <v>274002591321820.59</v>
      </c>
      <c r="AD23" s="8">
        <f>'Energy consumption (PJ)'!AD23*(1000000000000000/1055.06)</f>
        <v>263307650749720.41</v>
      </c>
      <c r="AE23" s="8">
        <f>'Energy consumption (PJ)'!AE23*(1000000000000000/1055.06)</f>
        <v>264057084905123.91</v>
      </c>
      <c r="AF23" s="8">
        <f>'Energy consumption (PJ)'!AF23*(1000000000000000/1055.06)</f>
        <v>264759346387883.16</v>
      </c>
      <c r="AG23" s="8">
        <f>'Energy consumption (PJ)'!AG23*(1000000000000000/1055.06)</f>
        <v>265584799916592.44</v>
      </c>
      <c r="AH23" s="8">
        <f>'Energy consumption (PJ)'!AH23*(1000000000000000/1055.06)</f>
        <v>266507539855553.25</v>
      </c>
      <c r="AI23" s="8">
        <f>'Energy consumption (PJ)'!AI23*(1000000000000000/1055.06)</f>
        <v>267594658123708.63</v>
      </c>
      <c r="AJ23" s="8">
        <f>'Energy consumption (PJ)'!AJ23*(1000000000000000/1055.06)</f>
        <v>268791514226679.09</v>
      </c>
      <c r="AK23" s="8">
        <f>'Energy consumption (PJ)'!AK23*(1000000000000000/1055.06)</f>
        <v>270104382689136.19</v>
      </c>
      <c r="AL23" s="8">
        <f>'Energy consumption (PJ)'!AL23*(1000000000000000/1055.06)</f>
        <v>253155103975129.38</v>
      </c>
      <c r="AM23" s="8">
        <f>'Energy consumption (PJ)'!AM23*(1000000000000000/1055.06)</f>
        <v>252344891285803.63</v>
      </c>
      <c r="AN23" s="8">
        <f>'Energy consumption (PJ)'!AN23*(1000000000000000/1055.06)</f>
        <v>253092242147366</v>
      </c>
      <c r="AO23" s="8">
        <f>'Energy consumption (PJ)'!AO23*(1000000000000000/1055.06)</f>
        <v>252736696491194.81</v>
      </c>
      <c r="AP23" s="8">
        <f>'Energy consumption (PJ)'!AP23*(1000000000000000/1055.06)</f>
        <v>252529343354880.28</v>
      </c>
      <c r="AQ23" s="8">
        <f>'Energy consumption (PJ)'!AQ23*(1000000000000000/1055.06)</f>
        <v>250791881030462.75</v>
      </c>
      <c r="AR23" s="8">
        <f>'Energy consumption (PJ)'!AR23*(1000000000000000/1055.06)</f>
        <v>249500884309897.09</v>
      </c>
      <c r="AS23" s="8">
        <f>'Energy consumption (PJ)'!AS23*(1000000000000000/1055.06)</f>
        <v>248373384452069.13</v>
      </c>
      <c r="AT23" s="8">
        <f>'Energy consumption (PJ)'!AT23*(1000000000000000/1055.06)</f>
        <v>247073703865183</v>
      </c>
      <c r="AU23" s="8">
        <f>'Energy consumption (PJ)'!AU23*(1000000000000000/1055.06)</f>
        <v>245778350994256.25</v>
      </c>
      <c r="AV23" s="8">
        <f>'Energy consumption (PJ)'!AV23*(1000000000000000/1055.06)</f>
        <v>244617131727105.59</v>
      </c>
      <c r="AW23" s="8">
        <f>'Energy consumption (PJ)'!AW23*(1000000000000000/1055.06)</f>
        <v>243344307432752.66</v>
      </c>
      <c r="AX23" s="8">
        <f>'Energy consumption (PJ)'!AX23*(1000000000000000/1055.06)</f>
        <v>242092769131613.38</v>
      </c>
      <c r="AY23" s="8">
        <f>'Energy consumption (PJ)'!AY23*(1000000000000000/1055.06)</f>
        <v>240855283111860.94</v>
      </c>
      <c r="AZ23" s="8">
        <f>'Energy consumption (PJ)'!AZ23*(1000000000000000/1055.06)</f>
        <v>239645586033021.84</v>
      </c>
      <c r="BA23" s="8">
        <f>'Energy consumption (PJ)'!BA23*(1000000000000000/1055.06)</f>
        <v>238430292116088.22</v>
      </c>
    </row>
    <row r="24" spans="1:53" x14ac:dyDescent="0.25">
      <c r="A24" s="9" t="s">
        <v>86</v>
      </c>
      <c r="B24" s="9">
        <f>'Energy consumption (PJ)'!B24*(1000000000000000/1055.06)</f>
        <v>74473489659355.875</v>
      </c>
      <c r="C24" s="9">
        <f>'Energy consumption (PJ)'!C24*(1000000000000000/1055.06)</f>
        <v>76890413815328.031</v>
      </c>
      <c r="D24" s="9">
        <f>'Energy consumption (PJ)'!D24*(1000000000000000/1055.06)</f>
        <v>77949121376983.297</v>
      </c>
      <c r="E24" s="9">
        <f>'Energy consumption (PJ)'!E24*(1000000000000000/1055.06)</f>
        <v>81954580782135.609</v>
      </c>
      <c r="F24" s="9">
        <f>'Energy consumption (PJ)'!F24*(1000000000000000/1055.06)</f>
        <v>83532690083976.281</v>
      </c>
      <c r="G24" s="9">
        <f>'Energy consumption (PJ)'!G24*(1000000000000000/1055.06)</f>
        <v>87466115671146.672</v>
      </c>
      <c r="H24" s="9">
        <f>'Energy consumption (PJ)'!H24*(1000000000000000/1055.06)</f>
        <v>88461319735370.5</v>
      </c>
      <c r="I24" s="9">
        <f>'Energy consumption (PJ)'!I24*(1000000000000000/1055.06)</f>
        <v>92608951149697.656</v>
      </c>
      <c r="J24" s="9">
        <f>'Energy consumption (PJ)'!J24*(1000000000000000/1055.06)</f>
        <v>96774591018520.281</v>
      </c>
      <c r="K24" s="9">
        <f>'Energy consumption (PJ)'!K24*(1000000000000000/1055.06)</f>
        <v>95365192500900.422</v>
      </c>
      <c r="L24" s="9">
        <f>'Energy consumption (PJ)'!L24*(1000000000000000/1055.06)</f>
        <v>115011468542073.44</v>
      </c>
      <c r="M24" s="9">
        <f>'Energy consumption (PJ)'!M24*(1000000000000000/1055.06)</f>
        <v>120365666407597.67</v>
      </c>
      <c r="N24" s="9">
        <f>'Energy consumption (PJ)'!N24*(1000000000000000/1055.06)</f>
        <v>122561750042651.61</v>
      </c>
      <c r="O24" s="9">
        <f>'Energy consumption (PJ)'!O24*(1000000000000000/1055.06)</f>
        <v>129689306769283.28</v>
      </c>
      <c r="P24" s="9">
        <f>'Energy consumption (PJ)'!P24*(1000000000000000/1055.06)</f>
        <v>136479441927473.33</v>
      </c>
      <c r="Q24" s="9">
        <f>'Energy consumption (PJ)'!Q24*(1000000000000000/1055.06)</f>
        <v>168099444581350.81</v>
      </c>
      <c r="R24" s="9">
        <f>'Energy consumption (PJ)'!R24*(1000000000000000/1055.06)</f>
        <v>175201410346331</v>
      </c>
      <c r="S24" s="9">
        <f>'Energy consumption (PJ)'!S24*(1000000000000000/1055.06)</f>
        <v>200493810778533.91</v>
      </c>
      <c r="T24" s="9">
        <f>'Energy consumption (PJ)'!T24*(1000000000000000/1055.06)</f>
        <v>196105434762004.09</v>
      </c>
      <c r="U24" s="9">
        <f>'Energy consumption (PJ)'!U24*(1000000000000000/1055.06)</f>
        <v>208851629291225.16</v>
      </c>
      <c r="V24" s="9">
        <f>'Energy consumption (PJ)'!V24*(1000000000000000/1055.06)</f>
        <v>208008075370121.16</v>
      </c>
      <c r="W24" s="9">
        <f>'Energy consumption (PJ)'!W24*(1000000000000000/1055.06)</f>
        <v>208376774780581.22</v>
      </c>
      <c r="X24" s="9">
        <f>'Energy consumption (PJ)'!X24*(1000000000000000/1055.06)</f>
        <v>205229086497450.38</v>
      </c>
      <c r="Y24" s="9">
        <f>'Energy consumption (PJ)'!Y24*(1000000000000000/1055.06)</f>
        <v>208105700149754.56</v>
      </c>
      <c r="Z24" s="9">
        <f>'Energy consumption (PJ)'!Z24*(1000000000000000/1055.06)</f>
        <v>231528064754611.13</v>
      </c>
      <c r="AA24" s="9">
        <f>'Energy consumption (PJ)'!AA24*(1000000000000000/1055.06)</f>
        <v>248451272913388.81</v>
      </c>
      <c r="AB24" s="9">
        <f>'Energy consumption (PJ)'!AB24*(1000000000000000/1055.06)</f>
        <v>244774704756127.63</v>
      </c>
      <c r="AC24" s="9">
        <f>'Energy consumption (PJ)'!AC24*(1000000000000000/1055.06)</f>
        <v>263537618713627.69</v>
      </c>
      <c r="AD24" s="9">
        <f>'Energy consumption (PJ)'!AD24*(1000000000000000/1055.06)</f>
        <v>278156692510378.56</v>
      </c>
      <c r="AE24" s="9">
        <f>'Energy consumption (PJ)'!AE24*(1000000000000000/1055.06)</f>
        <v>257919296532898.63</v>
      </c>
      <c r="AF24" s="9">
        <f>'Energy consumption (PJ)'!AF24*(1000000000000000/1055.06)</f>
        <v>289413872196841.88</v>
      </c>
      <c r="AG24" s="9">
        <f>'Energy consumption (PJ)'!AG24*(1000000000000000/1055.06)</f>
        <v>299826550148806.75</v>
      </c>
      <c r="AH24" s="9">
        <f>'Energy consumption (PJ)'!AH24*(1000000000000000/1055.06)</f>
        <v>293267681458874.44</v>
      </c>
      <c r="AI24" s="9">
        <f>'Energy consumption (PJ)'!AI24*(1000000000000000/1055.06)</f>
        <v>306724736033969.63</v>
      </c>
      <c r="AJ24" s="9">
        <f>'Energy consumption (PJ)'!AJ24*(1000000000000000/1055.06)</f>
        <v>273007222338066.09</v>
      </c>
      <c r="AK24" s="9">
        <f>'Energy consumption (PJ)'!AK24*(1000000000000000/1055.06)</f>
        <v>278784562963243.78</v>
      </c>
      <c r="AL24" s="9">
        <f>'Energy consumption (PJ)'!AL24*(1000000000000000/1055.06)</f>
        <v>271930077910261.06</v>
      </c>
      <c r="AM24" s="9">
        <f>'Energy consumption (PJ)'!AM24*(1000000000000000/1055.06)</f>
        <v>271773697230489.31</v>
      </c>
      <c r="AN24" s="9">
        <f>'Energy consumption (PJ)'!AN24*(1000000000000000/1055.06)</f>
        <v>275776726442098.13</v>
      </c>
      <c r="AO24" s="9">
        <f>'Energy consumption (PJ)'!AO24*(1000000000000000/1055.06)</f>
        <v>279234252080450.41</v>
      </c>
      <c r="AP24" s="9">
        <f>'Energy consumption (PJ)'!AP24*(1000000000000000/1055.06)</f>
        <v>262036851932591.53</v>
      </c>
      <c r="AQ24" s="9">
        <f>'Energy consumption (PJ)'!AQ24*(1000000000000000/1055.06)</f>
        <v>259827598430421.06</v>
      </c>
      <c r="AR24" s="9">
        <f>'Energy consumption (PJ)'!AR24*(1000000000000000/1055.06)</f>
        <v>284895617310863.88</v>
      </c>
      <c r="AS24" s="9">
        <f>'Energy consumption (PJ)'!AS24*(1000000000000000/1055.06)</f>
        <v>283217177222148.5</v>
      </c>
      <c r="AT24" s="9">
        <f>'Energy consumption (PJ)'!AT24*(1000000000000000/1055.06)</f>
        <v>270508668701306.16</v>
      </c>
      <c r="AU24" s="9">
        <f>'Energy consumption (PJ)'!AU24*(1000000000000000/1055.06)</f>
        <v>278377897939453.72</v>
      </c>
      <c r="AV24" s="9">
        <f>'Energy consumption (PJ)'!AV24*(1000000000000000/1055.06)</f>
        <v>267160751047333.84</v>
      </c>
      <c r="AW24" s="9">
        <f>'Energy consumption (PJ)'!AW24*(1000000000000000/1055.06)</f>
        <v>261200944969954.28</v>
      </c>
      <c r="AX24" s="9">
        <f>'Energy consumption (PJ)'!AX24*(1000000000000000/1055.06)</f>
        <v>244828612590753.16</v>
      </c>
      <c r="AY24" s="9">
        <f>'Energy consumption (PJ)'!AY24*(1000000000000000/1055.06)</f>
        <v>245503474683904.25</v>
      </c>
      <c r="AZ24" s="9">
        <f>'Energy consumption (PJ)'!AZ24*(1000000000000000/1055.06)</f>
        <v>242606199647413.44</v>
      </c>
      <c r="BA24" s="9">
        <f>'Energy consumption (PJ)'!BA24*(1000000000000000/1055.06)</f>
        <v>236450354482209.56</v>
      </c>
    </row>
    <row r="25" spans="1:53" x14ac:dyDescent="0.25">
      <c r="A25" s="8" t="s">
        <v>87</v>
      </c>
      <c r="B25" s="8">
        <f>'Energy consumption (PJ)'!B25*(1000000000000000/1055.06)</f>
        <v>45294106496313.008</v>
      </c>
      <c r="C25" s="8">
        <f>'Energy consumption (PJ)'!C25*(1000000000000000/1055.06)</f>
        <v>47134760108429.852</v>
      </c>
      <c r="D25" s="8">
        <f>'Energy consumption (PJ)'!D25*(1000000000000000/1055.06)</f>
        <v>48363126267700.422</v>
      </c>
      <c r="E25" s="8">
        <f>'Energy consumption (PJ)'!E25*(1000000000000000/1055.06)</f>
        <v>52040642238356.117</v>
      </c>
      <c r="F25" s="8">
        <f>'Energy consumption (PJ)'!F25*(1000000000000000/1055.06)</f>
        <v>54184596136712.609</v>
      </c>
      <c r="G25" s="8">
        <f>'Energy consumption (PJ)'!G25*(1000000000000000/1055.06)</f>
        <v>58143612685534.477</v>
      </c>
      <c r="H25" s="8">
        <f>'Energy consumption (PJ)'!H25*(1000000000000000/1055.06)</f>
        <v>60115064546092.164</v>
      </c>
      <c r="I25" s="8">
        <f>'Energy consumption (PJ)'!I25*(1000000000000000/1055.06)</f>
        <v>63271283149773.469</v>
      </c>
      <c r="J25" s="8">
        <f>'Energy consumption (PJ)'!J25*(1000000000000000/1055.06)</f>
        <v>67388584535476.664</v>
      </c>
      <c r="K25" s="8">
        <f>'Energy consumption (PJ)'!K25*(1000000000000000/1055.06)</f>
        <v>64410554849961.141</v>
      </c>
      <c r="L25" s="8">
        <f>'Energy consumption (PJ)'!L25*(1000000000000000/1055.06)</f>
        <v>81847477868557.25</v>
      </c>
      <c r="M25" s="8">
        <f>'Energy consumption (PJ)'!M25*(1000000000000000/1055.06)</f>
        <v>86602657668758.172</v>
      </c>
      <c r="N25" s="8">
        <f>'Energy consumption (PJ)'!N25*(1000000000000000/1055.06)</f>
        <v>86627300817015.156</v>
      </c>
      <c r="O25" s="8">
        <f>'Energy consumption (PJ)'!O25*(1000000000000000/1055.06)</f>
        <v>94082800978143.438</v>
      </c>
      <c r="P25" s="8">
        <f>'Energy consumption (PJ)'!P25*(1000000000000000/1055.06)</f>
        <v>99304304968437.828</v>
      </c>
      <c r="Q25" s="8">
        <f>'Energy consumption (PJ)'!Q25*(1000000000000000/1055.06)</f>
        <v>129145261880840.91</v>
      </c>
      <c r="R25" s="8">
        <f>'Energy consumption (PJ)'!R25*(1000000000000000/1055.06)</f>
        <v>136273766420867.06</v>
      </c>
      <c r="S25" s="8">
        <f>'Energy consumption (PJ)'!S25*(1000000000000000/1055.06)</f>
        <v>161369969480408.69</v>
      </c>
      <c r="T25" s="8">
        <f>'Energy consumption (PJ)'!T25*(1000000000000000/1055.06)</f>
        <v>165486323052717.41</v>
      </c>
      <c r="U25" s="8">
        <f>'Energy consumption (PJ)'!U25*(1000000000000000/1055.06)</f>
        <v>180634276723598.69</v>
      </c>
      <c r="V25" s="8">
        <f>'Energy consumption (PJ)'!V25*(1000000000000000/1055.06)</f>
        <v>188566527022159.91</v>
      </c>
      <c r="W25" s="8">
        <f>'Energy consumption (PJ)'!W25*(1000000000000000/1055.06)</f>
        <v>188019638693534.03</v>
      </c>
      <c r="X25" s="8">
        <f>'Energy consumption (PJ)'!X25*(1000000000000000/1055.06)</f>
        <v>184725039334255.88</v>
      </c>
      <c r="Y25" s="8">
        <f>'Energy consumption (PJ)'!Y25*(1000000000000000/1055.06)</f>
        <v>189531401057759.78</v>
      </c>
      <c r="Z25" s="8">
        <f>'Energy consumption (PJ)'!Z25*(1000000000000000/1055.06)</f>
        <v>216768714575474.41</v>
      </c>
      <c r="AA25" s="8">
        <f>'Energy consumption (PJ)'!AA25*(1000000000000000/1055.06)</f>
        <v>239388281235190.41</v>
      </c>
      <c r="AB25" s="8">
        <f>'Energy consumption (PJ)'!AB25*(1000000000000000/1055.06)</f>
        <v>237503080393532.16</v>
      </c>
      <c r="AC25" s="8">
        <f>'Energy consumption (PJ)'!AC25*(1000000000000000/1055.06)</f>
        <v>256220499308096.22</v>
      </c>
      <c r="AD25" s="8">
        <f>'Energy consumption (PJ)'!AD25*(1000000000000000/1055.06)</f>
        <v>274221371296419.16</v>
      </c>
      <c r="AE25" s="8">
        <f>'Energy consumption (PJ)'!AE25*(1000000000000000/1055.06)</f>
        <v>254171642371050</v>
      </c>
      <c r="AF25" s="8">
        <f>'Energy consumption (PJ)'!AF25*(1000000000000000/1055.06)</f>
        <v>285526889466001.94</v>
      </c>
      <c r="AG25" s="8">
        <f>'Energy consumption (PJ)'!AG25*(1000000000000000/1055.06)</f>
        <v>295238185506037.63</v>
      </c>
      <c r="AH25" s="8">
        <f>'Energy consumption (PJ)'!AH25*(1000000000000000/1055.06)</f>
        <v>291316133679601.19</v>
      </c>
      <c r="AI25" s="8">
        <f>'Energy consumption (PJ)'!AI25*(1000000000000000/1055.06)</f>
        <v>305215817109927.44</v>
      </c>
      <c r="AJ25" s="8">
        <f>'Energy consumption (PJ)'!AJ25*(1000000000000000/1055.06)</f>
        <v>271523894375675.31</v>
      </c>
      <c r="AK25" s="8">
        <f>'Energy consumption (PJ)'!AK25*(1000000000000000/1055.06)</f>
        <v>277496484560119.81</v>
      </c>
      <c r="AL25" s="8">
        <f>'Energy consumption (PJ)'!AL25*(1000000000000000/1055.06)</f>
        <v>270424950239796.81</v>
      </c>
      <c r="AM25" s="8">
        <f>'Energy consumption (PJ)'!AM25*(1000000000000000/1055.06)</f>
        <v>270261934866263.56</v>
      </c>
      <c r="AN25" s="8">
        <f>'Energy consumption (PJ)'!AN25*(1000000000000000/1055.06)</f>
        <v>274596472238545.69</v>
      </c>
      <c r="AO25" s="8">
        <f>'Energy consumption (PJ)'!AO25*(1000000000000000/1055.06)</f>
        <v>277881832312854.25</v>
      </c>
      <c r="AP25" s="8">
        <f>'Energy consumption (PJ)'!AP25*(1000000000000000/1055.06)</f>
        <v>260637218736375.22</v>
      </c>
      <c r="AQ25" s="8">
        <f>'Energy consumption (PJ)'!AQ25*(1000000000000000/1055.06)</f>
        <v>258075094307432.78</v>
      </c>
      <c r="AR25" s="8">
        <f>'Energy consumption (PJ)'!AR25*(1000000000000000/1055.06)</f>
        <v>283230805830948</v>
      </c>
      <c r="AS25" s="8">
        <f>'Energy consumption (PJ)'!AS25*(1000000000000000/1055.06)</f>
        <v>282429044793661</v>
      </c>
      <c r="AT25" s="8">
        <f>'Energy consumption (PJ)'!AT25*(1000000000000000/1055.06)</f>
        <v>269713612495971.84</v>
      </c>
      <c r="AU25" s="8">
        <f>'Energy consumption (PJ)'!AU25*(1000000000000000/1055.06)</f>
        <v>277261825867723.22</v>
      </c>
      <c r="AV25" s="8">
        <f>'Energy consumption (PJ)'!AV25*(1000000000000000/1055.06)</f>
        <v>265941138892574.88</v>
      </c>
      <c r="AW25" s="8">
        <f>'Energy consumption (PJ)'!AW25*(1000000000000000/1055.06)</f>
        <v>260057738896366.06</v>
      </c>
      <c r="AX25" s="8">
        <f>'Energy consumption (PJ)'!AX25*(1000000000000000/1055.06)</f>
        <v>243548109112278</v>
      </c>
      <c r="AY25" s="8">
        <f>'Energy consumption (PJ)'!AY25*(1000000000000000/1055.06)</f>
        <v>243689211040130.44</v>
      </c>
      <c r="AZ25" s="8">
        <f>'Energy consumption (PJ)'!AZ25*(1000000000000000/1055.06)</f>
        <v>240170492673402.47</v>
      </c>
      <c r="BA25" s="8">
        <f>'Energy consumption (PJ)'!BA25*(1000000000000000/1055.06)</f>
        <v>234625824123746.53</v>
      </c>
    </row>
    <row r="26" spans="1:53" x14ac:dyDescent="0.25">
      <c r="A26" s="8" t="s">
        <v>88</v>
      </c>
      <c r="B26" s="8">
        <f>'Energy consumption (PJ)'!B26*(1000000000000000/1055.06)</f>
        <v>29179383163042.863</v>
      </c>
      <c r="C26" s="8">
        <f>'Energy consumption (PJ)'!C26*(1000000000000000/1055.06)</f>
        <v>29755653706898.188</v>
      </c>
      <c r="D26" s="8">
        <f>'Energy consumption (PJ)'!D26*(1000000000000000/1055.06)</f>
        <v>29585995109282.887</v>
      </c>
      <c r="E26" s="8">
        <f>'Energy consumption (PJ)'!E26*(1000000000000000/1055.06)</f>
        <v>29913938543779.504</v>
      </c>
      <c r="F26" s="8">
        <f>'Energy consumption (PJ)'!F26*(1000000000000000/1055.06)</f>
        <v>29348093947263.664</v>
      </c>
      <c r="G26" s="8">
        <f>'Energy consumption (PJ)'!G26*(1000000000000000/1055.06)</f>
        <v>29322502985612.195</v>
      </c>
      <c r="H26" s="8">
        <f>'Energy consumption (PJ)'!H26*(1000000000000000/1055.06)</f>
        <v>28346255189278.336</v>
      </c>
      <c r="I26" s="8">
        <f>'Energy consumption (PJ)'!I26*(1000000000000000/1055.06)</f>
        <v>29337667999924.176</v>
      </c>
      <c r="J26" s="8">
        <f>'Energy consumption (PJ)'!J26*(1000000000000000/1055.06)</f>
        <v>29386006483043.621</v>
      </c>
      <c r="K26" s="8">
        <f>'Energy consumption (PJ)'!K26*(1000000000000000/1055.06)</f>
        <v>30954637650939.285</v>
      </c>
      <c r="L26" s="8">
        <f>'Energy consumption (PJ)'!L26*(1000000000000000/1055.06)</f>
        <v>33163990673516.203</v>
      </c>
      <c r="M26" s="8">
        <f>'Energy consumption (PJ)'!M26*(1000000000000000/1055.06)</f>
        <v>33763008738839.5</v>
      </c>
      <c r="N26" s="8">
        <f>'Energy consumption (PJ)'!N26*(1000000000000000/1055.06)</f>
        <v>35934449225636.453</v>
      </c>
      <c r="O26" s="8">
        <f>'Energy consumption (PJ)'!O26*(1000000000000000/1055.06)</f>
        <v>35606505791139.844</v>
      </c>
      <c r="P26" s="8">
        <f>'Energy consumption (PJ)'!P26*(1000000000000000/1055.06)</f>
        <v>37175136959035.508</v>
      </c>
      <c r="Q26" s="8">
        <f>'Energy consumption (PJ)'!Q26*(1000000000000000/1055.06)</f>
        <v>38954182700509.922</v>
      </c>
      <c r="R26" s="8">
        <f>'Energy consumption (PJ)'!R26*(1000000000000000/1055.06)</f>
        <v>38927643925463.953</v>
      </c>
      <c r="S26" s="8">
        <f>'Energy consumption (PJ)'!S26*(1000000000000000/1055.06)</f>
        <v>39123841298125.227</v>
      </c>
      <c r="T26" s="8">
        <f>'Energy consumption (PJ)'!T26*(1000000000000000/1055.06)</f>
        <v>30619111709286.676</v>
      </c>
      <c r="U26" s="8">
        <f>'Energy consumption (PJ)'!U26*(1000000000000000/1055.06)</f>
        <v>28217352567626.488</v>
      </c>
      <c r="V26" s="8">
        <f>'Energy consumption (PJ)'!V26*(1000000000000000/1055.06)</f>
        <v>19441548347961.254</v>
      </c>
      <c r="W26" s="8">
        <f>'Energy consumption (PJ)'!W26*(1000000000000000/1055.06)</f>
        <v>20357136087047.184</v>
      </c>
      <c r="X26" s="8">
        <f>'Energy consumption (PJ)'!X26*(1000000000000000/1055.06)</f>
        <v>20504047163194.512</v>
      </c>
      <c r="Y26" s="8">
        <f>'Energy consumption (PJ)'!Y26*(1000000000000000/1055.06)</f>
        <v>18574299091994.77</v>
      </c>
      <c r="Z26" s="8">
        <f>'Energy consumption (PJ)'!Z26*(1000000000000000/1055.06)</f>
        <v>14759350179136.732</v>
      </c>
      <c r="AA26" s="8">
        <f>'Energy consumption (PJ)'!AA26*(1000000000000000/1055.06)</f>
        <v>9062991678198.3965</v>
      </c>
      <c r="AB26" s="8">
        <f>'Energy consumption (PJ)'!AB26*(1000000000000000/1055.06)</f>
        <v>7271624362595.4922</v>
      </c>
      <c r="AC26" s="8">
        <f>'Energy consumption (PJ)'!AC26*(1000000000000000/1055.06)</f>
        <v>7317119405531.4395</v>
      </c>
      <c r="AD26" s="8">
        <f>'Energy consumption (PJ)'!AD26*(1000000000000000/1055.06)</f>
        <v>3935321213959.396</v>
      </c>
      <c r="AE26" s="8">
        <f>'Energy consumption (PJ)'!AE26*(1000000000000000/1055.06)</f>
        <v>3747654161848.6157</v>
      </c>
      <c r="AF26" s="8">
        <f>'Energy consumption (PJ)'!AF26*(1000000000000000/1055.06)</f>
        <v>3886982730839.9526</v>
      </c>
      <c r="AG26" s="8">
        <f>'Energy consumption (PJ)'!AG26*(1000000000000000/1055.06)</f>
        <v>4588364642769.1318</v>
      </c>
      <c r="AH26" s="8">
        <f>'Energy consumption (PJ)'!AH26*(1000000000000000/1055.06)</f>
        <v>1951547779273.217</v>
      </c>
      <c r="AI26" s="8">
        <f>'Energy consumption (PJ)'!AI26*(1000000000000000/1055.06)</f>
        <v>1508918924042.2346</v>
      </c>
      <c r="AJ26" s="8">
        <f>'Energy consumption (PJ)'!AJ26*(1000000000000000/1055.06)</f>
        <v>1483327962390.7646</v>
      </c>
      <c r="AK26" s="8">
        <f>'Energy consumption (PJ)'!AK26*(1000000000000000/1055.06)</f>
        <v>1288078403123.9929</v>
      </c>
      <c r="AL26" s="8">
        <f>'Energy consumption (PJ)'!AL26*(1000000000000000/1055.06)</f>
        <v>1505127670464.2393</v>
      </c>
      <c r="AM26" s="8">
        <f>'Energy consumption (PJ)'!AM26*(1000000000000000/1055.06)</f>
        <v>1511762364225.7312</v>
      </c>
      <c r="AN26" s="8">
        <f>'Energy consumption (PJ)'!AN26*(1000000000000000/1055.06)</f>
        <v>1180254203552.4045</v>
      </c>
      <c r="AO26" s="8">
        <f>'Energy consumption (PJ)'!AO26*(1000000000000000/1055.06)</f>
        <v>1352419767596.1558</v>
      </c>
      <c r="AP26" s="8">
        <f>'Energy consumption (PJ)'!AP26*(1000000000000000/1055.06)</f>
        <v>1399633196216.3289</v>
      </c>
      <c r="AQ26" s="8">
        <f>'Energy consumption (PJ)'!AQ26*(1000000000000000/1055.06)</f>
        <v>1752504122988.2661</v>
      </c>
      <c r="AR26" s="8">
        <f>'Energy consumption (PJ)'!AR26*(1000000000000000/1055.06)</f>
        <v>1664811479915.8342</v>
      </c>
      <c r="AS26" s="8">
        <f>'Energy consumption (PJ)'!AS26*(1000000000000000/1055.06)</f>
        <v>788132428487.47949</v>
      </c>
      <c r="AT26" s="8">
        <f>'Energy consumption (PJ)'!AT26*(1000000000000000/1055.06)</f>
        <v>795056205334.29382</v>
      </c>
      <c r="AU26" s="8">
        <f>'Energy consumption (PJ)'!AU26*(1000000000000000/1055.06)</f>
        <v>1116072071730.5178</v>
      </c>
      <c r="AV26" s="8">
        <f>'Energy consumption (PJ)'!AV26*(1000000000000000/1055.06)</f>
        <v>1219612154758.9712</v>
      </c>
      <c r="AW26" s="8">
        <f>'Energy consumption (PJ)'!AW26*(1000000000000000/1055.06)</f>
        <v>1143206073588.2319</v>
      </c>
      <c r="AX26" s="8">
        <f>'Energy consumption (PJ)'!AX26*(1000000000000000/1055.06)</f>
        <v>1280503478475.158</v>
      </c>
      <c r="AY26" s="8">
        <f>'Energy consumption (PJ)'!AY26*(1000000000000000/1055.06)</f>
        <v>1814263643773.814</v>
      </c>
      <c r="AZ26" s="8">
        <f>'Energy consumption (PJ)'!AZ26*(1000000000000000/1055.06)</f>
        <v>2435706974010.957</v>
      </c>
      <c r="BA26" s="8">
        <f>'Energy consumption (PJ)'!BA26*(1000000000000000/1055.06)</f>
        <v>1824530358463.0259</v>
      </c>
    </row>
    <row r="27" spans="1:53" x14ac:dyDescent="0.25">
      <c r="A27" s="8" t="s">
        <v>83</v>
      </c>
      <c r="B27" s="8">
        <f>'Energy consumption (PJ)'!B27*(1000000000000000/1055.06)</f>
        <v>1857714253217.8267</v>
      </c>
      <c r="C27" s="8">
        <f>'Energy consumption (PJ)'!C27*(1000000000000000/1055.06)</f>
        <v>2314560309366.2925</v>
      </c>
      <c r="D27" s="8">
        <f>'Energy consumption (PJ)'!D27*(1000000000000000/1055.06)</f>
        <v>2721172255606.3164</v>
      </c>
      <c r="E27" s="8">
        <f>'Energy consumption (PJ)'!E27*(1000000000000000/1055.06)</f>
        <v>3253843383314.6929</v>
      </c>
      <c r="F27" s="8">
        <f>'Energy consumption (PJ)'!F27*(1000000000000000/1055.06)</f>
        <v>3799783898546.0547</v>
      </c>
      <c r="G27" s="8">
        <f>'Energy consumption (PJ)'!G27*(1000000000000000/1055.06)</f>
        <v>4185543950107.1035</v>
      </c>
      <c r="H27" s="8">
        <f>'Energy consumption (PJ)'!H27*(1000000000000000/1055.06)</f>
        <v>4524861145337.7061</v>
      </c>
      <c r="I27" s="8">
        <f>'Energy consumption (PJ)'!I27*(1000000000000000/1055.06)</f>
        <v>6828995507364.5107</v>
      </c>
      <c r="J27" s="8">
        <f>'Energy consumption (PJ)'!J27*(1000000000000000/1055.06)</f>
        <v>8372035713608.7051</v>
      </c>
      <c r="K27" s="8">
        <f>'Energy consumption (PJ)'!K27*(1000000000000000/1055.06)</f>
        <v>8536007430857.0137</v>
      </c>
      <c r="L27" s="8">
        <f>'Energy consumption (PJ)'!L27*(1000000000000000/1055.06)</f>
        <v>7971110647735.6748</v>
      </c>
      <c r="M27" s="8">
        <f>'Energy consumption (PJ)'!M27*(1000000000000000/1055.06)</f>
        <v>9546376509392.8301</v>
      </c>
      <c r="N27" s="8">
        <f>'Energy consumption (PJ)'!N27*(1000000000000000/1055.06)</f>
        <v>10214584952514.549</v>
      </c>
      <c r="O27" s="8">
        <f>'Energy consumption (PJ)'!O27*(1000000000000000/1055.06)</f>
        <v>11885579967016.094</v>
      </c>
      <c r="P27" s="8">
        <f>'Energy consumption (PJ)'!P27*(1000000000000000/1055.06)</f>
        <v>15343203230148.049</v>
      </c>
      <c r="Q27" s="8">
        <f>'Energy consumption (PJ)'!Q27*(1000000000000000/1055.06)</f>
        <v>14117680511060.982</v>
      </c>
      <c r="R27" s="8">
        <f>'Energy consumption (PJ)'!R27*(1000000000000000/1055.06)</f>
        <v>13589748450325.1</v>
      </c>
      <c r="S27" s="8">
        <f>'Energy consumption (PJ)'!S27*(1000000000000000/1055.06)</f>
        <v>14821905863173.658</v>
      </c>
      <c r="T27" s="8">
        <f>'Energy consumption (PJ)'!T27*(1000000000000000/1055.06)</f>
        <v>13267491896195.477</v>
      </c>
      <c r="U27" s="8">
        <f>'Energy consumption (PJ)'!U27*(1000000000000000/1055.06)</f>
        <v>19110761473281.141</v>
      </c>
      <c r="V27" s="8">
        <f>'Energy consumption (PJ)'!V27*(1000000000000000/1055.06)</f>
        <v>21799708073474.496</v>
      </c>
      <c r="W27" s="8">
        <f>'Energy consumption (PJ)'!W27*(1000000000000000/1055.06)</f>
        <v>24221371296419.164</v>
      </c>
      <c r="X27" s="8">
        <f>'Energy consumption (PJ)'!X27*(1000000000000000/1055.06)</f>
        <v>23621405417701.363</v>
      </c>
      <c r="Y27" s="8">
        <f>'Energy consumption (PJ)'!Y27*(1000000000000000/1055.06)</f>
        <v>25064925217523.176</v>
      </c>
      <c r="Z27" s="8">
        <f>'Energy consumption (PJ)'!Z27*(1000000000000000/1055.06)</f>
        <v>27578526339734.234</v>
      </c>
      <c r="AA27" s="8">
        <f>'Energy consumption (PJ)'!AA27*(1000000000000000/1055.06)</f>
        <v>28007885807442.234</v>
      </c>
      <c r="AB27" s="8">
        <f>'Energy consumption (PJ)'!AB27*(1000000000000000/1055.06)</f>
        <v>30696832407635.586</v>
      </c>
      <c r="AC27" s="8">
        <f>'Energy consumption (PJ)'!AC27*(1000000000000000/1055.06)</f>
        <v>30593520747635.207</v>
      </c>
      <c r="AD27" s="8">
        <f>'Energy consumption (PJ)'!AD27*(1000000000000000/1055.06)</f>
        <v>20686929653289.863</v>
      </c>
      <c r="AE27" s="8">
        <f>'Energy consumption (PJ)'!AE27*(1000000000000000/1055.06)</f>
        <v>19412695960419.316</v>
      </c>
      <c r="AF27" s="8">
        <f>'Energy consumption (PJ)'!AF27*(1000000000000000/1055.06)</f>
        <v>18991936003639.602</v>
      </c>
      <c r="AG27" s="8">
        <f>'Energy consumption (PJ)'!AG27*(1000000000000000/1055.06)</f>
        <v>19879127253426.348</v>
      </c>
      <c r="AH27" s="8">
        <f>'Energy consumption (PJ)'!AH27*(1000000000000000/1055.06)</f>
        <v>20459426952021.688</v>
      </c>
      <c r="AI27" s="8">
        <f>'Energy consumption (PJ)'!AI27*(1000000000000000/1055.06)</f>
        <v>18734508937880.313</v>
      </c>
      <c r="AJ27" s="8">
        <f>'Energy consumption (PJ)'!AJ27*(1000000000000000/1055.06)</f>
        <v>18843095179421.078</v>
      </c>
      <c r="AK27" s="8">
        <f>'Energy consumption (PJ)'!AK27*(1000000000000000/1055.06)</f>
        <v>19880725266809.473</v>
      </c>
      <c r="AL27" s="8">
        <f>'Energy consumption (PJ)'!AL27*(1000000000000000/1055.06)</f>
        <v>21465583947832.352</v>
      </c>
      <c r="AM27" s="8">
        <f>'Energy consumption (PJ)'!AM27*(1000000000000000/1055.06)</f>
        <v>23642298068356.305</v>
      </c>
      <c r="AN27" s="8">
        <f>'Energy consumption (PJ)'!AN27*(1000000000000000/1055.06)</f>
        <v>27156426174814.703</v>
      </c>
      <c r="AO27" s="8">
        <f>'Energy consumption (PJ)'!AO27*(1000000000000000/1055.06)</f>
        <v>27688010160559.59</v>
      </c>
      <c r="AP27" s="8">
        <f>'Energy consumption (PJ)'!AP27*(1000000000000000/1055.06)</f>
        <v>32231342293329.293</v>
      </c>
      <c r="AQ27" s="8">
        <f>'Energy consumption (PJ)'!AQ27*(1000000000000000/1055.06)</f>
        <v>31610524519932.516</v>
      </c>
      <c r="AR27" s="8">
        <f>'Energy consumption (PJ)'!AR27*(1000000000000000/1055.06)</f>
        <v>29131044679923.418</v>
      </c>
      <c r="AS27" s="8">
        <f>'Energy consumption (PJ)'!AS27*(1000000000000000/1055.06)</f>
        <v>28766136523041.348</v>
      </c>
      <c r="AT27" s="8">
        <f>'Energy consumption (PJ)'!AT27*(1000000000000000/1055.06)</f>
        <v>30275055447083.582</v>
      </c>
      <c r="AU27" s="8">
        <f>'Energy consumption (PJ)'!AU27*(1000000000000000/1055.06)</f>
        <v>29915834170568.5</v>
      </c>
      <c r="AV27" s="8">
        <f>'Energy consumption (PJ)'!AV27*(1000000000000000/1055.06)</f>
        <v>29561351961025.914</v>
      </c>
      <c r="AW27" s="8">
        <f>'Energy consumption (PJ)'!AW27*(1000000000000000/1055.06)</f>
        <v>30386897427634.453</v>
      </c>
      <c r="AX27" s="8">
        <f>'Energy consumption (PJ)'!AX27*(1000000000000000/1055.06)</f>
        <v>32038936174246.016</v>
      </c>
      <c r="AY27" s="8">
        <f>'Energy consumption (PJ)'!AY27*(1000000000000000/1055.06)</f>
        <v>37777946277936.797</v>
      </c>
      <c r="AZ27" s="8">
        <f>'Energy consumption (PJ)'!AZ27*(1000000000000000/1055.06)</f>
        <v>35477603169487.992</v>
      </c>
      <c r="BA27" s="8">
        <f>'Energy consumption (PJ)'!BA27*(1000000000000000/1055.06)</f>
        <v>35495611623983.477</v>
      </c>
    </row>
    <row r="28" spans="1:53" x14ac:dyDescent="0.25">
      <c r="A28" s="8" t="s">
        <v>84</v>
      </c>
      <c r="B28" s="8">
        <f>'Energy consumption (PJ)'!B28*(1000000000000000/1055.06)</f>
        <v>6725683847364.1318</v>
      </c>
      <c r="C28" s="8">
        <f>'Energy consumption (PJ)'!C28*(1000000000000000/1055.06)</f>
        <v>7698140390119.9932</v>
      </c>
      <c r="D28" s="8">
        <f>'Energy consumption (PJ)'!D28*(1000000000000000/1055.06)</f>
        <v>8694292267738.3281</v>
      </c>
      <c r="E28" s="8">
        <f>'Energy consumption (PJ)'!E28*(1000000000000000/1055.06)</f>
        <v>9567228404071.8066</v>
      </c>
      <c r="F28" s="8">
        <f>'Energy consumption (PJ)'!F28*(1000000000000000/1055.06)</f>
        <v>10754838587378.918</v>
      </c>
      <c r="G28" s="8">
        <f>'Energy consumption (PJ)'!G28*(1000000000000000/1055.06)</f>
        <v>12222053722063.201</v>
      </c>
      <c r="H28" s="8">
        <f>'Energy consumption (PJ)'!H28*(1000000000000000/1055.06)</f>
        <v>13580270316380.111</v>
      </c>
      <c r="I28" s="8">
        <f>'Energy consumption (PJ)'!I28*(1000000000000000/1055.06)</f>
        <v>15156483991431.768</v>
      </c>
      <c r="J28" s="8">
        <f>'Energy consumption (PJ)'!J28*(1000000000000000/1055.06)</f>
        <v>16866339355107.77</v>
      </c>
      <c r="K28" s="8">
        <f>'Energy consumption (PJ)'!K28*(1000000000000000/1055.06)</f>
        <v>18797983053096.508</v>
      </c>
      <c r="L28" s="8">
        <f>'Energy consumption (PJ)'!L28*(1000000000000000/1055.06)</f>
        <v>20664227626864.824</v>
      </c>
      <c r="M28" s="8">
        <f>'Energy consumption (PJ)'!M28*(1000000000000000/1055.06)</f>
        <v>22882110969992.23</v>
      </c>
      <c r="N28" s="8">
        <f>'Energy consumption (PJ)'!N28*(1000000000000000/1055.06)</f>
        <v>25119898394404.109</v>
      </c>
      <c r="O28" s="8">
        <f>'Energy consumption (PJ)'!O28*(1000000000000000/1055.06)</f>
        <v>28215456940837.488</v>
      </c>
      <c r="P28" s="8">
        <f>'Energy consumption (PJ)'!P28*(1000000000000000/1055.06)</f>
        <v>31425700908005.234</v>
      </c>
      <c r="Q28" s="8">
        <f>'Energy consumption (PJ)'!Q28*(1000000000000000/1055.06)</f>
        <v>34251132637006.43</v>
      </c>
      <c r="R28" s="8">
        <f>'Energy consumption (PJ)'!R28*(1000000000000000/1055.06)</f>
        <v>38253748601975.242</v>
      </c>
      <c r="S28" s="8">
        <f>'Energy consumption (PJ)'!S28*(1000000000000000/1055.06)</f>
        <v>42689515288230.055</v>
      </c>
      <c r="T28" s="8">
        <f>'Energy consumption (PJ)'!T28*(1000000000000000/1055.06)</f>
        <v>44286580857960.688</v>
      </c>
      <c r="U28" s="8">
        <f>'Energy consumption (PJ)'!U28*(1000000000000000/1055.06)</f>
        <v>45759482873011.969</v>
      </c>
      <c r="V28" s="8">
        <f>'Energy consumption (PJ)'!V28*(1000000000000000/1055.06)</f>
        <v>48742251625499.977</v>
      </c>
      <c r="W28" s="8">
        <f>'Energy consumption (PJ)'!W28*(1000000000000000/1055.06)</f>
        <v>51451102306977.805</v>
      </c>
      <c r="X28" s="8">
        <f>'Energy consumption (PJ)'!X28*(1000000000000000/1055.06)</f>
        <v>53611169033040.781</v>
      </c>
      <c r="Y28" s="8">
        <f>'Energy consumption (PJ)'!Y28*(1000000000000000/1055.06)</f>
        <v>57409057304797.836</v>
      </c>
      <c r="Z28" s="8">
        <f>'Energy consumption (PJ)'!Z28*(1000000000000000/1055.06)</f>
        <v>64192557769226.398</v>
      </c>
      <c r="AA28" s="8">
        <f>'Energy consumption (PJ)'!AA28*(1000000000000000/1055.06)</f>
        <v>69573294409796.602</v>
      </c>
      <c r="AB28" s="8">
        <f>'Energy consumption (PJ)'!AB28*(1000000000000000/1055.06)</f>
        <v>75009004227247.734</v>
      </c>
      <c r="AC28" s="8">
        <f>'Energy consumption (PJ)'!AC28*(1000000000000000/1055.06)</f>
        <v>82061683695713.984</v>
      </c>
      <c r="AD28" s="8">
        <f>'Energy consumption (PJ)'!AD28*(1000000000000000/1055.06)</f>
        <v>87043390897200.156</v>
      </c>
      <c r="AE28" s="8">
        <f>'Energy consumption (PJ)'!AE28*(1000000000000000/1055.06)</f>
        <v>94788921957045.094</v>
      </c>
      <c r="AF28" s="8">
        <f>'Energy consumption (PJ)'!AF28*(1000000000000000/1055.06)</f>
        <v>97112960400356.375</v>
      </c>
      <c r="AG28" s="8">
        <f>'Energy consumption (PJ)'!AG28*(1000000000000000/1055.06)</f>
        <v>97184046404943.797</v>
      </c>
      <c r="AH28" s="8">
        <f>'Energy consumption (PJ)'!AH28*(1000000000000000/1055.06)</f>
        <v>101145906393949.17</v>
      </c>
      <c r="AI28" s="8">
        <f>'Energy consumption (PJ)'!AI28*(1000000000000000/1055.06)</f>
        <v>108130343298011.5</v>
      </c>
      <c r="AJ28" s="8">
        <f>'Energy consumption (PJ)'!AJ28*(1000000000000000/1055.06)</f>
        <v>113866509961518.78</v>
      </c>
      <c r="AK28" s="8">
        <f>'Energy consumption (PJ)'!AK28*(1000000000000000/1055.06)</f>
        <v>123273557901920.28</v>
      </c>
      <c r="AL28" s="8">
        <f>'Energy consumption (PJ)'!AL28*(1000000000000000/1055.06)</f>
        <v>130834265349837.94</v>
      </c>
      <c r="AM28" s="8">
        <f>'Energy consumption (PJ)'!AM28*(1000000000000000/1055.06)</f>
        <v>133181999128011.67</v>
      </c>
      <c r="AN28" s="8">
        <f>'Energy consumption (PJ)'!AN28*(1000000000000000/1055.06)</f>
        <v>136010842985233.06</v>
      </c>
      <c r="AO28" s="8">
        <f>'Energy consumption (PJ)'!AO28*(1000000000000000/1055.06)</f>
        <v>138986218793244</v>
      </c>
      <c r="AP28" s="8">
        <f>'Energy consumption (PJ)'!AP28*(1000000000000000/1055.06)</f>
        <v>145121604458514.22</v>
      </c>
      <c r="AQ28" s="8">
        <f>'Energy consumption (PJ)'!AQ28*(1000000000000000/1055.06)</f>
        <v>151675734081474.03</v>
      </c>
      <c r="AR28" s="8">
        <f>'Energy consumption (PJ)'!AR28*(1000000000000000/1055.06)</f>
        <v>156394896972684.03</v>
      </c>
      <c r="AS28" s="8">
        <f>'Energy consumption (PJ)'!AS28*(1000000000000000/1055.06)</f>
        <v>161909275301878.59</v>
      </c>
      <c r="AT28" s="8">
        <f>'Energy consumption (PJ)'!AT28*(1000000000000000/1055.06)</f>
        <v>167921255663185.03</v>
      </c>
      <c r="AU28" s="8">
        <f>'Energy consumption (PJ)'!AU28*(1000000000000000/1055.06)</f>
        <v>168582829412545.28</v>
      </c>
      <c r="AV28" s="8">
        <f>'Energy consumption (PJ)'!AV28*(1000000000000000/1055.06)</f>
        <v>179153792201391.41</v>
      </c>
      <c r="AW28" s="8">
        <f>'Energy consumption (PJ)'!AW28*(1000000000000000/1055.06)</f>
        <v>180061797433321.34</v>
      </c>
      <c r="AX28" s="8">
        <f>'Energy consumption (PJ)'!AX28*(1000000000000000/1055.06)</f>
        <v>181164104411123.56</v>
      </c>
      <c r="AY28" s="8">
        <f>'Energy consumption (PJ)'!AY28*(1000000000000000/1055.06)</f>
        <v>186361913066555.47</v>
      </c>
      <c r="AZ28" s="8">
        <f>'Energy consumption (PJ)'!AZ28*(1000000000000000/1055.06)</f>
        <v>193114135688965.59</v>
      </c>
      <c r="BA28" s="8">
        <f>'Energy consumption (PJ)'!BA28*(1000000000000000/1055.06)</f>
        <v>201198036130646.63</v>
      </c>
    </row>
    <row r="29" spans="1:53" x14ac:dyDescent="0.25">
      <c r="A29" s="8" t="s">
        <v>1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</row>
    <row r="30" spans="1:53" x14ac:dyDescent="0.25">
      <c r="A30" s="9" t="s">
        <v>89</v>
      </c>
      <c r="B30" s="9">
        <f>'Energy consumption (PJ)'!B30*(1000000000000000/1055.06)</f>
        <v>23136124959717.934</v>
      </c>
      <c r="C30" s="9">
        <f>'Energy consumption (PJ)'!C30*(1000000000000000/1055.06)</f>
        <v>25935017913673.156</v>
      </c>
      <c r="D30" s="9">
        <f>'Energy consumption (PJ)'!D30*(1000000000000000/1055.06)</f>
        <v>27173810020283.211</v>
      </c>
      <c r="E30" s="9">
        <f>'Energy consumption (PJ)'!E30*(1000000000000000/1055.06)</f>
        <v>28921577919739.164</v>
      </c>
      <c r="F30" s="9">
        <f>'Energy consumption (PJ)'!F30*(1000000000000000/1055.06)</f>
        <v>30300646408735.051</v>
      </c>
      <c r="G30" s="9">
        <f>'Energy consumption (PJ)'!G30*(1000000000000000/1055.06)</f>
        <v>32200064451310.828</v>
      </c>
      <c r="H30" s="9">
        <f>'Energy consumption (PJ)'!H30*(1000000000000000/1055.06)</f>
        <v>33294788921957.047</v>
      </c>
      <c r="I30" s="9">
        <f>'Energy consumption (PJ)'!I30*(1000000000000000/1055.06)</f>
        <v>37361856197751.789</v>
      </c>
      <c r="J30" s="9">
        <f>'Energy consumption (PJ)'!J30*(1000000000000000/1055.06)</f>
        <v>40917104240517.133</v>
      </c>
      <c r="K30" s="9">
        <f>'Energy consumption (PJ)'!K30*(1000000000000000/1055.06)</f>
        <v>43478096032453.133</v>
      </c>
      <c r="L30" s="9">
        <f>'Energy consumption (PJ)'!L30*(1000000000000000/1055.06)</f>
        <v>52135423577806.008</v>
      </c>
      <c r="M30" s="9">
        <f>'Energy consumption (PJ)'!M30*(1000000000000000/1055.06)</f>
        <v>55612950922222.43</v>
      </c>
      <c r="N30" s="9">
        <f>'Energy consumption (PJ)'!N30*(1000000000000000/1055.06)</f>
        <v>56044206016719.438</v>
      </c>
      <c r="O30" s="9">
        <f>'Energy consumption (PJ)'!O30*(1000000000000000/1055.06)</f>
        <v>59881902451045.445</v>
      </c>
      <c r="P30" s="9">
        <f>'Energy consumption (PJ)'!P30*(1000000000000000/1055.06)</f>
        <v>63661782268307.023</v>
      </c>
      <c r="Q30" s="9">
        <f>'Energy consumption (PJ)'!Q30*(1000000000000000/1055.06)</f>
        <v>69896498777320.727</v>
      </c>
      <c r="R30" s="9">
        <f>'Energy consumption (PJ)'!R30*(1000000000000000/1055.06)</f>
        <v>74259283832199.125</v>
      </c>
      <c r="S30" s="9">
        <f>'Energy consumption (PJ)'!S30*(1000000000000000/1055.06)</f>
        <v>72184520311641.047</v>
      </c>
      <c r="T30" s="9">
        <f>'Energy consumption (PJ)'!T30*(1000000000000000/1055.06)</f>
        <v>72190207192008.047</v>
      </c>
      <c r="U30" s="9">
        <f>'Energy consumption (PJ)'!U30*(1000000000000000/1055.06)</f>
        <v>65343203230148.055</v>
      </c>
      <c r="V30" s="9">
        <f>'Energy consumption (PJ)'!V30*(1000000000000000/1055.06)</f>
        <v>77620230129092.188</v>
      </c>
      <c r="W30" s="9">
        <f>'Energy consumption (PJ)'!W30*(1000000000000000/1055.06)</f>
        <v>71936193202282.344</v>
      </c>
      <c r="X30" s="9">
        <f>'Energy consumption (PJ)'!X30*(1000000000000000/1055.06)</f>
        <v>89990142740697.203</v>
      </c>
      <c r="Y30" s="9">
        <f>'Energy consumption (PJ)'!Y30*(1000000000000000/1055.06)</f>
        <v>89375011847667.438</v>
      </c>
      <c r="Z30" s="9">
        <f>'Energy consumption (PJ)'!Z30*(1000000000000000/1055.06)</f>
        <v>68551551570526.789</v>
      </c>
      <c r="AA30" s="9">
        <f>'Energy consumption (PJ)'!AA30*(1000000000000000/1055.06)</f>
        <v>78147342331241.828</v>
      </c>
      <c r="AB30" s="9">
        <f>'Energy consumption (PJ)'!AB30*(1000000000000000/1055.06)</f>
        <v>94082431330919.563</v>
      </c>
      <c r="AC30" s="9">
        <f>'Energy consumption (PJ)'!AC30*(1000000000000000/1055.06)</f>
        <v>105902581843686.61</v>
      </c>
      <c r="AD30" s="9">
        <f>'Energy consumption (PJ)'!AD30*(1000000000000000/1055.06)</f>
        <v>81265781093018.406</v>
      </c>
      <c r="AE30" s="9">
        <f>'Energy consumption (PJ)'!AE30*(1000000000000000/1055.06)</f>
        <v>86313414402972.344</v>
      </c>
      <c r="AF30" s="9">
        <f>'Energy consumption (PJ)'!AF30*(1000000000000000/1055.06)</f>
        <v>90015648399143.172</v>
      </c>
      <c r="AG30" s="9">
        <f>'Energy consumption (PJ)'!AG30*(1000000000000000/1055.06)</f>
        <v>91187916327033.547</v>
      </c>
      <c r="AH30" s="9">
        <f>'Energy consumption (PJ)'!AH30*(1000000000000000/1055.06)</f>
        <v>94990210035448.219</v>
      </c>
      <c r="AI30" s="9">
        <f>'Energy consumption (PJ)'!AI30*(1000000000000000/1055.06)</f>
        <v>101093541599529.89</v>
      </c>
      <c r="AJ30" s="9">
        <f>'Energy consumption (PJ)'!AJ30*(1000000000000000/1055.06)</f>
        <v>101790710480920.53</v>
      </c>
      <c r="AK30" s="9">
        <f>'Energy consumption (PJ)'!AK30*(1000000000000000/1055.06)</f>
        <v>109358555911512.16</v>
      </c>
      <c r="AL30" s="9">
        <f>'Energy consumption (PJ)'!AL30*(1000000000000000/1055.06)</f>
        <v>110299938392129.36</v>
      </c>
      <c r="AM30" s="9">
        <f>'Energy consumption (PJ)'!AM30*(1000000000000000/1055.06)</f>
        <v>115400780050423.67</v>
      </c>
      <c r="AN30" s="9">
        <f>'Energy consumption (PJ)'!AN30*(1000000000000000/1055.06)</f>
        <v>113877243948211.48</v>
      </c>
      <c r="AO30" s="9">
        <f>'Energy consumption (PJ)'!AO30*(1000000000000000/1055.06)</f>
        <v>112711833450230.33</v>
      </c>
      <c r="AP30" s="9">
        <f>'Energy consumption (PJ)'!AP30*(1000000000000000/1055.06)</f>
        <v>112640742706575.94</v>
      </c>
      <c r="AQ30" s="9">
        <f>'Energy consumption (PJ)'!AQ30*(1000000000000000/1055.06)</f>
        <v>117186014065550.78</v>
      </c>
      <c r="AR30" s="9">
        <f>'Energy consumption (PJ)'!AR30*(1000000000000000/1055.06)</f>
        <v>119241695259037.41</v>
      </c>
      <c r="AS30" s="9">
        <f>'Energy consumption (PJ)'!AS30*(1000000000000000/1055.06)</f>
        <v>119000090042272.48</v>
      </c>
      <c r="AT30" s="9">
        <f>'Energy consumption (PJ)'!AT30*(1000000000000000/1055.06)</f>
        <v>118338260383295.75</v>
      </c>
      <c r="AU30" s="9">
        <f>'Energy consumption (PJ)'!AU30*(1000000000000000/1055.06)</f>
        <v>119020668018880.45</v>
      </c>
      <c r="AV30" s="9">
        <f>'Energy consumption (PJ)'!AV30*(1000000000000000/1055.06)</f>
        <v>123029721532424.72</v>
      </c>
      <c r="AW30" s="9">
        <f>'Energy consumption (PJ)'!AW30*(1000000000000000/1055.06)</f>
        <v>125954203552404.61</v>
      </c>
      <c r="AX30" s="9">
        <f>'Energy consumption (PJ)'!AX30*(1000000000000000/1055.06)</f>
        <v>126461423994843.89</v>
      </c>
      <c r="AY30" s="9">
        <f>'Energy consumption (PJ)'!AY30*(1000000000000000/1055.06)</f>
        <v>144056161734877.66</v>
      </c>
      <c r="AZ30" s="9">
        <f>'Energy consumption (PJ)'!AZ30*(1000000000000000/1055.06)</f>
        <v>155837066138418.66</v>
      </c>
      <c r="BA30" s="9">
        <f>'Energy consumption (PJ)'!BA30*(1000000000000000/1055.06)</f>
        <v>162781997232384.91</v>
      </c>
    </row>
    <row r="31" spans="1:53" x14ac:dyDescent="0.25">
      <c r="A31" s="8" t="s">
        <v>77</v>
      </c>
      <c r="B31" s="8" t="s">
        <v>78</v>
      </c>
      <c r="C31" s="8" t="s">
        <v>78</v>
      </c>
      <c r="D31" s="8" t="s">
        <v>78</v>
      </c>
      <c r="E31" s="8" t="s">
        <v>78</v>
      </c>
      <c r="F31" s="8" t="s">
        <v>78</v>
      </c>
      <c r="G31" s="8" t="s">
        <v>78</v>
      </c>
      <c r="H31" s="8" t="s">
        <v>78</v>
      </c>
      <c r="I31" s="8" t="s">
        <v>78</v>
      </c>
      <c r="J31" s="8" t="s">
        <v>78</v>
      </c>
      <c r="K31" s="8" t="s">
        <v>78</v>
      </c>
      <c r="L31" s="8" t="s">
        <v>78</v>
      </c>
      <c r="M31" s="8" t="s">
        <v>78</v>
      </c>
      <c r="N31" s="8" t="s">
        <v>78</v>
      </c>
      <c r="O31" s="8" t="s">
        <v>78</v>
      </c>
      <c r="P31" s="8" t="s">
        <v>78</v>
      </c>
      <c r="Q31" s="8" t="s">
        <v>78</v>
      </c>
      <c r="R31" s="8" t="s">
        <v>78</v>
      </c>
      <c r="S31" s="8" t="s">
        <v>78</v>
      </c>
      <c r="T31" s="8" t="s">
        <v>78</v>
      </c>
      <c r="U31" s="8" t="s">
        <v>78</v>
      </c>
      <c r="V31" s="8" t="s">
        <v>78</v>
      </c>
      <c r="W31" s="8" t="s">
        <v>78</v>
      </c>
      <c r="X31" s="8" t="s">
        <v>78</v>
      </c>
      <c r="Y31" s="8" t="s">
        <v>78</v>
      </c>
      <c r="Z31" s="8" t="s">
        <v>78</v>
      </c>
      <c r="AA31" s="8">
        <f>'Energy consumption (PJ)'!AA31*(1000000000000000/1055.06)</f>
        <v>262672265084.4502</v>
      </c>
      <c r="AB31" s="8">
        <f>'Energy consumption (PJ)'!AB31*(1000000000000000/1055.06)</f>
        <v>280183117547.8172</v>
      </c>
      <c r="AC31" s="8">
        <f>'Energy consumption (PJ)'!AC31*(1000000000000000/1055.06)</f>
        <v>302900308987.16663</v>
      </c>
      <c r="AD31" s="8">
        <f>'Energy consumption (PJ)'!AD31*(1000000000000000/1055.06)</f>
        <v>340816636020.70026</v>
      </c>
      <c r="AE31" s="8">
        <f>'Energy consumption (PJ)'!AE31*(1000000000000000/1055.06)</f>
        <v>375926487593.12268</v>
      </c>
      <c r="AF31" s="8">
        <f>'Energy consumption (PJ)'!AF31*(1000000000000000/1055.06)</f>
        <v>378650503288.91248</v>
      </c>
      <c r="AG31" s="8">
        <f>'Energy consumption (PJ)'!AG31*(1000000000000000/1055.06)</f>
        <v>414806740848.86169</v>
      </c>
      <c r="AH31" s="8">
        <f>'Energy consumption (PJ)'!AH31*(1000000000000000/1055.06)</f>
        <v>456719996966.99713</v>
      </c>
      <c r="AI31" s="8">
        <f>'Energy consumption (PJ)'!AI31*(1000000000000000/1055.06)</f>
        <v>513457054575.09528</v>
      </c>
      <c r="AJ31" s="8">
        <f>'Energy consumption (PJ)'!AJ31*(1000000000000000/1055.06)</f>
        <v>574747407730.36609</v>
      </c>
      <c r="AK31" s="8">
        <f>'Energy consumption (PJ)'!AK31*(1000000000000000/1055.06)</f>
        <v>653332511895.05811</v>
      </c>
      <c r="AL31" s="8">
        <f>'Energy consumption (PJ)'!AL31*(1000000000000000/1055.06)</f>
        <v>784289992986.18091</v>
      </c>
      <c r="AM31" s="8">
        <f>'Energy consumption (PJ)'!AM31*(1000000000000000/1055.06)</f>
        <v>873049873940.8186</v>
      </c>
      <c r="AN31" s="8">
        <f>'Energy consumption (PJ)'!AN31*(1000000000000000/1055.06)</f>
        <v>1005098288249.0095</v>
      </c>
      <c r="AO31" s="8">
        <f>'Energy consumption (PJ)'!AO31*(1000000000000000/1055.06)</f>
        <v>1116776297082.6304</v>
      </c>
      <c r="AP31" s="8">
        <f>'Energy consumption (PJ)'!AP31*(1000000000000000/1055.06)</f>
        <v>762041969177.10852</v>
      </c>
      <c r="AQ31" s="8">
        <f>'Energy consumption (PJ)'!AQ31*(1000000000000000/1055.06)</f>
        <v>832180160370.02637</v>
      </c>
      <c r="AR31" s="8">
        <f>'Energy consumption (PJ)'!AR31*(1000000000000000/1055.06)</f>
        <v>1006577824957.8224</v>
      </c>
      <c r="AS31" s="8">
        <f>'Energy consumption (PJ)'!AS31*(1000000000000000/1055.06)</f>
        <v>1511762364225.7312</v>
      </c>
      <c r="AT31" s="8">
        <f>'Energy consumption (PJ)'!AT31*(1000000000000000/1055.06)</f>
        <v>1457737000739.2947</v>
      </c>
      <c r="AU31" s="8">
        <f>'Energy consumption (PJ)'!AU31*(1000000000000000/1055.06)</f>
        <v>1702272856520.0085</v>
      </c>
      <c r="AV31" s="8">
        <f>'Energy consumption (PJ)'!AV31*(1000000000000000/1055.06)</f>
        <v>2067181013402.0815</v>
      </c>
      <c r="AW31" s="8">
        <f>'Energy consumption (PJ)'!AW31*(1000000000000000/1055.06)</f>
        <v>2429245730100.6582</v>
      </c>
      <c r="AX31" s="8">
        <f>'Energy consumption (PJ)'!AX31*(1000000000000000/1055.06)</f>
        <v>2671885959092.374</v>
      </c>
      <c r="AY31" s="8">
        <f>'Energy consumption (PJ)'!AY31*(1000000000000000/1055.06)</f>
        <v>2960969044414.5361</v>
      </c>
      <c r="AZ31" s="8">
        <f>'Energy consumption (PJ)'!AZ31*(1000000000000000/1055.06)</f>
        <v>3445301689003.4692</v>
      </c>
      <c r="BA31" s="8">
        <f>'Energy consumption (PJ)'!BA31*(1000000000000000/1055.06)</f>
        <v>3603586525884.7842</v>
      </c>
    </row>
    <row r="32" spans="1:53" x14ac:dyDescent="0.25">
      <c r="A32" s="9" t="s">
        <v>86</v>
      </c>
      <c r="B32" s="9">
        <f>'Energy consumption (PJ)'!B32*(1000000000000000/1055.06)</f>
        <v>15970655697306.316</v>
      </c>
      <c r="C32" s="9">
        <f>'Energy consumption (PJ)'!C32*(1000000000000000/1055.06)</f>
        <v>18076697059882.855</v>
      </c>
      <c r="D32" s="9">
        <f>'Energy consumption (PJ)'!D32*(1000000000000000/1055.06)</f>
        <v>18613159441169.223</v>
      </c>
      <c r="E32" s="9">
        <f>'Energy consumption (PJ)'!E32*(1000000000000000/1055.06)</f>
        <v>19568555342824.105</v>
      </c>
      <c r="F32" s="9">
        <f>'Energy consumption (PJ)'!F32*(1000000000000000/1055.06)</f>
        <v>20064261748147.027</v>
      </c>
      <c r="G32" s="9">
        <f>'Energy consumption (PJ)'!G32*(1000000000000000/1055.06)</f>
        <v>21072735199893.844</v>
      </c>
      <c r="H32" s="9">
        <f>'Energy consumption (PJ)'!H32*(1000000000000000/1055.06)</f>
        <v>21314427615491.063</v>
      </c>
      <c r="I32" s="9">
        <f>'Energy consumption (PJ)'!I32*(1000000000000000/1055.06)</f>
        <v>24153128732015.242</v>
      </c>
      <c r="J32" s="9">
        <f>'Energy consumption (PJ)'!J32*(1000000000000000/1055.06)</f>
        <v>26865770667071.066</v>
      </c>
      <c r="K32" s="9">
        <f>'Energy consumption (PJ)'!K32*(1000000000000000/1055.06)</f>
        <v>29515856918089.965</v>
      </c>
      <c r="L32" s="9">
        <f>'Energy consumption (PJ)'!L32*(1000000000000000/1055.06)</f>
        <v>37620609254449.984</v>
      </c>
      <c r="M32" s="9">
        <f>'Energy consumption (PJ)'!M32*(1000000000000000/1055.06)</f>
        <v>40405285007487.734</v>
      </c>
      <c r="N32" s="9">
        <f>'Energy consumption (PJ)'!N32*(1000000000000000/1055.06)</f>
        <v>40041324664000.148</v>
      </c>
      <c r="O32" s="9">
        <f>'Energy consumption (PJ)'!O32*(1000000000000000/1055.06)</f>
        <v>42637385551532.617</v>
      </c>
      <c r="P32" s="9">
        <f>'Energy consumption (PJ)'!P32*(1000000000000000/1055.06)</f>
        <v>44909294258146.453</v>
      </c>
      <c r="Q32" s="9">
        <f>'Energy consumption (PJ)'!Q32*(1000000000000000/1055.06)</f>
        <v>49788637613026.75</v>
      </c>
      <c r="R32" s="9">
        <f>'Energy consumption (PJ)'!R32*(1000000000000000/1055.06)</f>
        <v>52783727939643.25</v>
      </c>
      <c r="S32" s="9">
        <f>'Energy consumption (PJ)'!S32*(1000000000000000/1055.06)</f>
        <v>49367808465869.242</v>
      </c>
      <c r="T32" s="9">
        <f>'Energy consumption (PJ)'!T32*(1000000000000000/1055.06)</f>
        <v>49868253938164.656</v>
      </c>
      <c r="U32" s="9">
        <f>'Energy consumption (PJ)'!U32*(1000000000000000/1055.06)</f>
        <v>42358728413549.945</v>
      </c>
      <c r="V32" s="9">
        <f>'Energy consumption (PJ)'!V32*(1000000000000000/1055.06)</f>
        <v>53656664075976.719</v>
      </c>
      <c r="W32" s="9">
        <f>'Energy consumption (PJ)'!W32*(1000000000000000/1055.06)</f>
        <v>47802020738157.07</v>
      </c>
      <c r="X32" s="9">
        <f>'Energy consumption (PJ)'!X32*(1000000000000000/1055.06)</f>
        <v>65535609349231.336</v>
      </c>
      <c r="Y32" s="9">
        <f>'Energy consumption (PJ)'!Y32*(1000000000000000/1055.06)</f>
        <v>64404867969594.141</v>
      </c>
      <c r="Z32" s="9">
        <f>'Energy consumption (PJ)'!Z32*(1000000000000000/1055.06)</f>
        <v>41943586146759.43</v>
      </c>
      <c r="AA32" s="9">
        <f>'Energy consumption (PJ)'!AA32*(1000000000000000/1055.06)</f>
        <v>49615187761833.453</v>
      </c>
      <c r="AB32" s="9">
        <f>'Energy consumption (PJ)'!AB32*(1000000000000000/1055.06)</f>
        <v>64468371467025.578</v>
      </c>
      <c r="AC32" s="9">
        <f>'Energy consumption (PJ)'!AC32*(1000000000000000/1055.06)</f>
        <v>74051712698803.859</v>
      </c>
      <c r="AD32" s="9">
        <f>'Energy consumption (PJ)'!AD32*(1000000000000000/1055.06)</f>
        <v>42773870680340.453</v>
      </c>
      <c r="AE32" s="9">
        <f>'Energy consumption (PJ)'!AE32*(1000000000000000/1055.06)</f>
        <v>46377416450249.273</v>
      </c>
      <c r="AF32" s="9">
        <f>'Energy consumption (PJ)'!AF32*(1000000000000000/1055.06)</f>
        <v>50449263548992.477</v>
      </c>
      <c r="AG32" s="9">
        <f>'Energy consumption (PJ)'!AG32*(1000000000000000/1055.06)</f>
        <v>52216935529732.914</v>
      </c>
      <c r="AH32" s="9">
        <f>'Energy consumption (PJ)'!AH32*(1000000000000000/1055.06)</f>
        <v>54068015089189.242</v>
      </c>
      <c r="AI32" s="9">
        <f>'Energy consumption (PJ)'!AI32*(1000000000000000/1055.06)</f>
        <v>58093378575626.039</v>
      </c>
      <c r="AJ32" s="9">
        <f>'Energy consumption (PJ)'!AJ32*(1000000000000000/1055.06)</f>
        <v>57171156142778.617</v>
      </c>
      <c r="AK32" s="9">
        <f>'Energy consumption (PJ)'!AK32*(1000000000000000/1055.06)</f>
        <v>62316140314294.93</v>
      </c>
      <c r="AL32" s="9">
        <f>'Energy consumption (PJ)'!AL32*(1000000000000000/1055.06)</f>
        <v>61111211684643.531</v>
      </c>
      <c r="AM32" s="9">
        <f>'Energy consumption (PJ)'!AM32*(1000000000000000/1055.06)</f>
        <v>64254492635489.93</v>
      </c>
      <c r="AN32" s="9">
        <f>'Energy consumption (PJ)'!AN32*(1000000000000000/1055.06)</f>
        <v>62584531685401.789</v>
      </c>
      <c r="AO32" s="9">
        <f>'Energy consumption (PJ)'!AO32*(1000000000000000/1055.06)</f>
        <v>61017509904649.977</v>
      </c>
      <c r="AP32" s="9">
        <f>'Energy consumption (PJ)'!AP32*(1000000000000000/1055.06)</f>
        <v>59613637139120.055</v>
      </c>
      <c r="AQ32" s="9">
        <f>'Energy consumption (PJ)'!AQ32*(1000000000000000/1055.06)</f>
        <v>62396937614922.383</v>
      </c>
      <c r="AR32" s="9">
        <f>'Energy consumption (PJ)'!AR32*(1000000000000000/1055.06)</f>
        <v>64340303868974.281</v>
      </c>
      <c r="AS32" s="9">
        <f>'Energy consumption (PJ)'!AS32*(1000000000000000/1055.06)</f>
        <v>62233682444600.313</v>
      </c>
      <c r="AT32" s="9">
        <f>'Energy consumption (PJ)'!AT32*(1000000000000000/1055.06)</f>
        <v>61429931946998.281</v>
      </c>
      <c r="AU32" s="9">
        <f>'Energy consumption (PJ)'!AU32*(1000000000000000/1055.06)</f>
        <v>63190750289083.094</v>
      </c>
      <c r="AV32" s="9">
        <f>'Energy consumption (PJ)'!AV32*(1000000000000000/1055.06)</f>
        <v>64928550035069.102</v>
      </c>
      <c r="AW32" s="9">
        <f>'Energy consumption (PJ)'!AW32*(1000000000000000/1055.06)</f>
        <v>65740005307755.016</v>
      </c>
      <c r="AX32" s="9">
        <f>'Energy consumption (PJ)'!AX32*(1000000000000000/1055.06)</f>
        <v>65803970390309.563</v>
      </c>
      <c r="AY32" s="9">
        <f>'Energy consumption (PJ)'!AY32*(1000000000000000/1055.06)</f>
        <v>64243444922563.648</v>
      </c>
      <c r="AZ32" s="9">
        <f>'Energy consumption (PJ)'!AZ32*(1000000000000000/1055.06)</f>
        <v>64819947680700.617</v>
      </c>
      <c r="BA32" s="9">
        <f>'Energy consumption (PJ)'!BA32*(1000000000000000/1055.06)</f>
        <v>63671463234318.422</v>
      </c>
    </row>
    <row r="33" spans="1:53" x14ac:dyDescent="0.25">
      <c r="A33" s="8" t="s">
        <v>87</v>
      </c>
      <c r="B33" s="8">
        <f>'Energy consumption (PJ)'!B33*(1000000000000000/1055.06)</f>
        <v>5113453263321.5176</v>
      </c>
      <c r="C33" s="8">
        <f>'Energy consumption (PJ)'!C33*(1000000000000000/1055.06)</f>
        <v>6130457035618.8281</v>
      </c>
      <c r="D33" s="8">
        <f>'Energy consumption (PJ)'!D33*(1000000000000000/1055.06)</f>
        <v>6179743332132.7695</v>
      </c>
      <c r="E33" s="8">
        <f>'Energy consumption (PJ)'!E33*(1000000000000000/1055.06)</f>
        <v>5899190567361.0986</v>
      </c>
      <c r="F33" s="8">
        <f>'Energy consumption (PJ)'!F33*(1000000000000000/1055.06)</f>
        <v>6567399010482.8164</v>
      </c>
      <c r="G33" s="8">
        <f>'Energy consumption (PJ)'!G33*(1000000000000000/1055.06)</f>
        <v>6905768392318.9199</v>
      </c>
      <c r="H33" s="8">
        <f>'Energy consumption (PJ)'!H33*(1000000000000000/1055.06)</f>
        <v>7052679468466.249</v>
      </c>
      <c r="I33" s="8">
        <f>'Energy consumption (PJ)'!I33*(1000000000000000/1055.06)</f>
        <v>7768278581312.9111</v>
      </c>
      <c r="J33" s="8">
        <f>'Energy consumption (PJ)'!J33*(1000000000000000/1055.06)</f>
        <v>8668701306086.8584</v>
      </c>
      <c r="K33" s="8">
        <f>'Energy consumption (PJ)'!K33*(1000000000000000/1055.06)</f>
        <v>9841146475081.9863</v>
      </c>
      <c r="L33" s="8">
        <f>'Energy consumption (PJ)'!L33*(1000000000000000/1055.06)</f>
        <v>13451367694728.264</v>
      </c>
      <c r="M33" s="8">
        <f>'Energy consumption (PJ)'!M33*(1000000000000000/1055.06)</f>
        <v>14615282543172.9</v>
      </c>
      <c r="N33" s="8">
        <f>'Energy consumption (PJ)'!N33*(1000000000000000/1055.06)</f>
        <v>14315773510511.25</v>
      </c>
      <c r="O33" s="8">
        <f>'Energy consumption (PJ)'!O33*(1000000000000000/1055.06)</f>
        <v>14675942600420.83</v>
      </c>
      <c r="P33" s="8">
        <f>'Energy consumption (PJ)'!P33*(1000000000000000/1055.06)</f>
        <v>14368851060603.189</v>
      </c>
      <c r="Q33" s="8">
        <f>'Energy consumption (PJ)'!Q33*(1000000000000000/1055.06)</f>
        <v>17238830019145.83</v>
      </c>
      <c r="R33" s="8">
        <f>'Energy consumption (PJ)'!R33*(1000000000000000/1055.06)</f>
        <v>17538339051807.482</v>
      </c>
      <c r="S33" s="8">
        <f>'Energy consumption (PJ)'!S33*(1000000000000000/1055.06)</f>
        <v>11008852577104.621</v>
      </c>
      <c r="T33" s="8">
        <f>'Energy consumption (PJ)'!T33*(1000000000000000/1055.06)</f>
        <v>12456163630504.426</v>
      </c>
      <c r="U33" s="8">
        <f>'Energy consumption (PJ)'!U33*(1000000000000000/1055.06)</f>
        <v>13564157488673.631</v>
      </c>
      <c r="V33" s="8">
        <f>'Energy consumption (PJ)'!V33*(1000000000000000/1055.06)</f>
        <v>14702481375466.799</v>
      </c>
      <c r="W33" s="8">
        <f>'Energy consumption (PJ)'!W33*(1000000000000000/1055.06)</f>
        <v>14717646389778.781</v>
      </c>
      <c r="X33" s="8">
        <f>'Energy consumption (PJ)'!X33*(1000000000000000/1055.06)</f>
        <v>25506606259359.66</v>
      </c>
      <c r="Y33" s="8">
        <f>'Energy consumption (PJ)'!Y33*(1000000000000000/1055.06)</f>
        <v>26389020529638.125</v>
      </c>
      <c r="Z33" s="8">
        <f>'Energy consumption (PJ)'!Z33*(1000000000000000/1055.06)</f>
        <v>8628893143517.9043</v>
      </c>
      <c r="AA33" s="8">
        <f>'Energy consumption (PJ)'!AA33*(1000000000000000/1055.06)</f>
        <v>19184690918052.055</v>
      </c>
      <c r="AB33" s="8">
        <f>'Energy consumption (PJ)'!AB33*(1000000000000000/1055.06)</f>
        <v>35278562356643.227</v>
      </c>
      <c r="AC33" s="8">
        <f>'Energy consumption (PJ)'!AC33*(1000000000000000/1055.06)</f>
        <v>41709476238318.203</v>
      </c>
      <c r="AD33" s="8">
        <f>'Energy consumption (PJ)'!AD33*(1000000000000000/1055.06)</f>
        <v>41216613273178.773</v>
      </c>
      <c r="AE33" s="8">
        <f>'Energy consumption (PJ)'!AE33*(1000000000000000/1055.06)</f>
        <v>44031578298864.523</v>
      </c>
      <c r="AF33" s="8">
        <f>'Energy consumption (PJ)'!AF33*(1000000000000000/1055.06)</f>
        <v>48931814304399.75</v>
      </c>
      <c r="AG33" s="8">
        <f>'Energy consumption (PJ)'!AG33*(1000000000000000/1055.06)</f>
        <v>50605652759084.797</v>
      </c>
      <c r="AH33" s="8">
        <f>'Energy consumption (PJ)'!AH33*(1000000000000000/1055.06)</f>
        <v>52336360017439.773</v>
      </c>
      <c r="AI33" s="8">
        <f>'Energy consumption (PJ)'!AI33*(1000000000000000/1055.06)</f>
        <v>54833848311944.352</v>
      </c>
      <c r="AJ33" s="8">
        <f>'Energy consumption (PJ)'!AJ33*(1000000000000000/1055.06)</f>
        <v>53826322673592.023</v>
      </c>
      <c r="AK33" s="8">
        <f>'Energy consumption (PJ)'!AK33*(1000000000000000/1055.06)</f>
        <v>59964126210831.617</v>
      </c>
      <c r="AL33" s="8">
        <f>'Energy consumption (PJ)'!AL33*(1000000000000000/1055.06)</f>
        <v>59021443330237.148</v>
      </c>
      <c r="AM33" s="8">
        <f>'Energy consumption (PJ)'!AM33*(1000000000000000/1055.06)</f>
        <v>62233272041400.492</v>
      </c>
      <c r="AN33" s="8">
        <f>'Energy consumption (PJ)'!AN33*(1000000000000000/1055.06)</f>
        <v>60420312588857.516</v>
      </c>
      <c r="AO33" s="8">
        <f>'Energy consumption (PJ)'!AO33*(1000000000000000/1055.06)</f>
        <v>58765583000018.961</v>
      </c>
      <c r="AP33" s="8">
        <f>'Energy consumption (PJ)'!AP33*(1000000000000000/1055.06)</f>
        <v>57383455917199.023</v>
      </c>
      <c r="AQ33" s="8">
        <f>'Energy consumption (PJ)'!AQ33*(1000000000000000/1055.06)</f>
        <v>59692603264269.336</v>
      </c>
      <c r="AR33" s="8">
        <f>'Energy consumption (PJ)'!AR33*(1000000000000000/1055.06)</f>
        <v>61367375315147.953</v>
      </c>
      <c r="AS33" s="8">
        <f>'Energy consumption (PJ)'!AS33*(1000000000000000/1055.06)</f>
        <v>58873533258772.016</v>
      </c>
      <c r="AT33" s="8">
        <f>'Energy consumption (PJ)'!AT33*(1000000000000000/1055.06)</f>
        <v>58270264250374.391</v>
      </c>
      <c r="AU33" s="8">
        <f>'Energy consumption (PJ)'!AU33*(1000000000000000/1055.06)</f>
        <v>59663006843212.711</v>
      </c>
      <c r="AV33" s="8">
        <f>'Energy consumption (PJ)'!AV33*(1000000000000000/1055.06)</f>
        <v>60967937368490.898</v>
      </c>
      <c r="AW33" s="8">
        <f>'Energy consumption (PJ)'!AW33*(1000000000000000/1055.06)</f>
        <v>61720885068147.781</v>
      </c>
      <c r="AX33" s="8">
        <f>'Energy consumption (PJ)'!AX33*(1000000000000000/1055.06)</f>
        <v>61637152389437.578</v>
      </c>
      <c r="AY33" s="8">
        <f>'Energy consumption (PJ)'!AY33*(1000000000000000/1055.06)</f>
        <v>60013396394517.852</v>
      </c>
      <c r="AZ33" s="8">
        <f>'Energy consumption (PJ)'!AZ33*(1000000000000000/1055.06)</f>
        <v>59869070953310.711</v>
      </c>
      <c r="BA33" s="8">
        <f>'Energy consumption (PJ)'!BA33*(1000000000000000/1055.06)</f>
        <v>61808355922885.906</v>
      </c>
    </row>
    <row r="34" spans="1:53" x14ac:dyDescent="0.25">
      <c r="A34" s="8" t="s">
        <v>90</v>
      </c>
      <c r="B34" s="8">
        <f>'Energy consumption (PJ)'!B34*(1000000000000000/1055.06)</f>
        <v>1507971110647.7358</v>
      </c>
      <c r="C34" s="8">
        <f>'Energy consumption (PJ)'!C34*(1000000000000000/1055.06)</f>
        <v>1639717172483.0815</v>
      </c>
      <c r="D34" s="8">
        <f>'Energy consumption (PJ)'!D34*(1000000000000000/1055.06)</f>
        <v>1685212215419.0283</v>
      </c>
      <c r="E34" s="8">
        <f>'Energy consumption (PJ)'!E34*(1000000000000000/1055.06)</f>
        <v>2431141356889.6558</v>
      </c>
      <c r="F34" s="8">
        <f>'Energy consumption (PJ)'!F34*(1000000000000000/1055.06)</f>
        <v>1667203760923.5493</v>
      </c>
      <c r="G34" s="8">
        <f>'Energy consumption (PJ)'!G34*(1000000000000000/1055.06)</f>
        <v>1707959736887.0017</v>
      </c>
      <c r="H34" s="8">
        <f>'Energy consumption (PJ)'!H34*(1000000000000000/1055.06)</f>
        <v>1723124751198.9841</v>
      </c>
      <c r="I34" s="8">
        <f>'Energy consumption (PJ)'!I34*(1000000000000000/1055.06)</f>
        <v>2054859439273.5962</v>
      </c>
      <c r="J34" s="8">
        <f>'Energy consumption (PJ)'!J34*(1000000000000000/1055.06)</f>
        <v>2156275472484.9773</v>
      </c>
      <c r="K34" s="8">
        <f>'Energy consumption (PJ)'!K34*(1000000000000000/1055.06)</f>
        <v>4331507212859.9326</v>
      </c>
      <c r="L34" s="8">
        <f>'Energy consumption (PJ)'!L34*(1000000000000000/1055.06)</f>
        <v>8018501317460.6191</v>
      </c>
      <c r="M34" s="8">
        <f>'Energy consumption (PJ)'!M34*(1000000000000000/1055.06)</f>
        <v>9122703922051.8262</v>
      </c>
      <c r="N34" s="8">
        <f>'Energy consumption (PJ)'!N34*(1000000000000000/1055.06)</f>
        <v>8764430458931.2461</v>
      </c>
      <c r="O34" s="8">
        <f>'Energy consumption (PJ)'!O34*(1000000000000000/1055.06)</f>
        <v>9662009743521.6973</v>
      </c>
      <c r="P34" s="8">
        <f>'Energy consumption (PJ)'!P34*(1000000000000000/1055.06)</f>
        <v>10096108278202.188</v>
      </c>
      <c r="Q34" s="8">
        <f>'Energy consumption (PJ)'!Q34*(1000000000000000/1055.06)</f>
        <v>10454381741322.768</v>
      </c>
      <c r="R34" s="8">
        <f>'Energy consumption (PJ)'!R34*(1000000000000000/1055.06)</f>
        <v>11276135954353.309</v>
      </c>
      <c r="S34" s="8">
        <f>'Energy consumption (PJ)'!S34*(1000000000000000/1055.06)</f>
        <v>14782097700604.705</v>
      </c>
      <c r="T34" s="8">
        <f>'Energy consumption (PJ)'!T34*(1000000000000000/1055.06)</f>
        <v>13240005307755.01</v>
      </c>
      <c r="U34" s="8">
        <f>'Energy consumption (PJ)'!U34*(1000000000000000/1055.06)</f>
        <v>1025534092847.8003</v>
      </c>
      <c r="V34" s="8">
        <f>'Energy consumption (PJ)'!V34*(1000000000000000/1055.06)</f>
        <v>1349686273766.4209</v>
      </c>
      <c r="W34" s="8">
        <f>'Energy consumption (PJ)'!W34*(1000000000000000/1055.06)</f>
        <v>1323147498720.4519</v>
      </c>
      <c r="X34" s="8">
        <f>'Energy consumption (PJ)'!X34*(1000000000000000/1055.06)</f>
        <v>1010369078535.818</v>
      </c>
      <c r="Y34" s="8">
        <f>'Energy consumption (PJ)'!Y34*(1000000000000000/1055.06)</f>
        <v>998995317801.8313</v>
      </c>
      <c r="Z34" s="8">
        <f>'Energy consumption (PJ)'!Z34*(1000000000000000/1055.06)</f>
        <v>1145906393949.1594</v>
      </c>
      <c r="AA34" s="8">
        <f>'Energy consumption (PJ)'!AA34*(1000000000000000/1055.06)</f>
        <v>1221731465509.0706</v>
      </c>
      <c r="AB34" s="8">
        <f>'Energy consumption (PJ)'!AB34*(1000000000000000/1055.06)</f>
        <v>1281443709362.501</v>
      </c>
      <c r="AC34" s="8">
        <f>'Energy consumption (PJ)'!AC34*(1000000000000000/1055.06)</f>
        <v>1576213675051.656</v>
      </c>
      <c r="AD34" s="8">
        <f>'Energy consumption (PJ)'!AD34*(1000000000000000/1055.06)</f>
        <v>1557257407161.6782</v>
      </c>
      <c r="AE34" s="8">
        <f>'Energy consumption (PJ)'!AE34*(1000000000000000/1055.06)</f>
        <v>2345838151384.7554</v>
      </c>
      <c r="AF34" s="8">
        <f>'Energy consumption (PJ)'!AF34*(1000000000000000/1055.06)</f>
        <v>1517449244592.7246</v>
      </c>
      <c r="AG34" s="8">
        <f>'Energy consumption (PJ)'!AG34*(1000000000000000/1055.06)</f>
        <v>1611282770648.1147</v>
      </c>
      <c r="AH34" s="8">
        <f>'Energy consumption (PJ)'!AH34*(1000000000000000/1055.06)</f>
        <v>1731655071749.4741</v>
      </c>
      <c r="AI34" s="8">
        <f>'Energy consumption (PJ)'!AI34*(1000000000000000/1055.06)</f>
        <v>3259530263681.6865</v>
      </c>
      <c r="AJ34" s="8">
        <f>'Energy consumption (PJ)'!AJ34*(1000000000000000/1055.06)</f>
        <v>3344833469186.5864</v>
      </c>
      <c r="AK34" s="8">
        <f>'Energy consumption (PJ)'!AK34*(1000000000000000/1055.06)</f>
        <v>2352014103463.3105</v>
      </c>
      <c r="AL34" s="8">
        <f>'Energy consumption (PJ)'!AL34*(1000000000000000/1055.06)</f>
        <v>2089768354406.3845</v>
      </c>
      <c r="AM34" s="8">
        <f>'Energy consumption (PJ)'!AM34*(1000000000000000/1055.06)</f>
        <v>2021220594089.436</v>
      </c>
      <c r="AN34" s="8">
        <f>'Energy consumption (PJ)'!AN34*(1000000000000000/1055.06)</f>
        <v>2164219096544.2725</v>
      </c>
      <c r="AO34" s="8">
        <f>'Energy consumption (PJ)'!AO34*(1000000000000000/1055.06)</f>
        <v>2251926904631.0161</v>
      </c>
      <c r="AP34" s="8">
        <f>'Energy consumption (PJ)'!AP34*(1000000000000000/1055.06)</f>
        <v>2230181221921.0283</v>
      </c>
      <c r="AQ34" s="8">
        <f>'Energy consumption (PJ)'!AQ34*(1000000000000000/1055.06)</f>
        <v>2704334350653.0439</v>
      </c>
      <c r="AR34" s="8">
        <f>'Energy consumption (PJ)'!AR34*(1000000000000000/1055.06)</f>
        <v>2972928553826.3228</v>
      </c>
      <c r="AS34" s="8">
        <f>'Energy consumption (PJ)'!AS34*(1000000000000000/1055.06)</f>
        <v>3360149185828.2944</v>
      </c>
      <c r="AT34" s="8">
        <f>'Energy consumption (PJ)'!AT34*(1000000000000000/1055.06)</f>
        <v>3159667696623.8887</v>
      </c>
      <c r="AU34" s="8">
        <f>'Energy consumption (PJ)'!AU34*(1000000000000000/1055.06)</f>
        <v>3527743445870.3774</v>
      </c>
      <c r="AV34" s="8">
        <f>'Energy consumption (PJ)'!AV34*(1000000000000000/1055.06)</f>
        <v>3960612666578.2041</v>
      </c>
      <c r="AW34" s="8">
        <f>'Energy consumption (PJ)'!AW34*(1000000000000000/1055.06)</f>
        <v>4019120239607.2266</v>
      </c>
      <c r="AX34" s="8">
        <f>'Energy consumption (PJ)'!AX34*(1000000000000000/1055.06)</f>
        <v>4166818000871.9888</v>
      </c>
      <c r="AY34" s="8">
        <f>'Energy consumption (PJ)'!AY34*(1000000000000000/1055.06)</f>
        <v>4230048528045.7988</v>
      </c>
      <c r="AZ34" s="8">
        <f>'Energy consumption (PJ)'!AZ34*(1000000000000000/1055.06)</f>
        <v>4950876727389.9121</v>
      </c>
      <c r="BA34" s="8">
        <f>'Energy consumption (PJ)'!BA34*(1000000000000000/1055.06)</f>
        <v>1863107311432.5251</v>
      </c>
    </row>
    <row r="35" spans="1:53" x14ac:dyDescent="0.25">
      <c r="A35" s="8" t="s">
        <v>83</v>
      </c>
      <c r="B35" s="8" t="s">
        <v>78</v>
      </c>
      <c r="C35" s="8" t="s">
        <v>78</v>
      </c>
      <c r="D35" s="8" t="s">
        <v>78</v>
      </c>
      <c r="E35" s="8" t="s">
        <v>78</v>
      </c>
      <c r="F35" s="8" t="s">
        <v>78</v>
      </c>
      <c r="G35" s="8" t="s">
        <v>78</v>
      </c>
      <c r="H35" s="8" t="s">
        <v>78</v>
      </c>
      <c r="I35" s="8" t="s">
        <v>78</v>
      </c>
      <c r="J35" s="8" t="s">
        <v>78</v>
      </c>
      <c r="K35" s="8" t="s">
        <v>78</v>
      </c>
      <c r="L35" s="8" t="s">
        <v>78</v>
      </c>
      <c r="M35" s="8" t="s">
        <v>78</v>
      </c>
      <c r="N35" s="8" t="s">
        <v>78</v>
      </c>
      <c r="O35" s="8" t="s">
        <v>78</v>
      </c>
      <c r="P35" s="8" t="s">
        <v>78</v>
      </c>
      <c r="Q35" s="8" t="s">
        <v>78</v>
      </c>
      <c r="R35" s="8" t="s">
        <v>78</v>
      </c>
      <c r="S35" s="8" t="s">
        <v>78</v>
      </c>
      <c r="T35" s="8" t="s">
        <v>78</v>
      </c>
      <c r="U35" s="8" t="s">
        <v>78</v>
      </c>
      <c r="V35" s="8" t="s">
        <v>78</v>
      </c>
      <c r="W35" s="8" t="s">
        <v>78</v>
      </c>
      <c r="X35" s="8" t="s">
        <v>78</v>
      </c>
      <c r="Y35" s="8" t="s">
        <v>78</v>
      </c>
      <c r="Z35" s="8" t="s">
        <v>78</v>
      </c>
      <c r="AA35" s="8" t="s">
        <v>78</v>
      </c>
      <c r="AB35" s="8" t="s">
        <v>78</v>
      </c>
      <c r="AC35" s="8" t="s">
        <v>78</v>
      </c>
      <c r="AD35" s="8">
        <f>'Energy consumption (PJ)'!AD35*(1000000000000000/1055.06)</f>
        <v>5729240991033.6855</v>
      </c>
      <c r="AE35" s="8">
        <f>'Energy consumption (PJ)'!AE35*(1000000000000000/1055.06)</f>
        <v>5903217826474.3242</v>
      </c>
      <c r="AF35" s="8">
        <f>'Energy consumption (PJ)'!AF35*(1000000000000000/1055.06)</f>
        <v>6264488275548.3105</v>
      </c>
      <c r="AG35" s="8">
        <f>'Energy consumption (PJ)'!AG35*(1000000000000000/1055.06)</f>
        <v>6513446628627.7559</v>
      </c>
      <c r="AH35" s="8">
        <f>'Energy consumption (PJ)'!AH35*(1000000000000000/1055.06)</f>
        <v>6733743104657.5557</v>
      </c>
      <c r="AI35" s="8">
        <f>'Energy consumption (PJ)'!AI35*(1000000000000000/1055.06)</f>
        <v>6618603681307.2246</v>
      </c>
      <c r="AJ35" s="8">
        <f>'Energy consumption (PJ)'!AJ35*(1000000000000000/1055.06)</f>
        <v>6634612249540.3115</v>
      </c>
      <c r="AK35" s="8">
        <f>'Energy consumption (PJ)'!AK35*(1000000000000000/1055.06)</f>
        <v>6497512937652.8359</v>
      </c>
      <c r="AL35" s="8">
        <f>'Energy consumption (PJ)'!AL35*(1000000000000000/1055.06)</f>
        <v>6889262222053.7227</v>
      </c>
      <c r="AM35" s="8">
        <f>'Energy consumption (PJ)'!AM35*(1000000000000000/1055.06)</f>
        <v>7461454324872.5195</v>
      </c>
      <c r="AN35" s="8">
        <f>'Energy consumption (PJ)'!AN35*(1000000000000000/1055.06)</f>
        <v>6232626580478.8359</v>
      </c>
      <c r="AO35" s="8">
        <f>'Energy consumption (PJ)'!AO35*(1000000000000000/1055.06)</f>
        <v>6265412393607.9473</v>
      </c>
      <c r="AP35" s="8">
        <f>'Energy consumption (PJ)'!AP35*(1000000000000000/1055.06)</f>
        <v>7635584706083.0664</v>
      </c>
      <c r="AQ35" s="8">
        <f>'Energy consumption (PJ)'!AQ35*(1000000000000000/1055.06)</f>
        <v>8702822588288.8184</v>
      </c>
      <c r="AR35" s="8">
        <f>'Energy consumption (PJ)'!AR35*(1000000000000000/1055.06)</f>
        <v>7970162834341.1758</v>
      </c>
      <c r="AS35" s="8">
        <f>'Energy consumption (PJ)'!AS35*(1000000000000000/1055.06)</f>
        <v>8337914431406.7461</v>
      </c>
      <c r="AT35" s="8">
        <f>'Energy consumption (PJ)'!AT35*(1000000000000000/1055.06)</f>
        <v>8950201884253.0293</v>
      </c>
      <c r="AU35" s="8">
        <f>'Energy consumption (PJ)'!AU35*(1000000000000000/1055.06)</f>
        <v>9293310333061.627</v>
      </c>
      <c r="AV35" s="8">
        <f>'Energy consumption (PJ)'!AV35*(1000000000000000/1055.06)</f>
        <v>9134077682785.8145</v>
      </c>
      <c r="AW35" s="8">
        <f>'Energy consumption (PJ)'!AW35*(1000000000000000/1055.06)</f>
        <v>9748260762421.0957</v>
      </c>
      <c r="AX35" s="8">
        <f>'Energy consumption (PJ)'!AX35*(1000000000000000/1055.06)</f>
        <v>10517885238754.193</v>
      </c>
      <c r="AY35" s="8">
        <f>'Energy consumption (PJ)'!AY35*(1000000000000000/1055.06)</f>
        <v>12447633309953.936</v>
      </c>
      <c r="AZ35" s="8">
        <f>'Energy consumption (PJ)'!AZ35*(1000000000000000/1055.06)</f>
        <v>12647621936193.203</v>
      </c>
      <c r="BA35" s="8">
        <f>'Energy consumption (PJ)'!BA35*(1000000000000000/1055.06)</f>
        <v>13633347866472.051</v>
      </c>
    </row>
    <row r="36" spans="1:53" x14ac:dyDescent="0.25">
      <c r="A36" s="8" t="s">
        <v>84</v>
      </c>
      <c r="B36" s="8">
        <f>'Energy consumption (PJ)'!B36*(1000000000000000/1055.06)</f>
        <v>7165469262411.6162</v>
      </c>
      <c r="C36" s="8">
        <f>'Energy consumption (PJ)'!C36*(1000000000000000/1055.06)</f>
        <v>7858320853790.3066</v>
      </c>
      <c r="D36" s="8">
        <f>'Energy consumption (PJ)'!D36*(1000000000000000/1055.06)</f>
        <v>8560650579113.9844</v>
      </c>
      <c r="E36" s="8">
        <f>'Energy consumption (PJ)'!E36*(1000000000000000/1055.06)</f>
        <v>9353022576915.0586</v>
      </c>
      <c r="F36" s="8">
        <f>'Energy consumption (PJ)'!F36*(1000000000000000/1055.06)</f>
        <v>10236384660588.025</v>
      </c>
      <c r="G36" s="8">
        <f>'Energy consumption (PJ)'!G36*(1000000000000000/1055.06)</f>
        <v>11127329251416.982</v>
      </c>
      <c r="H36" s="8">
        <f>'Energy consumption (PJ)'!H36*(1000000000000000/1055.06)</f>
        <v>11980361306465.984</v>
      </c>
      <c r="I36" s="8">
        <f>'Energy consumption (PJ)'!I36*(1000000000000000/1055.06)</f>
        <v>13208727465736.547</v>
      </c>
      <c r="J36" s="8">
        <f>'Energy consumption (PJ)'!J36*(1000000000000000/1055.06)</f>
        <v>14051333573446.061</v>
      </c>
      <c r="K36" s="8">
        <f>'Energy consumption (PJ)'!K36*(1000000000000000/1055.06)</f>
        <v>13962239114363.164</v>
      </c>
      <c r="L36" s="8">
        <f>'Energy consumption (PJ)'!L36*(1000000000000000/1055.06)</f>
        <v>14514814323356.02</v>
      </c>
      <c r="M36" s="8">
        <f>'Energy consumption (PJ)'!M36*(1000000000000000/1055.06)</f>
        <v>15207665914734.709</v>
      </c>
      <c r="N36" s="8">
        <f>'Energy consumption (PJ)'!N36*(1000000000000000/1055.06)</f>
        <v>16002881352719.277</v>
      </c>
      <c r="O36" s="8">
        <f>'Energy consumption (PJ)'!O36*(1000000000000000/1055.06)</f>
        <v>17244516899512.824</v>
      </c>
      <c r="P36" s="8">
        <f>'Energy consumption (PJ)'!P36*(1000000000000000/1055.06)</f>
        <v>18752488010160.563</v>
      </c>
      <c r="Q36" s="8">
        <f>'Energy consumption (PJ)'!Q36*(1000000000000000/1055.06)</f>
        <v>20107861164293.977</v>
      </c>
      <c r="R36" s="8">
        <f>'Energy consumption (PJ)'!R36*(1000000000000000/1055.06)</f>
        <v>21475555892555.875</v>
      </c>
      <c r="S36" s="8">
        <f>'Energy consumption (PJ)'!S36*(1000000000000000/1055.06)</f>
        <v>22816711845771.805</v>
      </c>
      <c r="T36" s="8">
        <f>'Energy consumption (PJ)'!T36*(1000000000000000/1055.06)</f>
        <v>22321953253843.383</v>
      </c>
      <c r="U36" s="8">
        <f>'Energy consumption (PJ)'!U36*(1000000000000000/1055.06)</f>
        <v>22984474816598.109</v>
      </c>
      <c r="V36" s="8">
        <f>'Energy consumption (PJ)'!V36*(1000000000000000/1055.06)</f>
        <v>23963566053115.465</v>
      </c>
      <c r="W36" s="8">
        <f>'Energy consumption (PJ)'!W36*(1000000000000000/1055.06)</f>
        <v>24134172464125.266</v>
      </c>
      <c r="X36" s="8">
        <f>'Energy consumption (PJ)'!X36*(1000000000000000/1055.06)</f>
        <v>24454533391465.887</v>
      </c>
      <c r="Y36" s="8">
        <f>'Energy consumption (PJ)'!Y36*(1000000000000000/1055.06)</f>
        <v>24970143878073.285</v>
      </c>
      <c r="Z36" s="8">
        <f>'Energy consumption (PJ)'!Z36*(1000000000000000/1055.06)</f>
        <v>26607965423767.371</v>
      </c>
      <c r="AA36" s="8">
        <f>'Energy consumption (PJ)'!AA36*(1000000000000000/1055.06)</f>
        <v>28269482304323.926</v>
      </c>
      <c r="AB36" s="8">
        <f>'Energy consumption (PJ)'!AB36*(1000000000000000/1055.06)</f>
        <v>29333876746346.184</v>
      </c>
      <c r="AC36" s="8">
        <f>'Energy consumption (PJ)'!AC36*(1000000000000000/1055.06)</f>
        <v>31547968835895.586</v>
      </c>
      <c r="AD36" s="8">
        <f>'Energy consumption (PJ)'!AD36*(1000000000000000/1055.06)</f>
        <v>32421852785623.57</v>
      </c>
      <c r="AE36" s="8">
        <f>'Energy consumption (PJ)'!AE36*(1000000000000000/1055.06)</f>
        <v>33656853638655.621</v>
      </c>
      <c r="AF36" s="8">
        <f>'Energy consumption (PJ)'!AF36*(1000000000000000/1055.06)</f>
        <v>32923246071313.48</v>
      </c>
      <c r="AG36" s="8">
        <f>'Energy consumption (PJ)'!AG36*(1000000000000000/1055.06)</f>
        <v>32042727427824.016</v>
      </c>
      <c r="AH36" s="8">
        <f>'Energy consumption (PJ)'!AH36*(1000000000000000/1055.06)</f>
        <v>33731730896821.035</v>
      </c>
      <c r="AI36" s="8">
        <f>'Energy consumption (PJ)'!AI36*(1000000000000000/1055.06)</f>
        <v>35868102288021.539</v>
      </c>
      <c r="AJ36" s="8">
        <f>'Energy consumption (PJ)'!AJ36*(1000000000000000/1055.06)</f>
        <v>37410194680871.234</v>
      </c>
      <c r="AK36" s="8">
        <f>'Energy consumption (PJ)'!AK36*(1000000000000000/1055.06)</f>
        <v>39891570147669.328</v>
      </c>
      <c r="AL36" s="8">
        <f>'Energy consumption (PJ)'!AL36*(1000000000000000/1055.06)</f>
        <v>41515174492445.93</v>
      </c>
      <c r="AM36" s="8">
        <f>'Energy consumption (PJ)'!AM36*(1000000000000000/1055.06)</f>
        <v>42811783216120.406</v>
      </c>
      <c r="AN36" s="8">
        <f>'Energy consumption (PJ)'!AN36*(1000000000000000/1055.06)</f>
        <v>44054987394081.852</v>
      </c>
      <c r="AO36" s="8">
        <f>'Energy consumption (PJ)'!AO36*(1000000000000000/1055.06)</f>
        <v>44312134854889.773</v>
      </c>
      <c r="AP36" s="8">
        <f>'Energy consumption (PJ)'!AP36*(1000000000000000/1055.06)</f>
        <v>44629689306769.289</v>
      </c>
      <c r="AQ36" s="8">
        <f>'Energy consumption (PJ)'!AQ36*(1000000000000000/1055.06)</f>
        <v>45254298333744.055</v>
      </c>
      <c r="AR36" s="8">
        <f>'Energy consumption (PJ)'!AR36*(1000000000000000/1055.06)</f>
        <v>45924402403654.773</v>
      </c>
      <c r="AS36" s="8">
        <f>'Energy consumption (PJ)'!AS36*(1000000000000000/1055.06)</f>
        <v>46916763027695.109</v>
      </c>
      <c r="AT36" s="8">
        <f>'Energy consumption (PJ)'!AT36*(1000000000000000/1055.06)</f>
        <v>46500672947510.094</v>
      </c>
      <c r="AU36" s="8">
        <f>'Energy consumption (PJ)'!AU36*(1000000000000000/1055.06)</f>
        <v>44834416999981.047</v>
      </c>
      <c r="AV36" s="8">
        <f>'Energy consumption (PJ)'!AV36*(1000000000000000/1055.06)</f>
        <v>46899702386594.133</v>
      </c>
      <c r="AW36" s="8">
        <f>'Energy consumption (PJ)'!AW36*(1000000000000000/1055.06)</f>
        <v>48037078459992.805</v>
      </c>
      <c r="AX36" s="8">
        <f>'Energy consumption (PJ)'!AX36*(1000000000000000/1055.06)</f>
        <v>47467442609898.969</v>
      </c>
      <c r="AY36" s="8">
        <f>'Energy consumption (PJ)'!AY36*(1000000000000000/1055.06)</f>
        <v>64403920156199.656</v>
      </c>
      <c r="AZ36" s="8">
        <f>'Energy consumption (PJ)'!AZ36*(1000000000000000/1055.06)</f>
        <v>74924648835137.344</v>
      </c>
      <c r="BA36" s="8">
        <f>'Energy consumption (PJ)'!BA36*(1000000000000000/1055.06)</f>
        <v>81873068830208.719</v>
      </c>
    </row>
    <row r="37" spans="1:53" x14ac:dyDescent="0.25">
      <c r="A37" s="8" t="s">
        <v>1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</row>
    <row r="38" spans="1:53" x14ac:dyDescent="0.25">
      <c r="A38" s="9" t="s">
        <v>91</v>
      </c>
      <c r="B38" s="9">
        <f>'Energy consumption (PJ)'!B38*(1000000000000000/1055.06)</f>
        <v>3241521809186.2075</v>
      </c>
      <c r="C38" s="9">
        <f>'Energy consumption (PJ)'!C38*(1000000000000000/1055.06)</f>
        <v>3589369324967.3008</v>
      </c>
      <c r="D38" s="9">
        <f>'Energy consumption (PJ)'!D38*(1000000000000000/1055.06)</f>
        <v>3917312759463.917</v>
      </c>
      <c r="E38" s="9">
        <f>'Energy consumption (PJ)'!E38*(1000000000000000/1055.06)</f>
        <v>4350463480749.9102</v>
      </c>
      <c r="F38" s="9">
        <f>'Energy consumption (PJ)'!F38*(1000000000000000/1055.06)</f>
        <v>4855648020017.8193</v>
      </c>
      <c r="G38" s="9">
        <f>'Energy consumption (PJ)'!G38*(1000000000000000/1055.06)</f>
        <v>5363675999469.2246</v>
      </c>
      <c r="H38" s="9">
        <f>'Energy consumption (PJ)'!H38*(1000000000000000/1055.06)</f>
        <v>6005345667544.9746</v>
      </c>
      <c r="I38" s="9">
        <f>'Energy consumption (PJ)'!I38*(1000000000000000/1055.06)</f>
        <v>6561712130115.8232</v>
      </c>
      <c r="J38" s="9">
        <f>'Energy consumption (PJ)'!J38*(1000000000000000/1055.06)</f>
        <v>7274467802778.9893</v>
      </c>
      <c r="K38" s="9">
        <f>'Energy consumption (PJ)'!K38*(1000000000000000/1055.06)</f>
        <v>8304740962599.2842</v>
      </c>
      <c r="L38" s="9">
        <f>'Energy consumption (PJ)'!L38*(1000000000000000/1055.06)</f>
        <v>8833620836729.666</v>
      </c>
      <c r="M38" s="9">
        <f>'Energy consumption (PJ)'!M38*(1000000000000000/1055.06)</f>
        <v>9769112657100.0703</v>
      </c>
      <c r="N38" s="9">
        <f>'Energy consumption (PJ)'!N38*(1000000000000000/1055.06)</f>
        <v>10669535381874.018</v>
      </c>
      <c r="O38" s="9">
        <f>'Energy consumption (PJ)'!O38*(1000000000000000/1055.06)</f>
        <v>11136807385361.971</v>
      </c>
      <c r="P38" s="9">
        <f>'Energy consumption (PJ)'!P38*(1000000000000000/1055.06)</f>
        <v>11413568896555.646</v>
      </c>
      <c r="Q38" s="9">
        <f>'Energy consumption (PJ)'!Q38*(1000000000000000/1055.06)</f>
        <v>12300722233806.609</v>
      </c>
      <c r="R38" s="9">
        <f>'Energy consumption (PJ)'!R38*(1000000000000000/1055.06)</f>
        <v>13317726006103.92</v>
      </c>
      <c r="S38" s="9">
        <f>'Energy consumption (PJ)'!S38*(1000000000000000/1055.06)</f>
        <v>14296817242621.273</v>
      </c>
      <c r="T38" s="9">
        <f>'Energy consumption (PJ)'!T38*(1000000000000000/1055.06)</f>
        <v>13177449623718.084</v>
      </c>
      <c r="U38" s="9">
        <f>'Energy consumption (PJ)'!U38*(1000000000000000/1055.06)</f>
        <v>13225788106837.527</v>
      </c>
      <c r="V38" s="9">
        <f>'Energy consumption (PJ)'!V38*(1000000000000000/1055.06)</f>
        <v>14030481678767.086</v>
      </c>
      <c r="W38" s="9">
        <f>'Energy consumption (PJ)'!W38*(1000000000000000/1055.06)</f>
        <v>14723333270145.775</v>
      </c>
      <c r="X38" s="9">
        <f>'Energy consumption (PJ)'!X38*(1000000000000000/1055.06)</f>
        <v>15330881656019.564</v>
      </c>
      <c r="Y38" s="9">
        <f>'Energy consumption (PJ)'!Y38*(1000000000000000/1055.06)</f>
        <v>15153640551248.271</v>
      </c>
      <c r="Z38" s="9">
        <f>'Energy consumption (PJ)'!Z38*(1000000000000000/1055.06)</f>
        <v>15101510814550.832</v>
      </c>
      <c r="AA38" s="9">
        <f>'Energy consumption (PJ)'!AA38*(1000000000000000/1055.06)</f>
        <v>15454097397304.42</v>
      </c>
      <c r="AB38" s="9">
        <f>'Energy consumption (PJ)'!AB38*(1000000000000000/1055.06)</f>
        <v>16051219835838.721</v>
      </c>
      <c r="AC38" s="9">
        <f>'Energy consumption (PJ)'!AC38*(1000000000000000/1055.06)</f>
        <v>16712793585198.945</v>
      </c>
      <c r="AD38" s="9">
        <f>'Energy consumption (PJ)'!AD38*(1000000000000000/1055.06)</f>
        <v>17875760620249.086</v>
      </c>
      <c r="AE38" s="9">
        <f>'Energy consumption (PJ)'!AE38*(1000000000000000/1055.06)</f>
        <v>18036888897313.898</v>
      </c>
      <c r="AF38" s="9">
        <f>'Energy consumption (PJ)'!AF38*(1000000000000000/1055.06)</f>
        <v>18033097643735.902</v>
      </c>
      <c r="AG38" s="9">
        <f>'Energy consumption (PJ)'!AG38*(1000000000000000/1055.06)</f>
        <v>17217978124466.855</v>
      </c>
      <c r="AH38" s="9">
        <f>'Energy consumption (PJ)'!AH38*(1000000000000000/1055.06)</f>
        <v>17388584535476.656</v>
      </c>
      <c r="AI38" s="9">
        <f>'Energy consumption (PJ)'!AI38*(1000000000000000/1055.06)</f>
        <v>17664398233275.836</v>
      </c>
      <c r="AJ38" s="9">
        <f>'Energy consumption (PJ)'!AJ38*(1000000000000000/1055.06)</f>
        <v>18534490929425.816</v>
      </c>
      <c r="AK38" s="9">
        <f>'Energy consumption (PJ)'!AK38*(1000000000000000/1055.06)</f>
        <v>20039618599890.055</v>
      </c>
      <c r="AL38" s="9">
        <f>'Energy consumption (PJ)'!AL38*(1000000000000000/1055.06)</f>
        <v>20380831421909.656</v>
      </c>
      <c r="AM38" s="9">
        <f>'Energy consumption (PJ)'!AM38*(1000000000000000/1055.06)</f>
        <v>20667071067048.32</v>
      </c>
      <c r="AN38" s="9">
        <f>'Energy consumption (PJ)'!AN38*(1000000000000000/1055.06)</f>
        <v>20981176425985.25</v>
      </c>
      <c r="AO38" s="9">
        <f>'Energy consumption (PJ)'!AO38*(1000000000000000/1055.06)</f>
        <v>21455462248592.5</v>
      </c>
      <c r="AP38" s="9">
        <f>'Energy consumption (PJ)'!AP38*(1000000000000000/1055.06)</f>
        <v>22008227020264.25</v>
      </c>
      <c r="AQ38" s="9">
        <f>'Energy consumption (PJ)'!AQ38*(1000000000000000/1055.06)</f>
        <v>22506397740412.867</v>
      </c>
      <c r="AR38" s="9">
        <f>'Energy consumption (PJ)'!AR38*(1000000000000000/1055.06)</f>
        <v>23233181051314.617</v>
      </c>
      <c r="AS38" s="9">
        <f>'Energy consumption (PJ)'!AS38*(1000000000000000/1055.06)</f>
        <v>24137395029666.563</v>
      </c>
      <c r="AT38" s="9">
        <f>'Energy consumption (PJ)'!AT38*(1000000000000000/1055.06)</f>
        <v>26624836502189.453</v>
      </c>
      <c r="AU38" s="9">
        <f>'Energy consumption (PJ)'!AU38*(1000000000000000/1055.06)</f>
        <v>26351866244573.77</v>
      </c>
      <c r="AV38" s="9">
        <f>'Energy consumption (PJ)'!AV38*(1000000000000000/1055.06)</f>
        <v>27600705173165.508</v>
      </c>
      <c r="AW38" s="9">
        <f>'Energy consumption (PJ)'!AW38*(1000000000000000/1055.06)</f>
        <v>28620931511004.113</v>
      </c>
      <c r="AX38" s="9">
        <f>'Energy consumption (PJ)'!AX38*(1000000000000000/1055.06)</f>
        <v>31682499573483.973</v>
      </c>
      <c r="AY38" s="9">
        <f>'Energy consumption (PJ)'!AY38*(1000000000000000/1055.06)</f>
        <v>30704016833165.887</v>
      </c>
      <c r="AZ38" s="9">
        <f>'Energy consumption (PJ)'!AZ38*(1000000000000000/1055.06)</f>
        <v>30677799366860.656</v>
      </c>
      <c r="BA38" s="9">
        <f>'Energy consumption (PJ)'!BA38*(1000000000000000/1055.06)</f>
        <v>29590884878585.105</v>
      </c>
    </row>
    <row r="39" spans="1:53" x14ac:dyDescent="0.25">
      <c r="A39" s="8" t="s">
        <v>84</v>
      </c>
      <c r="B39" s="8">
        <f>'Energy consumption (PJ)'!B39*(1000000000000000/1055.06)</f>
        <v>3241521809186.2075</v>
      </c>
      <c r="C39" s="8">
        <f>'Energy consumption (PJ)'!C39*(1000000000000000/1055.06)</f>
        <v>3589369324967.3008</v>
      </c>
      <c r="D39" s="8">
        <f>'Energy consumption (PJ)'!D39*(1000000000000000/1055.06)</f>
        <v>3917312759463.917</v>
      </c>
      <c r="E39" s="8">
        <f>'Energy consumption (PJ)'!E39*(1000000000000000/1055.06)</f>
        <v>4350463480749.9102</v>
      </c>
      <c r="F39" s="8">
        <f>'Energy consumption (PJ)'!F39*(1000000000000000/1055.06)</f>
        <v>4855648020017.8193</v>
      </c>
      <c r="G39" s="8">
        <f>'Energy consumption (PJ)'!G39*(1000000000000000/1055.06)</f>
        <v>5363675999469.2246</v>
      </c>
      <c r="H39" s="8">
        <f>'Energy consumption (PJ)'!H39*(1000000000000000/1055.06)</f>
        <v>6005345667544.9746</v>
      </c>
      <c r="I39" s="8">
        <f>'Energy consumption (PJ)'!I39*(1000000000000000/1055.06)</f>
        <v>6561712130115.8232</v>
      </c>
      <c r="J39" s="8">
        <f>'Energy consumption (PJ)'!J39*(1000000000000000/1055.06)</f>
        <v>7274467802778.9893</v>
      </c>
      <c r="K39" s="8">
        <f>'Energy consumption (PJ)'!K39*(1000000000000000/1055.06)</f>
        <v>8304740962599.2842</v>
      </c>
      <c r="L39" s="8">
        <f>'Energy consumption (PJ)'!L39*(1000000000000000/1055.06)</f>
        <v>8833620836729.666</v>
      </c>
      <c r="M39" s="8">
        <f>'Energy consumption (PJ)'!M39*(1000000000000000/1055.06)</f>
        <v>9769112657100.0703</v>
      </c>
      <c r="N39" s="8">
        <f>'Energy consumption (PJ)'!N39*(1000000000000000/1055.06)</f>
        <v>10669535381874.018</v>
      </c>
      <c r="O39" s="8">
        <f>'Energy consumption (PJ)'!O39*(1000000000000000/1055.06)</f>
        <v>11136807385361.971</v>
      </c>
      <c r="P39" s="8">
        <f>'Energy consumption (PJ)'!P39*(1000000000000000/1055.06)</f>
        <v>11413568896555.646</v>
      </c>
      <c r="Q39" s="8">
        <f>'Energy consumption (PJ)'!Q39*(1000000000000000/1055.06)</f>
        <v>12300722233806.609</v>
      </c>
      <c r="R39" s="8">
        <f>'Energy consumption (PJ)'!R39*(1000000000000000/1055.06)</f>
        <v>13317726006103.92</v>
      </c>
      <c r="S39" s="8">
        <f>'Energy consumption (PJ)'!S39*(1000000000000000/1055.06)</f>
        <v>14296817242621.273</v>
      </c>
      <c r="T39" s="8">
        <f>'Energy consumption (PJ)'!T39*(1000000000000000/1055.06)</f>
        <v>13177449623718.084</v>
      </c>
      <c r="U39" s="8">
        <f>'Energy consumption (PJ)'!U39*(1000000000000000/1055.06)</f>
        <v>13225788106837.527</v>
      </c>
      <c r="V39" s="8">
        <f>'Energy consumption (PJ)'!V39*(1000000000000000/1055.06)</f>
        <v>14030481678767.086</v>
      </c>
      <c r="W39" s="8">
        <f>'Energy consumption (PJ)'!W39*(1000000000000000/1055.06)</f>
        <v>14723333270145.775</v>
      </c>
      <c r="X39" s="8">
        <f>'Energy consumption (PJ)'!X39*(1000000000000000/1055.06)</f>
        <v>15330881656019.564</v>
      </c>
      <c r="Y39" s="8">
        <f>'Energy consumption (PJ)'!Y39*(1000000000000000/1055.06)</f>
        <v>15153640551248.271</v>
      </c>
      <c r="Z39" s="8">
        <f>'Energy consumption (PJ)'!Z39*(1000000000000000/1055.06)</f>
        <v>15101510814550.832</v>
      </c>
      <c r="AA39" s="8">
        <f>'Energy consumption (PJ)'!AA39*(1000000000000000/1055.06)</f>
        <v>15454097397304.42</v>
      </c>
      <c r="AB39" s="8">
        <f>'Energy consumption (PJ)'!AB39*(1000000000000000/1055.06)</f>
        <v>16051219835838.721</v>
      </c>
      <c r="AC39" s="8">
        <f>'Energy consumption (PJ)'!AC39*(1000000000000000/1055.06)</f>
        <v>16712793585198.945</v>
      </c>
      <c r="AD39" s="8">
        <f>'Energy consumption (PJ)'!AD39*(1000000000000000/1055.06)</f>
        <v>17875760620249.086</v>
      </c>
      <c r="AE39" s="8">
        <f>'Energy consumption (PJ)'!AE39*(1000000000000000/1055.06)</f>
        <v>18036888897313.898</v>
      </c>
      <c r="AF39" s="8">
        <f>'Energy consumption (PJ)'!AF39*(1000000000000000/1055.06)</f>
        <v>18033097643735.902</v>
      </c>
      <c r="AG39" s="8">
        <f>'Energy consumption (PJ)'!AG39*(1000000000000000/1055.06)</f>
        <v>17217978124466.855</v>
      </c>
      <c r="AH39" s="8">
        <f>'Energy consumption (PJ)'!AH39*(1000000000000000/1055.06)</f>
        <v>17388584535476.656</v>
      </c>
      <c r="AI39" s="8">
        <f>'Energy consumption (PJ)'!AI39*(1000000000000000/1055.06)</f>
        <v>17664398233275.836</v>
      </c>
      <c r="AJ39" s="8">
        <f>'Energy consumption (PJ)'!AJ39*(1000000000000000/1055.06)</f>
        <v>18534490929425.816</v>
      </c>
      <c r="AK39" s="8">
        <f>'Energy consumption (PJ)'!AK39*(1000000000000000/1055.06)</f>
        <v>20039618599890.055</v>
      </c>
      <c r="AL39" s="8">
        <f>'Energy consumption (PJ)'!AL39*(1000000000000000/1055.06)</f>
        <v>20380831421909.656</v>
      </c>
      <c r="AM39" s="8">
        <f>'Energy consumption (PJ)'!AM39*(1000000000000000/1055.06)</f>
        <v>20667071067048.32</v>
      </c>
      <c r="AN39" s="8">
        <f>'Energy consumption (PJ)'!AN39*(1000000000000000/1055.06)</f>
        <v>20981176425985.25</v>
      </c>
      <c r="AO39" s="8">
        <f>'Energy consumption (PJ)'!AO39*(1000000000000000/1055.06)</f>
        <v>21455462248592.5</v>
      </c>
      <c r="AP39" s="8">
        <f>'Energy consumption (PJ)'!AP39*(1000000000000000/1055.06)</f>
        <v>22008227020264.25</v>
      </c>
      <c r="AQ39" s="8">
        <f>'Energy consumption (PJ)'!AQ39*(1000000000000000/1055.06)</f>
        <v>22506776865770.668</v>
      </c>
      <c r="AR39" s="8">
        <f>'Energy consumption (PJ)'!AR39*(1000000000000000/1055.06)</f>
        <v>23232801925956.82</v>
      </c>
      <c r="AS39" s="8">
        <f>'Energy consumption (PJ)'!AS39*(1000000000000000/1055.06)</f>
        <v>24137015904308.762</v>
      </c>
      <c r="AT39" s="8">
        <f>'Energy consumption (PJ)'!AT39*(1000000000000000/1055.06)</f>
        <v>26625026064868.352</v>
      </c>
      <c r="AU39" s="8">
        <f>'Energy consumption (PJ)'!AU39*(1000000000000000/1055.06)</f>
        <v>26352055807252.672</v>
      </c>
      <c r="AV39" s="8">
        <f>'Energy consumption (PJ)'!AV39*(1000000000000000/1055.06)</f>
        <v>27600326047807.711</v>
      </c>
      <c r="AW39" s="8">
        <f>'Energy consumption (PJ)'!AW39*(1000000000000000/1055.06)</f>
        <v>28621121073683.016</v>
      </c>
      <c r="AX39" s="8">
        <f>'Energy consumption (PJ)'!AX39*(1000000000000000/1055.06)</f>
        <v>31682558337914.434</v>
      </c>
      <c r="AY39" s="8">
        <f>'Energy consumption (PJ)'!AY39*(1000000000000000/1055.06)</f>
        <v>30704414914791.582</v>
      </c>
      <c r="AZ39" s="8">
        <f>'Energy consumption (PJ)'!AZ39*(1000000000000000/1055.06)</f>
        <v>30677876139745.605</v>
      </c>
      <c r="BA39" s="8">
        <f>'Energy consumption (PJ)'!BA39*(1000000000000000/1055.06)</f>
        <v>29590734176255.379</v>
      </c>
    </row>
    <row r="40" spans="1:53" x14ac:dyDescent="0.25">
      <c r="A40" s="8" t="s">
        <v>1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</row>
    <row r="41" spans="1:53" x14ac:dyDescent="0.25">
      <c r="A41" s="9" t="s">
        <v>92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</row>
    <row r="42" spans="1:53" x14ac:dyDescent="0.25">
      <c r="A42" s="8" t="s">
        <v>93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</row>
    <row r="43" spans="1:53" x14ac:dyDescent="0.25">
      <c r="A43" s="8" t="s">
        <v>96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</row>
    <row r="44" spans="1:53" x14ac:dyDescent="0.25">
      <c r="A44" s="8" t="s">
        <v>1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</row>
    <row r="45" spans="1:53" x14ac:dyDescent="0.25">
      <c r="A45" s="8" t="s">
        <v>94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22" workbookViewId="0">
      <selection activeCell="F46" sqref="F46:F51"/>
    </sheetView>
  </sheetViews>
  <sheetFormatPr defaultColWidth="10.85546875" defaultRowHeight="15" x14ac:dyDescent="0.25"/>
  <cols>
    <col min="1" max="1" width="36.140625" customWidth="1"/>
    <col min="2" max="2" width="18.85546875" customWidth="1"/>
    <col min="9" max="9" width="19.140625" customWidth="1"/>
  </cols>
  <sheetData>
    <row r="1" spans="1:11" ht="15.75" x14ac:dyDescent="0.25">
      <c r="B1" s="21" t="s">
        <v>148</v>
      </c>
      <c r="D1" s="21" t="s">
        <v>149</v>
      </c>
    </row>
    <row r="2" spans="1:11" ht="33.75" x14ac:dyDescent="0.25">
      <c r="A2" s="22"/>
      <c r="B2" s="23" t="s">
        <v>150</v>
      </c>
      <c r="C2" s="23" t="s">
        <v>10</v>
      </c>
      <c r="D2" s="23" t="s">
        <v>151</v>
      </c>
      <c r="E2" s="23" t="s">
        <v>152</v>
      </c>
      <c r="F2" s="23" t="s">
        <v>153</v>
      </c>
      <c r="G2" s="23" t="s">
        <v>154</v>
      </c>
      <c r="H2" s="23" t="s">
        <v>155</v>
      </c>
      <c r="I2" s="23" t="s">
        <v>1</v>
      </c>
      <c r="J2" s="23" t="s">
        <v>156</v>
      </c>
      <c r="K2" s="23" t="s">
        <v>126</v>
      </c>
    </row>
    <row r="3" spans="1:11" ht="33.75" x14ac:dyDescent="0.25">
      <c r="A3" s="12"/>
      <c r="B3" s="13" t="s">
        <v>118</v>
      </c>
      <c r="C3" s="13" t="s">
        <v>95</v>
      </c>
      <c r="D3" s="13" t="s">
        <v>120</v>
      </c>
      <c r="E3" s="13" t="s">
        <v>121</v>
      </c>
      <c r="F3" s="13" t="s">
        <v>122</v>
      </c>
      <c r="G3" s="13" t="s">
        <v>123</v>
      </c>
      <c r="H3" s="13" t="s">
        <v>124</v>
      </c>
      <c r="I3" s="13" t="s">
        <v>119</v>
      </c>
      <c r="J3" s="13" t="s">
        <v>125</v>
      </c>
      <c r="K3" s="14" t="s">
        <v>126</v>
      </c>
    </row>
    <row r="4" spans="1:11" x14ac:dyDescent="0.25">
      <c r="A4" s="15" t="s">
        <v>127</v>
      </c>
      <c r="B4" s="24">
        <f>('Energy consumption (BTU)'!BA33+'Energy consumption (BTU)'!BA35)*'BNE Fuel &amp; component splits'!D37</f>
        <v>75441703789357.953</v>
      </c>
      <c r="C4" s="24">
        <v>259.31090699999999</v>
      </c>
      <c r="D4" s="24">
        <v>355.47591400000005</v>
      </c>
      <c r="E4" s="24">
        <v>1.1775230000000001</v>
      </c>
      <c r="F4" s="24">
        <v>3.721981</v>
      </c>
      <c r="G4" s="24">
        <v>41.367665000000002</v>
      </c>
      <c r="H4" s="24">
        <v>255.54065099999997</v>
      </c>
      <c r="I4" s="25">
        <v>263.94113799999997</v>
      </c>
      <c r="J4" s="25">
        <v>657.28814797019993</v>
      </c>
      <c r="K4" s="26">
        <v>921.22928597019995</v>
      </c>
    </row>
    <row r="5" spans="1:11" x14ac:dyDescent="0.25">
      <c r="A5" s="16" t="s">
        <v>128</v>
      </c>
      <c r="B5" s="27">
        <v>2.7664840000000002</v>
      </c>
      <c r="C5" s="27">
        <v>259.31090699999999</v>
      </c>
      <c r="D5" s="28">
        <v>292.52786200000003</v>
      </c>
      <c r="E5" s="28">
        <v>1.1775230000000001</v>
      </c>
      <c r="F5" s="28">
        <v>0</v>
      </c>
      <c r="G5" s="28">
        <v>31.563032</v>
      </c>
      <c r="H5" s="28">
        <v>177.86519999999999</v>
      </c>
      <c r="I5" s="29">
        <v>262.07739099999998</v>
      </c>
      <c r="J5" s="29">
        <v>503.13361699999996</v>
      </c>
      <c r="K5" s="27">
        <v>765.21100799999999</v>
      </c>
    </row>
    <row r="6" spans="1:11" x14ac:dyDescent="0.25">
      <c r="A6" s="17" t="s">
        <v>129</v>
      </c>
      <c r="B6" s="30"/>
      <c r="C6" s="30"/>
      <c r="D6" s="31">
        <v>17.551671720000002</v>
      </c>
      <c r="E6" s="31"/>
      <c r="F6" s="31"/>
      <c r="G6" s="31">
        <v>1.8937819199999999</v>
      </c>
      <c r="H6" s="31"/>
      <c r="I6" s="29">
        <v>0</v>
      </c>
      <c r="J6" s="29">
        <v>19.44545364</v>
      </c>
      <c r="K6" s="27">
        <v>19.44545364</v>
      </c>
    </row>
    <row r="7" spans="1:11" x14ac:dyDescent="0.25">
      <c r="A7" s="17" t="s">
        <v>130</v>
      </c>
      <c r="B7" s="30">
        <v>2.7664840000000002</v>
      </c>
      <c r="C7" s="30">
        <v>44.082854189999999</v>
      </c>
      <c r="D7" s="31">
        <v>90.683637220000008</v>
      </c>
      <c r="E7" s="31"/>
      <c r="F7" s="31"/>
      <c r="G7" s="31">
        <v>9.7845399200000003</v>
      </c>
      <c r="H7" s="31"/>
      <c r="I7" s="29">
        <v>46.849338189999997</v>
      </c>
      <c r="J7" s="29">
        <v>100.46817714000001</v>
      </c>
      <c r="K7" s="27">
        <v>147.31751532999999</v>
      </c>
    </row>
    <row r="8" spans="1:11" x14ac:dyDescent="0.25">
      <c r="A8" s="17" t="s">
        <v>131</v>
      </c>
      <c r="B8" s="30"/>
      <c r="C8" s="30">
        <v>215.22805280999998</v>
      </c>
      <c r="D8" s="31">
        <v>184.29255306000002</v>
      </c>
      <c r="E8" s="31">
        <v>1.1775230000000001</v>
      </c>
      <c r="F8" s="31"/>
      <c r="G8" s="31">
        <v>19.884710160000001</v>
      </c>
      <c r="H8" s="31"/>
      <c r="I8" s="29">
        <v>215.22805280999998</v>
      </c>
      <c r="J8" s="29">
        <v>205.35478622000002</v>
      </c>
      <c r="K8" s="27">
        <v>420.58283903</v>
      </c>
    </row>
    <row r="9" spans="1:11" x14ac:dyDescent="0.25">
      <c r="A9" s="17" t="s">
        <v>132</v>
      </c>
      <c r="B9" s="32"/>
      <c r="C9" s="32"/>
      <c r="D9" s="33"/>
      <c r="E9" s="33"/>
      <c r="F9" s="33"/>
      <c r="G9" s="33"/>
      <c r="H9" s="33"/>
      <c r="I9" s="29">
        <v>262.07739099999998</v>
      </c>
      <c r="J9" s="29">
        <v>325.268417</v>
      </c>
      <c r="K9" s="27">
        <v>587.34580800000003</v>
      </c>
    </row>
    <row r="10" spans="1:11" x14ac:dyDescent="0.25">
      <c r="A10" s="17" t="s">
        <v>133</v>
      </c>
      <c r="B10" s="30"/>
      <c r="C10" s="30"/>
      <c r="D10" s="31"/>
      <c r="E10" s="31"/>
      <c r="F10" s="31"/>
      <c r="G10" s="31"/>
      <c r="H10" s="31">
        <v>39.130344000000001</v>
      </c>
      <c r="I10" s="29">
        <v>0</v>
      </c>
      <c r="J10" s="29">
        <v>39.130344000000001</v>
      </c>
      <c r="K10" s="27">
        <v>39.130344000000001</v>
      </c>
    </row>
    <row r="11" spans="1:11" x14ac:dyDescent="0.25">
      <c r="A11" s="17" t="s">
        <v>134</v>
      </c>
      <c r="B11" s="34"/>
      <c r="C11" s="34"/>
      <c r="D11" s="35"/>
      <c r="E11" s="35"/>
      <c r="F11" s="35"/>
      <c r="G11" s="35"/>
      <c r="H11" s="35">
        <v>138.73485599999998</v>
      </c>
      <c r="I11" s="29">
        <v>0</v>
      </c>
      <c r="J11" s="29">
        <v>138.73485599999998</v>
      </c>
      <c r="K11" s="27">
        <v>138.73485599999998</v>
      </c>
    </row>
    <row r="12" spans="1:11" x14ac:dyDescent="0.25">
      <c r="A12" s="17" t="s">
        <v>135</v>
      </c>
      <c r="B12" s="30"/>
      <c r="C12" s="30"/>
      <c r="D12" s="31"/>
      <c r="E12" s="31"/>
      <c r="F12" s="31"/>
      <c r="G12" s="31"/>
      <c r="H12" s="31">
        <v>24.901128</v>
      </c>
      <c r="I12" s="29">
        <v>0</v>
      </c>
      <c r="J12" s="29">
        <v>24.901128</v>
      </c>
      <c r="K12" s="27">
        <v>24.901128</v>
      </c>
    </row>
    <row r="13" spans="1:11" x14ac:dyDescent="0.25">
      <c r="A13" s="17" t="s">
        <v>136</v>
      </c>
      <c r="B13" s="30"/>
      <c r="C13" s="30"/>
      <c r="D13" s="31"/>
      <c r="E13" s="31"/>
      <c r="F13" s="31"/>
      <c r="G13" s="31"/>
      <c r="H13" s="31">
        <v>53.359559999999995</v>
      </c>
      <c r="I13" s="29">
        <v>0</v>
      </c>
      <c r="J13" s="29">
        <v>53.359559999999995</v>
      </c>
      <c r="K13" s="27">
        <v>53.359559999999995</v>
      </c>
    </row>
    <row r="14" spans="1:11" x14ac:dyDescent="0.25">
      <c r="A14" s="17" t="s">
        <v>137</v>
      </c>
      <c r="B14" s="30"/>
      <c r="C14" s="30"/>
      <c r="D14" s="31"/>
      <c r="E14" s="31"/>
      <c r="F14" s="31"/>
      <c r="G14" s="31"/>
      <c r="H14" s="31">
        <v>10.671911999999999</v>
      </c>
      <c r="I14" s="29">
        <v>0</v>
      </c>
      <c r="J14" s="29">
        <v>10.671911999999999</v>
      </c>
      <c r="K14" s="27">
        <v>10.671911999999999</v>
      </c>
    </row>
    <row r="15" spans="1:11" x14ac:dyDescent="0.25">
      <c r="A15" s="17" t="s">
        <v>138</v>
      </c>
      <c r="B15" s="30"/>
      <c r="C15" s="30"/>
      <c r="D15" s="31"/>
      <c r="E15" s="31"/>
      <c r="F15" s="31"/>
      <c r="G15" s="31"/>
      <c r="H15" s="31">
        <v>33.794387999999998</v>
      </c>
      <c r="I15" s="29">
        <v>0</v>
      </c>
      <c r="J15" s="29">
        <v>33.794387999999998</v>
      </c>
      <c r="K15" s="27">
        <v>33.794387999999998</v>
      </c>
    </row>
    <row r="16" spans="1:11" x14ac:dyDescent="0.25">
      <c r="A16" s="17" t="s">
        <v>139</v>
      </c>
      <c r="B16" s="30"/>
      <c r="C16" s="30"/>
      <c r="D16" s="31"/>
      <c r="E16" s="31"/>
      <c r="F16" s="31"/>
      <c r="G16" s="31"/>
      <c r="H16" s="31">
        <v>16.007867999999998</v>
      </c>
      <c r="I16" s="29">
        <v>0</v>
      </c>
      <c r="J16" s="29">
        <v>16.007867999999998</v>
      </c>
      <c r="K16" s="27">
        <v>16.007867999999998</v>
      </c>
    </row>
    <row r="17" spans="1:11" x14ac:dyDescent="0.25">
      <c r="A17" s="16" t="s">
        <v>140</v>
      </c>
      <c r="B17" s="27">
        <v>1.863747</v>
      </c>
      <c r="C17" s="27">
        <v>0</v>
      </c>
      <c r="D17" s="28">
        <v>62.948051999999997</v>
      </c>
      <c r="E17" s="28">
        <v>0</v>
      </c>
      <c r="F17" s="28">
        <v>3.721981</v>
      </c>
      <c r="G17" s="28">
        <v>9.8046330000000008</v>
      </c>
      <c r="H17" s="28">
        <v>49.872650999999998</v>
      </c>
      <c r="I17" s="29">
        <v>1.863747</v>
      </c>
      <c r="J17" s="29">
        <v>126.35729153019999</v>
      </c>
      <c r="K17" s="27">
        <v>128.22103853019999</v>
      </c>
    </row>
    <row r="18" spans="1:11" x14ac:dyDescent="0.25">
      <c r="A18" s="17" t="s">
        <v>129</v>
      </c>
      <c r="B18" s="30"/>
      <c r="C18" s="30"/>
      <c r="D18" s="36">
        <v>25.1792208</v>
      </c>
      <c r="E18" s="31"/>
      <c r="F18" s="36">
        <v>3.721981</v>
      </c>
      <c r="G18" s="36">
        <v>3.9218532000000006</v>
      </c>
      <c r="H18" s="31"/>
      <c r="I18" s="29">
        <v>0</v>
      </c>
      <c r="J18" s="29">
        <v>32.823054999999997</v>
      </c>
      <c r="K18" s="27">
        <v>32.823054999999997</v>
      </c>
    </row>
    <row r="19" spans="1:11" x14ac:dyDescent="0.25">
      <c r="A19" s="17" t="s">
        <v>130</v>
      </c>
      <c r="B19" s="30">
        <v>1.863747</v>
      </c>
      <c r="C19" s="30"/>
      <c r="D19" s="36">
        <v>25.1792208</v>
      </c>
      <c r="E19" s="31"/>
      <c r="F19" s="31"/>
      <c r="G19" s="36">
        <v>3.9218532000000006</v>
      </c>
      <c r="H19" s="31"/>
      <c r="I19" s="29">
        <v>1.863747</v>
      </c>
      <c r="J19" s="29">
        <v>29.101074000000001</v>
      </c>
      <c r="K19" s="27">
        <v>30.964821000000001</v>
      </c>
    </row>
    <row r="20" spans="1:11" x14ac:dyDescent="0.25">
      <c r="A20" s="17" t="s">
        <v>131</v>
      </c>
      <c r="B20" s="30"/>
      <c r="C20" s="30"/>
      <c r="D20" s="36">
        <v>12.5896104</v>
      </c>
      <c r="E20" s="31"/>
      <c r="F20" s="31"/>
      <c r="G20" s="36">
        <v>1.9609266000000003</v>
      </c>
      <c r="H20" s="31"/>
      <c r="I20" s="29">
        <v>0</v>
      </c>
      <c r="J20" s="29">
        <v>14.550537</v>
      </c>
      <c r="K20" s="27">
        <v>14.550537</v>
      </c>
    </row>
    <row r="21" spans="1:11" x14ac:dyDescent="0.25">
      <c r="A21" s="17" t="s">
        <v>141</v>
      </c>
      <c r="B21" s="30"/>
      <c r="C21" s="30"/>
      <c r="D21" s="31"/>
      <c r="E21" s="31"/>
      <c r="F21" s="31"/>
      <c r="G21" s="31"/>
      <c r="H21" s="31">
        <v>6.1492978682999997</v>
      </c>
      <c r="I21" s="29">
        <v>0</v>
      </c>
      <c r="J21" s="29">
        <v>6.1492978682999997</v>
      </c>
      <c r="K21" s="27">
        <v>6.1492978682999997</v>
      </c>
    </row>
    <row r="22" spans="1:11" x14ac:dyDescent="0.25">
      <c r="A22" s="17" t="s">
        <v>138</v>
      </c>
      <c r="B22" s="30"/>
      <c r="C22" s="30"/>
      <c r="D22" s="31"/>
      <c r="E22" s="31"/>
      <c r="F22" s="31"/>
      <c r="G22" s="31"/>
      <c r="H22" s="31">
        <v>9.6752942940000004</v>
      </c>
      <c r="I22" s="29">
        <v>0</v>
      </c>
      <c r="J22" s="29">
        <v>9.6752942940000004</v>
      </c>
      <c r="K22" s="27">
        <v>9.6752942940000004</v>
      </c>
    </row>
    <row r="23" spans="1:11" x14ac:dyDescent="0.25">
      <c r="A23" s="17" t="s">
        <v>142</v>
      </c>
      <c r="B23" s="30"/>
      <c r="C23" s="30"/>
      <c r="D23" s="31"/>
      <c r="E23" s="31"/>
      <c r="F23" s="31"/>
      <c r="G23" s="31"/>
      <c r="H23" s="31">
        <v>7.8748915929000001</v>
      </c>
      <c r="I23" s="29">
        <v>0</v>
      </c>
      <c r="J23" s="29">
        <v>7.8748915929000001</v>
      </c>
      <c r="K23" s="27">
        <v>7.8748915929000001</v>
      </c>
    </row>
    <row r="24" spans="1:11" x14ac:dyDescent="0.25">
      <c r="A24" s="17" t="s">
        <v>133</v>
      </c>
      <c r="B24" s="30"/>
      <c r="C24" s="30"/>
      <c r="D24" s="31"/>
      <c r="E24" s="31"/>
      <c r="F24" s="31"/>
      <c r="G24" s="31"/>
      <c r="H24" s="31">
        <v>18.2932883868</v>
      </c>
      <c r="I24" s="29">
        <v>0</v>
      </c>
      <c r="J24" s="29">
        <v>18.2932883868</v>
      </c>
      <c r="K24" s="27">
        <v>18.2932883868</v>
      </c>
    </row>
    <row r="25" spans="1:11" x14ac:dyDescent="0.25">
      <c r="A25" s="17" t="s">
        <v>143</v>
      </c>
      <c r="B25" s="30"/>
      <c r="C25" s="30"/>
      <c r="D25" s="31"/>
      <c r="E25" s="31"/>
      <c r="F25" s="31"/>
      <c r="G25" s="31"/>
      <c r="H25" s="31">
        <v>2.5534797311999999</v>
      </c>
      <c r="I25" s="29">
        <v>0</v>
      </c>
      <c r="J25" s="29">
        <v>2.5534797311999999</v>
      </c>
      <c r="K25" s="27">
        <v>2.5534797311999999</v>
      </c>
    </row>
    <row r="26" spans="1:11" x14ac:dyDescent="0.25">
      <c r="A26" s="17" t="s">
        <v>144</v>
      </c>
      <c r="B26" s="30"/>
      <c r="C26" s="30"/>
      <c r="D26" s="31"/>
      <c r="E26" s="31"/>
      <c r="F26" s="31"/>
      <c r="G26" s="31"/>
      <c r="H26" s="31">
        <v>5.3363736569999993</v>
      </c>
      <c r="I26" s="29">
        <v>0</v>
      </c>
      <c r="J26" s="29">
        <v>5.3363736569999993</v>
      </c>
      <c r="K26" s="27">
        <v>5.3363736569999993</v>
      </c>
    </row>
    <row r="27" spans="1:11" x14ac:dyDescent="0.25">
      <c r="A27" s="16" t="s">
        <v>145</v>
      </c>
      <c r="B27" s="27"/>
      <c r="C27" s="27"/>
      <c r="D27" s="28">
        <v>0</v>
      </c>
      <c r="E27" s="28">
        <v>0</v>
      </c>
      <c r="F27" s="28">
        <v>0</v>
      </c>
      <c r="G27" s="28">
        <v>0</v>
      </c>
      <c r="H27" s="28">
        <v>27.802800000000001</v>
      </c>
      <c r="I27" s="29">
        <v>0</v>
      </c>
      <c r="J27" s="29">
        <v>27.797239439999998</v>
      </c>
      <c r="K27" s="27">
        <v>27.797239439999998</v>
      </c>
    </row>
    <row r="28" spans="1:11" x14ac:dyDescent="0.25">
      <c r="A28" s="17" t="s">
        <v>141</v>
      </c>
      <c r="B28" s="30"/>
      <c r="C28" s="30"/>
      <c r="D28" s="31"/>
      <c r="E28" s="31"/>
      <c r="F28" s="31"/>
      <c r="G28" s="31"/>
      <c r="H28" s="31">
        <v>4.7264760000000008</v>
      </c>
      <c r="I28" s="29">
        <v>0</v>
      </c>
      <c r="J28" s="29">
        <v>4.7264760000000008</v>
      </c>
      <c r="K28" s="27">
        <v>4.7264760000000008</v>
      </c>
    </row>
    <row r="29" spans="1:11" x14ac:dyDescent="0.25">
      <c r="A29" s="17" t="s">
        <v>138</v>
      </c>
      <c r="B29" s="30"/>
      <c r="C29" s="30"/>
      <c r="D29" s="31"/>
      <c r="E29" s="31"/>
      <c r="F29" s="31"/>
      <c r="G29" s="31"/>
      <c r="H29" s="31">
        <v>8.0628119999999992</v>
      </c>
      <c r="I29" s="29">
        <v>0</v>
      </c>
      <c r="J29" s="29">
        <v>8.0628119999999992</v>
      </c>
      <c r="K29" s="27">
        <v>8.0628119999999992</v>
      </c>
    </row>
    <row r="30" spans="1:11" x14ac:dyDescent="0.25">
      <c r="A30" s="17" t="s">
        <v>133</v>
      </c>
      <c r="B30" s="30"/>
      <c r="C30" s="30"/>
      <c r="D30" s="31"/>
      <c r="E30" s="31"/>
      <c r="F30" s="31"/>
      <c r="G30" s="31"/>
      <c r="H30" s="31">
        <v>12.288837600000001</v>
      </c>
      <c r="I30" s="29">
        <v>0</v>
      </c>
      <c r="J30" s="29">
        <v>12.288837600000001</v>
      </c>
      <c r="K30" s="27">
        <v>12.288837600000001</v>
      </c>
    </row>
    <row r="31" spans="1:11" x14ac:dyDescent="0.25">
      <c r="A31" s="17" t="s">
        <v>144</v>
      </c>
      <c r="B31" s="30"/>
      <c r="C31" s="30"/>
      <c r="D31" s="31"/>
      <c r="E31" s="31"/>
      <c r="F31" s="31"/>
      <c r="G31" s="31"/>
      <c r="H31" s="31">
        <v>2.7191138399999999</v>
      </c>
      <c r="I31" s="29">
        <v>0</v>
      </c>
      <c r="J31" s="29">
        <v>2.7191138399999999</v>
      </c>
      <c r="K31" s="27">
        <v>2.7191138399999999</v>
      </c>
    </row>
    <row r="32" spans="1:11" x14ac:dyDescent="0.25">
      <c r="B32" s="37">
        <v>4.6302310000000002</v>
      </c>
      <c r="C32" s="37">
        <v>259.31090699999999</v>
      </c>
      <c r="D32" s="37">
        <v>355.47591399999999</v>
      </c>
      <c r="E32" s="37">
        <v>1.1775230000000001</v>
      </c>
      <c r="F32" s="37">
        <v>3.721981</v>
      </c>
      <c r="G32" s="37">
        <v>41.367665000000002</v>
      </c>
      <c r="H32" s="37">
        <v>255.54506497019997</v>
      </c>
      <c r="I32" s="37">
        <v>263.94113799999997</v>
      </c>
      <c r="J32" s="37">
        <v>657.28814797019993</v>
      </c>
      <c r="K32" s="37">
        <v>921.22928597019995</v>
      </c>
    </row>
    <row r="33" spans="1:15" x14ac:dyDescent="0.25">
      <c r="A33" s="44" t="s">
        <v>178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</row>
    <row r="35" spans="1:15" ht="15.75" x14ac:dyDescent="0.25">
      <c r="A35" s="43" t="s">
        <v>176</v>
      </c>
      <c r="B35" s="41"/>
      <c r="C35" s="41"/>
      <c r="D35" s="41"/>
      <c r="G35" t="s">
        <v>157</v>
      </c>
    </row>
    <row r="36" spans="1:15" ht="15.75" x14ac:dyDescent="0.25">
      <c r="A36" s="42"/>
      <c r="B36" s="40" t="s">
        <v>158</v>
      </c>
      <c r="C36" s="40" t="s">
        <v>159</v>
      </c>
      <c r="D36" s="40" t="s">
        <v>160</v>
      </c>
      <c r="G36" t="s">
        <v>85</v>
      </c>
      <c r="H36" t="s">
        <v>161</v>
      </c>
      <c r="I36" s="38" t="s">
        <v>89</v>
      </c>
      <c r="J36" s="38" t="s">
        <v>162</v>
      </c>
    </row>
    <row r="37" spans="1:15" x14ac:dyDescent="0.25">
      <c r="A37" s="42" t="s">
        <v>163</v>
      </c>
      <c r="B37" s="45">
        <v>1</v>
      </c>
      <c r="C37" s="45">
        <v>1</v>
      </c>
      <c r="D37" s="45">
        <v>1</v>
      </c>
      <c r="E37" s="47"/>
      <c r="F37" s="47"/>
      <c r="G37" s="37">
        <f>SUM(B6:H8)</f>
        <v>587.34580800000003</v>
      </c>
      <c r="H37" s="37">
        <f t="shared" ref="H37:H42" si="0">SUM(I37+J37)</f>
        <v>78.338412999999989</v>
      </c>
      <c r="I37" s="39">
        <f>SUM(B18:H20)</f>
        <v>78.338412999999989</v>
      </c>
      <c r="J37" s="38"/>
    </row>
    <row r="38" spans="1:15" x14ac:dyDescent="0.25">
      <c r="A38" s="42" t="s">
        <v>164</v>
      </c>
      <c r="B38" s="45">
        <v>1</v>
      </c>
      <c r="C38" s="45">
        <v>1</v>
      </c>
      <c r="D38" s="45">
        <v>1</v>
      </c>
      <c r="E38" s="47"/>
      <c r="F38" s="47"/>
      <c r="G38" s="37">
        <f>SUM(B15:H15)</f>
        <v>33.794387999999998</v>
      </c>
      <c r="H38" s="37">
        <f t="shared" si="0"/>
        <v>25.612997886899997</v>
      </c>
      <c r="I38" s="39">
        <f>SUM(B22:H23)</f>
        <v>17.5501858869</v>
      </c>
      <c r="J38" s="39">
        <f>SUM(B29:H29)</f>
        <v>8.0628119999999992</v>
      </c>
    </row>
    <row r="39" spans="1:15" x14ac:dyDescent="0.25">
      <c r="A39" s="42" t="s">
        <v>165</v>
      </c>
      <c r="B39" s="45">
        <v>1</v>
      </c>
      <c r="C39" s="45">
        <v>1</v>
      </c>
      <c r="D39" s="45">
        <v>1</v>
      </c>
      <c r="E39" s="47"/>
      <c r="F39" s="47"/>
      <c r="G39" s="37">
        <f>SUM(B10:H10)</f>
        <v>39.130344000000001</v>
      </c>
      <c r="H39" s="37">
        <f t="shared" si="0"/>
        <v>30.582125986800001</v>
      </c>
      <c r="I39" s="39">
        <f>SUM(B24:H24)</f>
        <v>18.2932883868</v>
      </c>
      <c r="J39" s="39">
        <f>SUM(B30:H30)</f>
        <v>12.288837600000001</v>
      </c>
    </row>
    <row r="40" spans="1:15" x14ac:dyDescent="0.25">
      <c r="A40" s="42" t="s">
        <v>166</v>
      </c>
      <c r="B40" s="45">
        <v>1</v>
      </c>
      <c r="C40" s="45">
        <v>1</v>
      </c>
      <c r="D40" s="45">
        <v>1</v>
      </c>
      <c r="E40" s="47"/>
      <c r="F40" s="47"/>
      <c r="G40" s="37">
        <f>SUM(B12:H14)</f>
        <v>88.932599999999979</v>
      </c>
      <c r="H40" s="37">
        <f t="shared" si="0"/>
        <v>10.875773868300001</v>
      </c>
      <c r="I40" s="39">
        <f>SUM(B21:H21)</f>
        <v>6.1492978682999997</v>
      </c>
      <c r="J40" s="39">
        <f>SUM(B28:H28)</f>
        <v>4.7264760000000008</v>
      </c>
    </row>
    <row r="41" spans="1:15" x14ac:dyDescent="0.25">
      <c r="A41" s="42" t="s">
        <v>11</v>
      </c>
      <c r="B41" s="45">
        <v>1</v>
      </c>
      <c r="C41" s="45">
        <v>1</v>
      </c>
      <c r="D41" s="45">
        <v>1</v>
      </c>
      <c r="E41" s="47"/>
      <c r="F41" s="47"/>
      <c r="G41" s="37">
        <f>SUM(B16:H16)</f>
        <v>16.007867999999998</v>
      </c>
      <c r="H41" s="37">
        <f t="shared" si="0"/>
        <v>10.608967228199999</v>
      </c>
      <c r="I41" s="39">
        <f>SUM(B25:H26)</f>
        <v>7.8898533881999988</v>
      </c>
      <c r="J41" s="39">
        <f>SUM(B31:H31)</f>
        <v>2.7191138399999999</v>
      </c>
    </row>
    <row r="42" spans="1:15" x14ac:dyDescent="0.25">
      <c r="B42" s="47"/>
      <c r="C42" s="47"/>
      <c r="D42" s="47"/>
      <c r="E42" s="47"/>
      <c r="F42" s="47"/>
      <c r="G42" s="37">
        <f t="shared" ref="G42" si="1">SUM(G37:G41)</f>
        <v>765.21100800000011</v>
      </c>
      <c r="H42" s="37">
        <f t="shared" si="0"/>
        <v>156.01827797019999</v>
      </c>
      <c r="I42" s="39">
        <f>SUM(I37:I41)</f>
        <v>128.22103853019999</v>
      </c>
      <c r="J42" s="39">
        <f>SUM(J37:J41)</f>
        <v>27.797239440000002</v>
      </c>
    </row>
    <row r="43" spans="1:15" x14ac:dyDescent="0.25">
      <c r="B43" s="47"/>
      <c r="C43" s="47"/>
      <c r="D43" s="47"/>
      <c r="E43" s="47"/>
      <c r="F43" s="47"/>
    </row>
    <row r="44" spans="1:15" ht="15.75" x14ac:dyDescent="0.25">
      <c r="A44" s="43" t="s">
        <v>177</v>
      </c>
      <c r="B44" s="48"/>
      <c r="C44" s="48"/>
      <c r="D44" s="48"/>
      <c r="E44" s="48"/>
      <c r="F44" s="48"/>
      <c r="I44" t="s">
        <v>167</v>
      </c>
      <c r="J44" t="s">
        <v>168</v>
      </c>
      <c r="K44" t="s">
        <v>169</v>
      </c>
      <c r="L44" t="s">
        <v>170</v>
      </c>
      <c r="M44" t="s">
        <v>171</v>
      </c>
      <c r="N44" t="s">
        <v>172</v>
      </c>
    </row>
    <row r="45" spans="1:15" ht="15.75" x14ac:dyDescent="0.25">
      <c r="A45" s="40" t="s">
        <v>173</v>
      </c>
      <c r="B45" s="46" t="s">
        <v>163</v>
      </c>
      <c r="C45" s="46" t="s">
        <v>164</v>
      </c>
      <c r="D45" s="46" t="s">
        <v>165</v>
      </c>
      <c r="E45" s="46" t="s">
        <v>166</v>
      </c>
      <c r="F45" s="46" t="s">
        <v>11</v>
      </c>
      <c r="H45" s="21" t="s">
        <v>174</v>
      </c>
      <c r="I45" t="s">
        <v>3</v>
      </c>
      <c r="J45" t="s">
        <v>4</v>
      </c>
      <c r="K45" t="s">
        <v>5</v>
      </c>
      <c r="L45" t="s">
        <v>6</v>
      </c>
      <c r="M45" t="s">
        <v>8</v>
      </c>
      <c r="N45" t="s">
        <v>13</v>
      </c>
    </row>
    <row r="46" spans="1:15" x14ac:dyDescent="0.25">
      <c r="A46" s="42" t="s">
        <v>3</v>
      </c>
      <c r="B46" s="45">
        <f>INDEX($I$46:$N$50,MATCH(B$45,$H$46:$H$50,0),MATCH($A46,$I$45:$N$45,0))/SUM($I$46:$I$50)</f>
        <v>0</v>
      </c>
      <c r="C46" s="45">
        <f t="shared" ref="C46:F46" si="2">INDEX($I$46:$N$50,MATCH(C$45,$H$46:$H$50,0),MATCH($A46,$I$45:$N$45,0))/SUM($I$46:$I$50)</f>
        <v>0.19</v>
      </c>
      <c r="D46" s="45">
        <f t="shared" si="2"/>
        <v>0.22000000000000003</v>
      </c>
      <c r="E46" s="45">
        <f t="shared" si="2"/>
        <v>0.49999999999999994</v>
      </c>
      <c r="F46" s="45">
        <f t="shared" si="2"/>
        <v>0.09</v>
      </c>
      <c r="H46" t="s">
        <v>163</v>
      </c>
      <c r="I46" s="37">
        <f>SUM(H6:H8)</f>
        <v>0</v>
      </c>
      <c r="J46" s="37">
        <v>0</v>
      </c>
      <c r="K46" s="37">
        <f>SUM(G6:G8)+SUM(D6:D8)</f>
        <v>324.09089400000005</v>
      </c>
      <c r="L46" s="37">
        <f>SUM(E6:F8)</f>
        <v>1.1775230000000001</v>
      </c>
      <c r="M46" s="37">
        <f>SUM(B6:B8)</f>
        <v>2.7664840000000002</v>
      </c>
      <c r="N46" s="37">
        <f>SUM(C6:C8)</f>
        <v>259.31090699999999</v>
      </c>
      <c r="O46" s="37">
        <f t="shared" ref="O46:O50" si="3">SUM(I46:N46)</f>
        <v>587.34580800000003</v>
      </c>
    </row>
    <row r="47" spans="1:15" x14ac:dyDescent="0.25">
      <c r="A47" s="42" t="s">
        <v>4</v>
      </c>
      <c r="B47" s="66">
        <v>0</v>
      </c>
      <c r="C47" s="66">
        <v>0</v>
      </c>
      <c r="D47" s="66">
        <v>0</v>
      </c>
      <c r="E47" s="66">
        <v>0</v>
      </c>
      <c r="F47" s="66">
        <v>0</v>
      </c>
      <c r="H47" t="s">
        <v>164</v>
      </c>
      <c r="I47" s="37">
        <f>SUM(H15:H15)</f>
        <v>33.794387999999998</v>
      </c>
      <c r="J47" s="37">
        <v>0</v>
      </c>
      <c r="K47" s="37">
        <f>SUM(G15:G15)+SUM(D15:D15)</f>
        <v>0</v>
      </c>
      <c r="L47" s="37">
        <f>SUM(E15:F15)</f>
        <v>0</v>
      </c>
      <c r="M47" s="37">
        <f>SUM(B15:B15)</f>
        <v>0</v>
      </c>
      <c r="N47" s="37">
        <f>SUM(C15:C15)</f>
        <v>0</v>
      </c>
      <c r="O47" s="37">
        <f t="shared" si="3"/>
        <v>33.794387999999998</v>
      </c>
    </row>
    <row r="48" spans="1:15" x14ac:dyDescent="0.25">
      <c r="A48" s="42" t="s">
        <v>5</v>
      </c>
      <c r="B48" s="45">
        <f>INDEX($I$46:$N$50,MATCH(B$45,$H$46:$H$50,0),MATCH($A48,$I$45:$N$45,0))/SUM($K$46:$K$50)</f>
        <v>1</v>
      </c>
      <c r="C48" s="45">
        <f t="shared" ref="C48:F48" si="4">INDEX($I$46:$N$50,MATCH(C$45,$H$46:$H$50,0),MATCH($A48,$I$45:$N$45,0))/SUM($K$46:$K$50)</f>
        <v>0</v>
      </c>
      <c r="D48" s="45">
        <f t="shared" si="4"/>
        <v>0</v>
      </c>
      <c r="E48" s="45">
        <f t="shared" si="4"/>
        <v>0</v>
      </c>
      <c r="F48" s="45">
        <f t="shared" si="4"/>
        <v>0</v>
      </c>
      <c r="H48" t="s">
        <v>165</v>
      </c>
      <c r="I48" s="37">
        <f>SUM(H10:H10)</f>
        <v>39.130344000000001</v>
      </c>
      <c r="J48" s="37">
        <v>0</v>
      </c>
      <c r="K48" s="37">
        <f>SUM(G10:G10)+SUM(D10:D10)</f>
        <v>0</v>
      </c>
      <c r="L48" s="37">
        <f>SUM(E10:F10)</f>
        <v>0</v>
      </c>
      <c r="M48" s="37">
        <f>SUM(B10:B10)</f>
        <v>0</v>
      </c>
      <c r="N48" s="37">
        <f>SUM(C10:C10)</f>
        <v>0</v>
      </c>
      <c r="O48" s="37">
        <f t="shared" si="3"/>
        <v>39.130344000000001</v>
      </c>
    </row>
    <row r="49" spans="1:15" x14ac:dyDescent="0.25">
      <c r="A49" s="42" t="s">
        <v>6</v>
      </c>
      <c r="B49" s="45">
        <f>INDEX($I$46:$N$50,MATCH(B$45,$H$46:$H$50,0),MATCH($A49,$I$45:$N$45,0))/SUM($L$46:$L$50)</f>
        <v>1</v>
      </c>
      <c r="C49" s="45">
        <f t="shared" ref="C49:F49" si="5">INDEX($I$46:$N$50,MATCH(C$45,$H$46:$H$50,0),MATCH($A49,$I$45:$N$45,0))/SUM($L$46:$L$50)</f>
        <v>0</v>
      </c>
      <c r="D49" s="45">
        <f t="shared" si="5"/>
        <v>0</v>
      </c>
      <c r="E49" s="45">
        <f t="shared" si="5"/>
        <v>0</v>
      </c>
      <c r="F49" s="45">
        <f t="shared" si="5"/>
        <v>0</v>
      </c>
      <c r="H49" t="s">
        <v>166</v>
      </c>
      <c r="I49" s="37">
        <f>SUM(H12:H14)</f>
        <v>88.932599999999979</v>
      </c>
      <c r="J49" s="37">
        <v>0</v>
      </c>
      <c r="K49" s="37">
        <f>SUM(G12:G14)+SUM(D12:D14)</f>
        <v>0</v>
      </c>
      <c r="L49" s="37">
        <f>SUM(E12:F14)</f>
        <v>0</v>
      </c>
      <c r="M49" s="37">
        <f>SUM(B12:B14)</f>
        <v>0</v>
      </c>
      <c r="N49" s="37">
        <f>SUM(C12:C14)</f>
        <v>0</v>
      </c>
      <c r="O49" s="37">
        <f t="shared" si="3"/>
        <v>88.932599999999979</v>
      </c>
    </row>
    <row r="50" spans="1:15" x14ac:dyDescent="0.25">
      <c r="A50" s="42" t="s">
        <v>8</v>
      </c>
      <c r="B50" s="45">
        <f>INDEX($I$46:$N$50,MATCH(B$45,$H$46:$H$50,0),MATCH($A50,$I$45:$N$45,0))/SUM($M$46:$M$50)</f>
        <v>1</v>
      </c>
      <c r="C50" s="45">
        <f t="shared" ref="C50:F50" si="6">INDEX($I$46:$N$50,MATCH(C$45,$H$46:$H$50,0),MATCH($A50,$I$45:$N$45,0))/SUM($M$46:$M$50)</f>
        <v>0</v>
      </c>
      <c r="D50" s="45">
        <f t="shared" si="6"/>
        <v>0</v>
      </c>
      <c r="E50" s="45">
        <f t="shared" si="6"/>
        <v>0</v>
      </c>
      <c r="F50" s="45">
        <f t="shared" si="6"/>
        <v>0</v>
      </c>
      <c r="H50" t="s">
        <v>11</v>
      </c>
      <c r="I50" s="37">
        <f>SUM(H16:H16)</f>
        <v>16.007867999999998</v>
      </c>
      <c r="J50" s="37">
        <v>0</v>
      </c>
      <c r="K50" s="37">
        <f>SUM(G16:G16)+SUM(D16:D16)</f>
        <v>0</v>
      </c>
      <c r="L50" s="37">
        <f>SUM(E16:F16)</f>
        <v>0</v>
      </c>
      <c r="M50" s="37">
        <f>SUM(B16:B16)</f>
        <v>0</v>
      </c>
      <c r="N50" s="37">
        <f>SUM(C16:C16)</f>
        <v>0</v>
      </c>
      <c r="O50" s="37">
        <f t="shared" si="3"/>
        <v>16.007867999999998</v>
      </c>
    </row>
    <row r="51" spans="1:15" x14ac:dyDescent="0.25">
      <c r="A51" s="42" t="s">
        <v>13</v>
      </c>
      <c r="B51" s="45">
        <f>INDEX($I$46:$N$50,MATCH(B$45,$H$46:$H$50,0),MATCH($A51,$I$45:$N$45,0))/SUM($N$46:$N$50)</f>
        <v>1</v>
      </c>
      <c r="C51" s="45">
        <f t="shared" ref="C51:F51" si="7">INDEX($I$46:$N$50,MATCH(C$45,$H$46:$H$50,0),MATCH($A51,$I$45:$N$45,0))/SUM($N$46:$N$50)</f>
        <v>0</v>
      </c>
      <c r="D51" s="45">
        <f t="shared" si="7"/>
        <v>0</v>
      </c>
      <c r="E51" s="45">
        <f t="shared" si="7"/>
        <v>0</v>
      </c>
      <c r="F51" s="45">
        <f t="shared" si="7"/>
        <v>0</v>
      </c>
      <c r="I51" s="37"/>
      <c r="K51" s="37"/>
      <c r="L51" s="37"/>
      <c r="M51" s="37"/>
      <c r="N51" s="37"/>
    </row>
    <row r="52" spans="1:15" x14ac:dyDescent="0.25">
      <c r="B52" s="47"/>
      <c r="C52" s="47"/>
      <c r="D52" s="47"/>
      <c r="E52" s="47"/>
      <c r="F52" s="47"/>
    </row>
    <row r="53" spans="1:15" ht="15.75" x14ac:dyDescent="0.25">
      <c r="A53" s="43" t="s">
        <v>177</v>
      </c>
      <c r="B53" s="48"/>
      <c r="C53" s="48"/>
      <c r="D53" s="48"/>
      <c r="E53" s="48"/>
      <c r="F53" s="48"/>
      <c r="I53" t="s">
        <v>167</v>
      </c>
      <c r="J53" t="s">
        <v>168</v>
      </c>
      <c r="K53" t="s">
        <v>169</v>
      </c>
      <c r="L53" t="s">
        <v>170</v>
      </c>
      <c r="M53" t="s">
        <v>171</v>
      </c>
      <c r="N53" t="s">
        <v>172</v>
      </c>
    </row>
    <row r="54" spans="1:15" ht="15.75" x14ac:dyDescent="0.25">
      <c r="A54" s="40" t="s">
        <v>175</v>
      </c>
      <c r="B54" s="46" t="s">
        <v>163</v>
      </c>
      <c r="C54" s="46" t="s">
        <v>164</v>
      </c>
      <c r="D54" s="46" t="s">
        <v>165</v>
      </c>
      <c r="E54" s="46" t="s">
        <v>166</v>
      </c>
      <c r="F54" s="46" t="s">
        <v>11</v>
      </c>
      <c r="H54" s="21" t="s">
        <v>175</v>
      </c>
      <c r="I54" t="s">
        <v>3</v>
      </c>
      <c r="J54" t="s">
        <v>4</v>
      </c>
      <c r="K54" t="s">
        <v>5</v>
      </c>
      <c r="L54" t="s">
        <v>6</v>
      </c>
      <c r="M54" t="s">
        <v>8</v>
      </c>
      <c r="N54" t="s">
        <v>13</v>
      </c>
    </row>
    <row r="55" spans="1:15" x14ac:dyDescent="0.25">
      <c r="A55" s="42" t="s">
        <v>3</v>
      </c>
      <c r="B55" s="45">
        <f>INDEX($I$55:$N$59,MATCH(B$45,$H$55:$H$59,0),MATCH($A55,$I$54:$N$54,0))/SUM($I$55:$I$59)</f>
        <v>0</v>
      </c>
      <c r="C55" s="45">
        <f t="shared" ref="C55:F55" si="8">INDEX($I$55:$N$59,MATCH(C$45,$H$55:$H$59,0),MATCH($A55,$I$54:$N$54,0))/SUM($I$55:$I$59)</f>
        <v>0.32972505676632941</v>
      </c>
      <c r="D55" s="45">
        <f t="shared" si="8"/>
        <v>0.39369437625222564</v>
      </c>
      <c r="E55" s="45">
        <f t="shared" si="8"/>
        <v>0.14000763096681784</v>
      </c>
      <c r="F55" s="45">
        <f t="shared" si="8"/>
        <v>0.13657293601462711</v>
      </c>
      <c r="H55" t="s">
        <v>163</v>
      </c>
      <c r="I55" s="37">
        <f>SUM(H18:H20)</f>
        <v>0</v>
      </c>
      <c r="J55" s="37">
        <v>0</v>
      </c>
      <c r="K55" s="37">
        <f>SUM(G18:G20)+SUM(D18:D20)</f>
        <v>72.752685</v>
      </c>
      <c r="L55" s="37">
        <f>SUM(E18:E20)+SUM(F18:F20)</f>
        <v>3.721981</v>
      </c>
      <c r="M55" s="37">
        <f>SUM(B18:B20)</f>
        <v>1.863747</v>
      </c>
      <c r="N55" s="37">
        <f>SUM(C18:C20)</f>
        <v>0</v>
      </c>
      <c r="O55" s="37">
        <f t="shared" ref="O55:O59" si="9">SUM(I55:N55)</f>
        <v>78.338413000000003</v>
      </c>
    </row>
    <row r="56" spans="1:15" x14ac:dyDescent="0.25">
      <c r="A56" s="42" t="s">
        <v>4</v>
      </c>
      <c r="B56" s="66">
        <v>0</v>
      </c>
      <c r="C56" s="66">
        <v>0</v>
      </c>
      <c r="D56" s="66">
        <v>0</v>
      </c>
      <c r="E56" s="66">
        <v>0</v>
      </c>
      <c r="F56" s="66">
        <v>0</v>
      </c>
      <c r="H56" t="s">
        <v>164</v>
      </c>
      <c r="I56" s="37">
        <f>SUM(H22:H23,H29)</f>
        <v>25.612997886899997</v>
      </c>
      <c r="J56" s="37">
        <v>0</v>
      </c>
      <c r="K56" s="37">
        <f>SUM(G22:G23,G29)+SUM(D22:D23,D29)</f>
        <v>0</v>
      </c>
      <c r="L56" s="37">
        <f>SUM(E22:E23,E29)+SUM(F22:F23,F29)</f>
        <v>0</v>
      </c>
      <c r="M56" s="37">
        <f>SUM(B22:B23,B29)</f>
        <v>0</v>
      </c>
      <c r="N56" s="37">
        <f>SUM(C22:C23,C29)</f>
        <v>0</v>
      </c>
      <c r="O56" s="37">
        <f t="shared" si="9"/>
        <v>25.612997886899997</v>
      </c>
    </row>
    <row r="57" spans="1:15" x14ac:dyDescent="0.25">
      <c r="A57" s="42" t="s">
        <v>5</v>
      </c>
      <c r="B57" s="45">
        <f>INDEX($I$55:$N$59,MATCH(B$45,$H$55:$H$59,0),MATCH($A57,$I$54:$N$54,0))/SUM($K$55:$K$59)</f>
        <v>1</v>
      </c>
      <c r="C57" s="45">
        <f t="shared" ref="C57:F57" si="10">INDEX($I$55:$N$59,MATCH(C$45,$H$55:$H$59,0),MATCH($A57,$I$54:$N$54,0))/SUM($K$55:$K$59)</f>
        <v>0</v>
      </c>
      <c r="D57" s="45">
        <f t="shared" si="10"/>
        <v>0</v>
      </c>
      <c r="E57" s="45">
        <f t="shared" si="10"/>
        <v>0</v>
      </c>
      <c r="F57" s="45">
        <f t="shared" si="10"/>
        <v>0</v>
      </c>
      <c r="H57" t="s">
        <v>165</v>
      </c>
      <c r="I57" s="37">
        <f>SUM(H24,H30)</f>
        <v>30.582125986800001</v>
      </c>
      <c r="J57" s="37">
        <v>0</v>
      </c>
      <c r="K57" s="37">
        <f>SUM(G24,G30)+SUM(D24,D30)</f>
        <v>0</v>
      </c>
      <c r="L57" s="37">
        <f>SUM(E24,E30)+SUM(F24,F30)</f>
        <v>0</v>
      </c>
      <c r="M57" s="37">
        <f>SUM(B24,B30)</f>
        <v>0</v>
      </c>
      <c r="N57" s="37">
        <f>SUM(C24,C30)</f>
        <v>0</v>
      </c>
      <c r="O57" s="37">
        <f t="shared" si="9"/>
        <v>30.582125986800001</v>
      </c>
    </row>
    <row r="58" spans="1:15" x14ac:dyDescent="0.25">
      <c r="A58" s="42" t="s">
        <v>6</v>
      </c>
      <c r="B58" s="45">
        <f>INDEX($I$55:$N$59,MATCH(B$45,$H$55:$H$59,0),MATCH($A58,$I$54:$N$54,0))/SUM($L$55:$L$59)</f>
        <v>1</v>
      </c>
      <c r="C58" s="45">
        <f t="shared" ref="C58:F58" si="11">INDEX($I$55:$N$59,MATCH(C$45,$H$55:$H$59,0),MATCH($A58,$I$54:$N$54,0))/SUM($L$55:$L$59)</f>
        <v>0</v>
      </c>
      <c r="D58" s="45">
        <f t="shared" si="11"/>
        <v>0</v>
      </c>
      <c r="E58" s="45">
        <f t="shared" si="11"/>
        <v>0</v>
      </c>
      <c r="F58" s="45">
        <f t="shared" si="11"/>
        <v>0</v>
      </c>
      <c r="H58" t="s">
        <v>166</v>
      </c>
      <c r="I58" s="37">
        <f>SUM(H21,H28)</f>
        <v>10.875773868300001</v>
      </c>
      <c r="J58" s="37">
        <v>0</v>
      </c>
      <c r="K58" s="37">
        <f>SUM(G21,G28)+SUM(D21,D28)</f>
        <v>0</v>
      </c>
      <c r="L58" s="37">
        <f>SUM(E21,E28)+SUM(F21,F28)</f>
        <v>0</v>
      </c>
      <c r="M58" s="37">
        <f>SUM(B21,B28)</f>
        <v>0</v>
      </c>
      <c r="N58" s="37">
        <f>SUM(C21,C28)</f>
        <v>0</v>
      </c>
      <c r="O58" s="37">
        <f t="shared" si="9"/>
        <v>10.875773868300001</v>
      </c>
    </row>
    <row r="59" spans="1:15" x14ac:dyDescent="0.25">
      <c r="A59" s="42" t="s">
        <v>8</v>
      </c>
      <c r="B59" s="45">
        <f>INDEX($I$55:$N$59,MATCH(B$45,$H$55:$H$59,0),MATCH($A59,$I$54:$N$54,0))/SUM($M$55:$M$59)</f>
        <v>1</v>
      </c>
      <c r="C59" s="45">
        <f t="shared" ref="C59:F59" si="12">INDEX($I$55:$N$59,MATCH(C$45,$H$55:$H$59,0),MATCH($A59,$I$54:$N$54,0))/SUM($M$55:$M$59)</f>
        <v>0</v>
      </c>
      <c r="D59" s="45">
        <f t="shared" si="12"/>
        <v>0</v>
      </c>
      <c r="E59" s="45">
        <f t="shared" si="12"/>
        <v>0</v>
      </c>
      <c r="F59" s="45">
        <f t="shared" si="12"/>
        <v>0</v>
      </c>
      <c r="H59" t="s">
        <v>11</v>
      </c>
      <c r="I59" s="37">
        <f>SUM(H25:H26,H31)</f>
        <v>10.608967228199999</v>
      </c>
      <c r="J59" s="37">
        <v>0</v>
      </c>
      <c r="K59" s="37">
        <f>SUM(G25:G26,G31)+SUM(D25:D26,D31)</f>
        <v>0</v>
      </c>
      <c r="L59" s="37">
        <f>SUM(E25:E26,E31)+SUM(F25:F26,F31)</f>
        <v>0</v>
      </c>
      <c r="M59" s="37">
        <f>SUM(B25:B26,B31)</f>
        <v>0</v>
      </c>
      <c r="N59" s="37">
        <f>SUM(C25:C26,C31)</f>
        <v>0</v>
      </c>
      <c r="O59" s="37">
        <f t="shared" si="9"/>
        <v>10.608967228199999</v>
      </c>
    </row>
    <row r="60" spans="1:15" x14ac:dyDescent="0.25">
      <c r="A60" s="42" t="s">
        <v>13</v>
      </c>
      <c r="B60" s="66">
        <v>0</v>
      </c>
      <c r="C60" s="66">
        <v>0</v>
      </c>
      <c r="D60" s="66">
        <v>0</v>
      </c>
      <c r="E60" s="66">
        <v>0</v>
      </c>
      <c r="F60" s="66">
        <v>0</v>
      </c>
    </row>
    <row r="64" spans="1:15" x14ac:dyDescent="0.25">
      <c r="A64" t="s">
        <v>218</v>
      </c>
      <c r="B64" t="s">
        <v>224</v>
      </c>
    </row>
    <row r="65" spans="1:3" x14ac:dyDescent="0.25">
      <c r="A65" t="s">
        <v>219</v>
      </c>
      <c r="B65">
        <f>C79*B55</f>
        <v>0</v>
      </c>
    </row>
    <row r="66" spans="1:3" x14ac:dyDescent="0.25">
      <c r="A66" t="s">
        <v>220</v>
      </c>
      <c r="B66">
        <f>C79*C46*B38</f>
        <v>38227626864822.859</v>
      </c>
    </row>
    <row r="67" spans="1:3" x14ac:dyDescent="0.25">
      <c r="A67" t="s">
        <v>221</v>
      </c>
      <c r="B67">
        <f>B39*C79*D46</f>
        <v>44263567948742.266</v>
      </c>
    </row>
    <row r="68" spans="1:3" x14ac:dyDescent="0.25">
      <c r="A68" t="s">
        <v>222</v>
      </c>
      <c r="B68">
        <f>C79*F46*B41</f>
        <v>18107823251758.195</v>
      </c>
    </row>
    <row r="69" spans="1:3" x14ac:dyDescent="0.25">
      <c r="A69" t="s">
        <v>223</v>
      </c>
      <c r="B69">
        <f>C79*E46*B40</f>
        <v>100599018065323.3</v>
      </c>
    </row>
    <row r="70" spans="1:3" x14ac:dyDescent="0.25">
      <c r="B70">
        <f>SUM(B65:B69)</f>
        <v>201198036130646.63</v>
      </c>
    </row>
    <row r="72" spans="1:3" x14ac:dyDescent="0.25">
      <c r="A72" t="s">
        <v>85</v>
      </c>
      <c r="B72">
        <v>715858838359903.75</v>
      </c>
      <c r="C72">
        <v>717127580421966.5</v>
      </c>
    </row>
    <row r="73" spans="1:3" x14ac:dyDescent="0.25">
      <c r="A73" t="s">
        <v>77</v>
      </c>
      <c r="B73">
        <v>5014880670293.6328</v>
      </c>
      <c r="C73">
        <v>5553238678369.0029</v>
      </c>
    </row>
    <row r="74" spans="1:3" x14ac:dyDescent="0.25">
      <c r="A74" t="s">
        <v>217</v>
      </c>
      <c r="B74">
        <v>239645586033021.84</v>
      </c>
      <c r="C74">
        <v>238430292116088.22</v>
      </c>
    </row>
    <row r="75" spans="1:3" x14ac:dyDescent="0.25">
      <c r="A75" t="s">
        <v>86</v>
      </c>
      <c r="B75">
        <v>242606199647413.44</v>
      </c>
      <c r="C75">
        <v>236450354482209.56</v>
      </c>
    </row>
    <row r="76" spans="1:3" x14ac:dyDescent="0.25">
      <c r="A76" t="s">
        <v>87</v>
      </c>
      <c r="B76">
        <v>240170492673402.47</v>
      </c>
      <c r="C76">
        <v>234625824123746.53</v>
      </c>
    </row>
    <row r="77" spans="1:3" x14ac:dyDescent="0.25">
      <c r="A77" t="s">
        <v>88</v>
      </c>
      <c r="B77">
        <v>2435706974010.957</v>
      </c>
      <c r="C77">
        <v>1824530358463.0259</v>
      </c>
    </row>
    <row r="78" spans="1:3" x14ac:dyDescent="0.25">
      <c r="A78" t="s">
        <v>83</v>
      </c>
      <c r="B78">
        <v>35477603169487.992</v>
      </c>
      <c r="C78">
        <v>35495611623983.477</v>
      </c>
    </row>
    <row r="79" spans="1:3" x14ac:dyDescent="0.25">
      <c r="A79" t="s">
        <v>84</v>
      </c>
      <c r="B79">
        <v>193114135688965.59</v>
      </c>
      <c r="C79">
        <v>201198036130646.63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About MX</vt:lpstr>
      <vt:lpstr>Energy consumption (PJ)</vt:lpstr>
      <vt:lpstr>Urban vs. Rural</vt:lpstr>
      <vt:lpstr>Electricity GR</vt:lpstr>
      <vt:lpstr>NG &amp; Biomass GR</vt:lpstr>
      <vt:lpstr>Diesel GR</vt:lpstr>
      <vt:lpstr>Heat GR</vt:lpstr>
      <vt:lpstr>Energy consumption (BTU)</vt:lpstr>
      <vt:lpstr>BNE Fuel &amp; component splits</vt:lpstr>
      <vt:lpstr>BCEU-urban-residential-heating</vt:lpstr>
      <vt:lpstr>BCEU-urban-residential-cooling</vt:lpstr>
      <vt:lpstr>BCEU-urban-residential-lighting</vt:lpstr>
      <vt:lpstr>BCEU-urban-residential-appl</vt:lpstr>
      <vt:lpstr>BCEU-urban-residential-other</vt:lpstr>
      <vt:lpstr>BCEU-rural-residential-heating</vt:lpstr>
      <vt:lpstr>BCEU-rural-residential-cooling</vt:lpstr>
      <vt:lpstr>BCEU-rural-residential-lighting</vt:lpstr>
      <vt:lpstr>BCEU-rural-residential-appl</vt:lpstr>
      <vt:lpstr>BCEU-rural-residential-other</vt:lpstr>
      <vt:lpstr>BCEU-commercial-heating</vt:lpstr>
      <vt:lpstr>BCEU-commercial-cooling</vt:lpstr>
      <vt:lpstr>BCEU-commercial-lighting</vt:lpstr>
      <vt:lpstr>BCEU-commercial-appl</vt:lpstr>
      <vt:lpstr>BCEU-commercial-other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2014-04-18T00:48:59Z</dcterms:created>
  <dcterms:modified xsi:type="dcterms:W3CDTF">2018-06-19T00:39:04Z</dcterms:modified>
</cp:coreProperties>
</file>