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0" windowWidth="19420" windowHeight="11020"/>
  </bookViews>
  <sheets>
    <sheet name="About" sheetId="6" r:id="rId1"/>
    <sheet name="Mexico Psgr LDVs, Psgr HDVs" sheetId="9" r:id="rId2"/>
    <sheet name="Mexican Subway" sheetId="11" r:id="rId3"/>
    <sheet name="Mexico Freight Activity" sheetId="8" r:id="rId4"/>
    <sheet name="BTS NTS Modal Profile Data" sheetId="3" r:id="rId5"/>
    <sheet name="AVLo-passengers" sheetId="2" r:id="rId6"/>
    <sheet name="AVLo-freight" sheetId="4" r:id="rId7"/>
  </sheets>
  <externalReferences>
    <externalReference r:id="rId8"/>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45621"/>
</workbook>
</file>

<file path=xl/calcChain.xml><?xml version="1.0" encoding="utf-8"?>
<calcChain xmlns="http://schemas.openxmlformats.org/spreadsheetml/2006/main">
  <c r="B5" i="2" l="1"/>
  <c r="A30" i="11"/>
  <c r="B3" i="4" l="1"/>
  <c r="B2" i="2"/>
  <c r="B3" i="2"/>
  <c r="U19" i="8"/>
  <c r="AJ2" i="4" l="1"/>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C2" i="4"/>
  <c r="D2" i="2" l="1"/>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C3" i="2"/>
  <c r="C4" i="2"/>
  <c r="C5" i="2"/>
  <c r="C6" i="2"/>
  <c r="C7" i="2"/>
  <c r="C2" i="2"/>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C3" i="4"/>
  <c r="C4" i="4"/>
  <c r="C5" i="4"/>
  <c r="C6" i="4"/>
  <c r="C7" i="4"/>
  <c r="B6" i="4"/>
  <c r="B5" i="4"/>
  <c r="B4" i="4"/>
  <c r="B50" i="3" l="1"/>
  <c r="B61" i="3" l="1"/>
  <c r="B7" i="2"/>
  <c r="B56" i="3"/>
  <c r="B7" i="3"/>
  <c r="B9" i="3"/>
  <c r="B34" i="3"/>
  <c r="B35" i="3"/>
  <c r="B33" i="3"/>
  <c r="B47" i="3"/>
  <c r="B48" i="3" s="1"/>
  <c r="B45" i="3"/>
  <c r="B25" i="3"/>
  <c r="B36" i="3" s="1"/>
  <c r="B19" i="3"/>
  <c r="B14" i="3"/>
  <c r="B51" i="3" l="1"/>
  <c r="B8" i="3"/>
  <c r="B4" i="2" s="1"/>
</calcChain>
</file>

<file path=xl/comments1.xml><?xml version="1.0" encoding="utf-8"?>
<comments xmlns="http://schemas.openxmlformats.org/spreadsheetml/2006/main">
  <authors>
    <author>NATS</author>
  </authors>
  <commentList>
    <comment ref="N6" authorId="0">
      <text>
        <r>
          <rPr>
            <sz val="11"/>
            <color indexed="8"/>
            <rFont val="Calibri"/>
            <family val="2"/>
            <scheme val="minor"/>
          </rPr>
          <t>Data are revised</t>
        </r>
      </text>
    </comment>
    <comment ref="R6" authorId="0">
      <text>
        <r>
          <rPr>
            <sz val="11"/>
            <color indexed="8"/>
            <rFont val="Calibri"/>
            <family val="2"/>
            <scheme val="minor"/>
          </rPr>
          <t>Data are revised</t>
        </r>
      </text>
    </comment>
    <comment ref="N8" authorId="0">
      <text>
        <r>
          <rPr>
            <sz val="11"/>
            <color indexed="8"/>
            <rFont val="Calibri"/>
            <family val="2"/>
            <scheme val="minor"/>
          </rPr>
          <t>Data are revised</t>
        </r>
      </text>
    </comment>
    <comment ref="R8" authorId="0">
      <text>
        <r>
          <rPr>
            <sz val="11"/>
            <color indexed="8"/>
            <rFont val="Calibri"/>
            <family val="2"/>
            <scheme val="minor"/>
          </rPr>
          <t>Data are revised</t>
        </r>
      </text>
    </comment>
    <comment ref="N9" authorId="0">
      <text>
        <r>
          <rPr>
            <sz val="11"/>
            <color indexed="8"/>
            <rFont val="Calibri"/>
            <family val="2"/>
            <scheme val="minor"/>
          </rPr>
          <t>Data are revised</t>
        </r>
      </text>
    </comment>
    <comment ref="R9" authorId="0">
      <text>
        <r>
          <rPr>
            <sz val="11"/>
            <color indexed="8"/>
            <rFont val="Calibri"/>
            <family val="2"/>
            <scheme val="minor"/>
          </rPr>
          <t>Data are revised</t>
        </r>
      </text>
    </comment>
    <comment ref="B10" authorId="0">
      <text>
        <r>
          <rPr>
            <sz val="11"/>
            <color indexed="8"/>
            <rFont val="Calibri"/>
            <family val="2"/>
            <scheme val="minor"/>
          </rPr>
          <t>Not applicable</t>
        </r>
      </text>
    </comment>
    <comment ref="C10" authorId="0">
      <text>
        <r>
          <rPr>
            <sz val="11"/>
            <color indexed="8"/>
            <rFont val="Calibri"/>
            <family val="2"/>
            <scheme val="minor"/>
          </rPr>
          <t>Not applicable</t>
        </r>
      </text>
    </comment>
    <comment ref="D10" authorId="0">
      <text>
        <r>
          <rPr>
            <sz val="11"/>
            <color indexed="8"/>
            <rFont val="Calibri"/>
            <family val="2"/>
            <scheme val="minor"/>
          </rPr>
          <t>Not applicable</t>
        </r>
      </text>
    </comment>
    <comment ref="E10" authorId="0">
      <text>
        <r>
          <rPr>
            <sz val="11"/>
            <color indexed="8"/>
            <rFont val="Calibri"/>
            <family val="2"/>
            <scheme val="minor"/>
          </rPr>
          <t>Not applicable</t>
        </r>
      </text>
    </comment>
    <comment ref="F10" authorId="0">
      <text>
        <r>
          <rPr>
            <sz val="11"/>
            <color indexed="8"/>
            <rFont val="Calibri"/>
            <family val="2"/>
            <scheme val="minor"/>
          </rPr>
          <t>Not applicable</t>
        </r>
      </text>
    </comment>
    <comment ref="G10" authorId="0">
      <text>
        <r>
          <rPr>
            <sz val="11"/>
            <color indexed="8"/>
            <rFont val="Calibri"/>
            <family val="2"/>
            <scheme val="minor"/>
          </rPr>
          <t>Not applicable</t>
        </r>
      </text>
    </comment>
    <comment ref="H10" authorId="0">
      <text>
        <r>
          <rPr>
            <sz val="11"/>
            <color indexed="8"/>
            <rFont val="Calibri"/>
            <family val="2"/>
            <scheme val="minor"/>
          </rPr>
          <t>Not applicable</t>
        </r>
      </text>
    </comment>
    <comment ref="I10" authorId="0">
      <text>
        <r>
          <rPr>
            <sz val="11"/>
            <color indexed="8"/>
            <rFont val="Calibri"/>
            <family val="2"/>
            <scheme val="minor"/>
          </rPr>
          <t>Not applicable</t>
        </r>
      </text>
    </comment>
    <comment ref="J10" authorId="0">
      <text>
        <r>
          <rPr>
            <sz val="11"/>
            <color indexed="8"/>
            <rFont val="Calibri"/>
            <family val="2"/>
            <scheme val="minor"/>
          </rPr>
          <t>Not applicable</t>
        </r>
      </text>
    </comment>
    <comment ref="K10" authorId="0">
      <text>
        <r>
          <rPr>
            <sz val="11"/>
            <color indexed="8"/>
            <rFont val="Calibri"/>
            <family val="2"/>
            <scheme val="minor"/>
          </rPr>
          <t>Not applicable</t>
        </r>
      </text>
    </comment>
    <comment ref="L10" authorId="0">
      <text>
        <r>
          <rPr>
            <sz val="11"/>
            <color indexed="8"/>
            <rFont val="Calibri"/>
            <family val="2"/>
            <scheme val="minor"/>
          </rPr>
          <t>Not applicable</t>
        </r>
      </text>
    </comment>
    <comment ref="M10" authorId="0">
      <text>
        <r>
          <rPr>
            <sz val="11"/>
            <color indexed="8"/>
            <rFont val="Calibri"/>
            <family val="2"/>
            <scheme val="minor"/>
          </rPr>
          <t>Not applicable</t>
        </r>
      </text>
    </comment>
    <comment ref="N10" authorId="0">
      <text>
        <r>
          <rPr>
            <sz val="11"/>
            <color indexed="8"/>
            <rFont val="Calibri"/>
            <family val="2"/>
            <scheme val="minor"/>
          </rPr>
          <t>Not applicable</t>
        </r>
      </text>
    </comment>
    <comment ref="O10" authorId="0">
      <text>
        <r>
          <rPr>
            <sz val="11"/>
            <color indexed="8"/>
            <rFont val="Calibri"/>
            <family val="2"/>
            <scheme val="minor"/>
          </rPr>
          <t>Not applicable</t>
        </r>
      </text>
    </comment>
    <comment ref="P10" authorId="0">
      <text>
        <r>
          <rPr>
            <sz val="11"/>
            <color indexed="8"/>
            <rFont val="Calibri"/>
            <family val="2"/>
            <scheme val="minor"/>
          </rPr>
          <t>Not applicable</t>
        </r>
      </text>
    </comment>
    <comment ref="Q10" authorId="0">
      <text>
        <r>
          <rPr>
            <sz val="11"/>
            <color indexed="8"/>
            <rFont val="Calibri"/>
            <family val="2"/>
            <scheme val="minor"/>
          </rPr>
          <t>Not applicable</t>
        </r>
      </text>
    </comment>
    <comment ref="R10" authorId="0">
      <text>
        <r>
          <rPr>
            <sz val="11"/>
            <color indexed="8"/>
            <rFont val="Calibri"/>
            <family val="2"/>
            <scheme val="minor"/>
          </rPr>
          <t>Not applicable</t>
        </r>
      </text>
    </comment>
    <comment ref="S10" authorId="0">
      <text>
        <r>
          <rPr>
            <sz val="11"/>
            <color indexed="8"/>
            <rFont val="Calibri"/>
            <family val="2"/>
            <scheme val="minor"/>
          </rPr>
          <t>Not applicable</t>
        </r>
      </text>
    </comment>
    <comment ref="T10" authorId="0">
      <text>
        <r>
          <rPr>
            <sz val="11"/>
            <color indexed="8"/>
            <rFont val="Calibri"/>
            <family val="2"/>
            <scheme val="minor"/>
          </rPr>
          <t>Not applicable</t>
        </r>
      </text>
    </comment>
    <comment ref="U10" authorId="0">
      <text>
        <r>
          <rPr>
            <sz val="11"/>
            <color indexed="8"/>
            <rFont val="Calibri"/>
            <family val="2"/>
            <scheme val="minor"/>
          </rPr>
          <t>Not applicable</t>
        </r>
      </text>
    </comment>
    <comment ref="V10" authorId="0">
      <text>
        <r>
          <rPr>
            <sz val="11"/>
            <color indexed="8"/>
            <rFont val="Calibri"/>
            <family val="2"/>
            <scheme val="minor"/>
          </rPr>
          <t>Not applicable</t>
        </r>
      </text>
    </comment>
    <comment ref="A11" authorId="0">
      <text>
        <r>
          <rPr>
            <sz val="11"/>
            <color indexed="8"/>
            <rFont val="Calibri"/>
            <family val="2"/>
            <scheme val="minor"/>
          </rPr>
          <t>Commercially navigable.</t>
        </r>
      </text>
    </comment>
    <comment ref="B11" authorId="0">
      <text>
        <r>
          <rPr>
            <sz val="11"/>
            <color indexed="8"/>
            <rFont val="Calibri"/>
            <family val="2"/>
            <scheme val="minor"/>
          </rPr>
          <t>Not applicable</t>
        </r>
      </text>
    </comment>
    <comment ref="C11" authorId="0">
      <text>
        <r>
          <rPr>
            <sz val="11"/>
            <color indexed="8"/>
            <rFont val="Calibri"/>
            <family val="2"/>
            <scheme val="minor"/>
          </rPr>
          <t>Not applicable</t>
        </r>
      </text>
    </comment>
    <comment ref="D11" authorId="0">
      <text>
        <r>
          <rPr>
            <sz val="11"/>
            <color indexed="8"/>
            <rFont val="Calibri"/>
            <family val="2"/>
            <scheme val="minor"/>
          </rPr>
          <t>Not applicable</t>
        </r>
      </text>
    </comment>
    <comment ref="E11" authorId="0">
      <text>
        <r>
          <rPr>
            <sz val="11"/>
            <color indexed="8"/>
            <rFont val="Calibri"/>
            <family val="2"/>
            <scheme val="minor"/>
          </rPr>
          <t>Not applicable</t>
        </r>
      </text>
    </comment>
    <comment ref="F11" authorId="0">
      <text>
        <r>
          <rPr>
            <sz val="11"/>
            <color indexed="8"/>
            <rFont val="Calibri"/>
            <family val="2"/>
            <scheme val="minor"/>
          </rPr>
          <t>Not applicable</t>
        </r>
      </text>
    </comment>
    <comment ref="G11" authorId="0">
      <text>
        <r>
          <rPr>
            <sz val="11"/>
            <color indexed="8"/>
            <rFont val="Calibri"/>
            <family val="2"/>
            <scheme val="minor"/>
          </rPr>
          <t>Not applicable</t>
        </r>
      </text>
    </comment>
    <comment ref="H11" authorId="0">
      <text>
        <r>
          <rPr>
            <sz val="11"/>
            <color indexed="8"/>
            <rFont val="Calibri"/>
            <family val="2"/>
            <scheme val="minor"/>
          </rPr>
          <t>Not applicable</t>
        </r>
      </text>
    </comment>
    <comment ref="I11" authorId="0">
      <text>
        <r>
          <rPr>
            <sz val="11"/>
            <color indexed="8"/>
            <rFont val="Calibri"/>
            <family val="2"/>
            <scheme val="minor"/>
          </rPr>
          <t>Not applicable</t>
        </r>
      </text>
    </comment>
    <comment ref="J11" authorId="0">
      <text>
        <r>
          <rPr>
            <sz val="11"/>
            <color indexed="8"/>
            <rFont val="Calibri"/>
            <family val="2"/>
            <scheme val="minor"/>
          </rPr>
          <t>Not applicable</t>
        </r>
      </text>
    </comment>
    <comment ref="K11" authorId="0">
      <text>
        <r>
          <rPr>
            <sz val="11"/>
            <color indexed="8"/>
            <rFont val="Calibri"/>
            <family val="2"/>
            <scheme val="minor"/>
          </rPr>
          <t>Not applicable</t>
        </r>
      </text>
    </comment>
    <comment ref="L11" authorId="0">
      <text>
        <r>
          <rPr>
            <sz val="11"/>
            <color indexed="8"/>
            <rFont val="Calibri"/>
            <family val="2"/>
            <scheme val="minor"/>
          </rPr>
          <t>Not applicable</t>
        </r>
      </text>
    </comment>
    <comment ref="M11" authorId="0">
      <text>
        <r>
          <rPr>
            <sz val="11"/>
            <color indexed="8"/>
            <rFont val="Calibri"/>
            <family val="2"/>
            <scheme val="minor"/>
          </rPr>
          <t>Not applicable</t>
        </r>
      </text>
    </comment>
    <comment ref="N11" authorId="0">
      <text>
        <r>
          <rPr>
            <sz val="11"/>
            <color indexed="8"/>
            <rFont val="Calibri"/>
            <family val="2"/>
            <scheme val="minor"/>
          </rPr>
          <t>Not applicable</t>
        </r>
      </text>
    </comment>
    <comment ref="O11" authorId="0">
      <text>
        <r>
          <rPr>
            <sz val="11"/>
            <color indexed="8"/>
            <rFont val="Calibri"/>
            <family val="2"/>
            <scheme val="minor"/>
          </rPr>
          <t>Not applicable</t>
        </r>
      </text>
    </comment>
    <comment ref="P11" authorId="0">
      <text>
        <r>
          <rPr>
            <sz val="11"/>
            <color indexed="8"/>
            <rFont val="Calibri"/>
            <family val="2"/>
            <scheme val="minor"/>
          </rPr>
          <t>Not applicable</t>
        </r>
      </text>
    </comment>
    <comment ref="Q11" authorId="0">
      <text>
        <r>
          <rPr>
            <sz val="11"/>
            <color indexed="8"/>
            <rFont val="Calibri"/>
            <family val="2"/>
            <scheme val="minor"/>
          </rPr>
          <t>Not applicable</t>
        </r>
      </text>
    </comment>
    <comment ref="R11" authorId="0">
      <text>
        <r>
          <rPr>
            <sz val="11"/>
            <color indexed="8"/>
            <rFont val="Calibri"/>
            <family val="2"/>
            <scheme val="minor"/>
          </rPr>
          <t>Not applicable</t>
        </r>
      </text>
    </comment>
    <comment ref="S11" authorId="0">
      <text>
        <r>
          <rPr>
            <sz val="11"/>
            <color indexed="8"/>
            <rFont val="Calibri"/>
            <family val="2"/>
            <scheme val="minor"/>
          </rPr>
          <t>Not applicable</t>
        </r>
      </text>
    </comment>
    <comment ref="T11" authorId="0">
      <text>
        <r>
          <rPr>
            <sz val="11"/>
            <color indexed="8"/>
            <rFont val="Calibri"/>
            <family val="2"/>
            <scheme val="minor"/>
          </rPr>
          <t>Not applicable</t>
        </r>
      </text>
    </comment>
    <comment ref="U11" authorId="0">
      <text>
        <r>
          <rPr>
            <sz val="11"/>
            <color indexed="8"/>
            <rFont val="Calibri"/>
            <family val="2"/>
            <scheme val="minor"/>
          </rPr>
          <t>Not applicable</t>
        </r>
      </text>
    </comment>
    <comment ref="V11" authorId="0">
      <text>
        <r>
          <rPr>
            <sz val="11"/>
            <color indexed="8"/>
            <rFont val="Calibri"/>
            <family val="2"/>
            <scheme val="minor"/>
          </rPr>
          <t>Not applicable</t>
        </r>
      </text>
    </comment>
    <comment ref="B12" authorId="0">
      <text>
        <r>
          <rPr>
            <sz val="11"/>
            <color indexed="8"/>
            <rFont val="Calibri"/>
            <family val="2"/>
            <scheme val="minor"/>
          </rPr>
          <t>Data are unavailable</t>
        </r>
      </text>
    </comment>
    <comment ref="C12" authorId="0">
      <text>
        <r>
          <rPr>
            <sz val="11"/>
            <color indexed="8"/>
            <rFont val="Calibri"/>
            <family val="2"/>
            <scheme val="minor"/>
          </rPr>
          <t>Data are unavailable</t>
        </r>
      </text>
    </comment>
    <comment ref="D12" authorId="0">
      <text>
        <r>
          <rPr>
            <sz val="11"/>
            <color indexed="8"/>
            <rFont val="Calibri"/>
            <family val="2"/>
            <scheme val="minor"/>
          </rPr>
          <t>Data are unavailable</t>
        </r>
      </text>
    </comment>
    <comment ref="E12" authorId="0">
      <text>
        <r>
          <rPr>
            <sz val="11"/>
            <color indexed="8"/>
            <rFont val="Calibri"/>
            <family val="2"/>
            <scheme val="minor"/>
          </rPr>
          <t>Data are unavailable</t>
        </r>
      </text>
    </comment>
    <comment ref="F12" authorId="0">
      <text>
        <r>
          <rPr>
            <sz val="11"/>
            <color indexed="8"/>
            <rFont val="Calibri"/>
            <family val="2"/>
            <scheme val="minor"/>
          </rPr>
          <t>Data are unavailable</t>
        </r>
      </text>
    </comment>
    <comment ref="G12" authorId="0">
      <text>
        <r>
          <rPr>
            <sz val="11"/>
            <color indexed="8"/>
            <rFont val="Calibri"/>
            <family val="2"/>
            <scheme val="minor"/>
          </rPr>
          <t>Data are unavailable</t>
        </r>
      </text>
    </comment>
    <comment ref="H12" authorId="0">
      <text>
        <r>
          <rPr>
            <sz val="11"/>
            <color indexed="8"/>
            <rFont val="Calibri"/>
            <family val="2"/>
            <scheme val="minor"/>
          </rPr>
          <t>Data are unavailable</t>
        </r>
      </text>
    </comment>
    <comment ref="I12" authorId="0">
      <text>
        <r>
          <rPr>
            <sz val="11"/>
            <color indexed="8"/>
            <rFont val="Calibri"/>
            <family val="2"/>
            <scheme val="minor"/>
          </rPr>
          <t>Data are unavailable</t>
        </r>
      </text>
    </comment>
    <comment ref="J12" authorId="0">
      <text>
        <r>
          <rPr>
            <sz val="11"/>
            <color indexed="8"/>
            <rFont val="Calibri"/>
            <family val="2"/>
            <scheme val="minor"/>
          </rPr>
          <t>Data are unavailable</t>
        </r>
      </text>
    </comment>
    <comment ref="K12" authorId="0">
      <text>
        <r>
          <rPr>
            <sz val="11"/>
            <color indexed="8"/>
            <rFont val="Calibri"/>
            <family val="2"/>
            <scheme val="minor"/>
          </rPr>
          <t>Data are unavailable</t>
        </r>
      </text>
    </comment>
    <comment ref="L12" authorId="0">
      <text>
        <r>
          <rPr>
            <sz val="11"/>
            <color indexed="8"/>
            <rFont val="Calibri"/>
            <family val="2"/>
            <scheme val="minor"/>
          </rPr>
          <t>Data are unavailable</t>
        </r>
      </text>
    </comment>
    <comment ref="M12" authorId="0">
      <text>
        <r>
          <rPr>
            <sz val="11"/>
            <color indexed="8"/>
            <rFont val="Calibri"/>
            <family val="2"/>
            <scheme val="minor"/>
          </rPr>
          <t>Data are unavailable</t>
        </r>
      </text>
    </comment>
    <comment ref="N12" authorId="0">
      <text>
        <r>
          <rPr>
            <sz val="11"/>
            <color indexed="8"/>
            <rFont val="Calibri"/>
            <family val="2"/>
            <scheme val="minor"/>
          </rPr>
          <t>Data are unavailable</t>
        </r>
      </text>
    </comment>
    <comment ref="O12" authorId="0">
      <text>
        <r>
          <rPr>
            <sz val="11"/>
            <color indexed="8"/>
            <rFont val="Calibri"/>
            <family val="2"/>
            <scheme val="minor"/>
          </rPr>
          <t>Data are unavailable</t>
        </r>
      </text>
    </comment>
    <comment ref="P12" authorId="0">
      <text>
        <r>
          <rPr>
            <sz val="11"/>
            <color indexed="8"/>
            <rFont val="Calibri"/>
            <family val="2"/>
            <scheme val="minor"/>
          </rPr>
          <t>Data are unavailable</t>
        </r>
      </text>
    </comment>
    <comment ref="Q12" authorId="0">
      <text>
        <r>
          <rPr>
            <sz val="11"/>
            <color indexed="8"/>
            <rFont val="Calibri"/>
            <family val="2"/>
            <scheme val="minor"/>
          </rPr>
          <t>Data are unavailable</t>
        </r>
      </text>
    </comment>
    <comment ref="R12" authorId="0">
      <text>
        <r>
          <rPr>
            <sz val="11"/>
            <color indexed="8"/>
            <rFont val="Calibri"/>
            <family val="2"/>
            <scheme val="minor"/>
          </rPr>
          <t>Data are unavailable</t>
        </r>
      </text>
    </comment>
    <comment ref="S12" authorId="0">
      <text>
        <r>
          <rPr>
            <sz val="11"/>
            <color indexed="8"/>
            <rFont val="Calibri"/>
            <family val="2"/>
            <scheme val="minor"/>
          </rPr>
          <t>Data are unavailable</t>
        </r>
      </text>
    </comment>
    <comment ref="T12" authorId="0">
      <text>
        <r>
          <rPr>
            <sz val="11"/>
            <color indexed="8"/>
            <rFont val="Calibri"/>
            <family val="2"/>
            <scheme val="minor"/>
          </rPr>
          <t>Data are unavailable</t>
        </r>
      </text>
    </comment>
    <comment ref="U12" authorId="0">
      <text>
        <r>
          <rPr>
            <sz val="11"/>
            <color indexed="8"/>
            <rFont val="Calibri"/>
            <family val="2"/>
            <scheme val="minor"/>
          </rPr>
          <t>Data are unavailable</t>
        </r>
      </text>
    </comment>
    <comment ref="V12" authorId="0">
      <text>
        <r>
          <rPr>
            <sz val="11"/>
            <color indexed="8"/>
            <rFont val="Calibri"/>
            <family val="2"/>
            <scheme val="minor"/>
          </rPr>
          <t>Data are unavailable</t>
        </r>
      </text>
    </comment>
    <comment ref="B13" authorId="0">
      <text>
        <r>
          <rPr>
            <sz val="11"/>
            <color indexed="8"/>
            <rFont val="Calibri"/>
            <family val="2"/>
            <scheme val="minor"/>
          </rPr>
          <t>Data are unavailable</t>
        </r>
      </text>
    </comment>
    <comment ref="C13" authorId="0">
      <text>
        <r>
          <rPr>
            <sz val="11"/>
            <color indexed="8"/>
            <rFont val="Calibri"/>
            <family val="2"/>
            <scheme val="minor"/>
          </rPr>
          <t>Data are unavailable</t>
        </r>
      </text>
    </comment>
    <comment ref="D13" authorId="0">
      <text>
        <r>
          <rPr>
            <sz val="11"/>
            <color indexed="8"/>
            <rFont val="Calibri"/>
            <family val="2"/>
            <scheme val="minor"/>
          </rPr>
          <t>Data are unavailable</t>
        </r>
      </text>
    </comment>
    <comment ref="E13" authorId="0">
      <text>
        <r>
          <rPr>
            <sz val="11"/>
            <color indexed="8"/>
            <rFont val="Calibri"/>
            <family val="2"/>
            <scheme val="minor"/>
          </rPr>
          <t>Data are unavailable</t>
        </r>
      </text>
    </comment>
    <comment ref="F13" authorId="0">
      <text>
        <r>
          <rPr>
            <sz val="11"/>
            <color indexed="8"/>
            <rFont val="Calibri"/>
            <family val="2"/>
            <scheme val="minor"/>
          </rPr>
          <t>Data are unavailable</t>
        </r>
      </text>
    </comment>
    <comment ref="G13" authorId="0">
      <text>
        <r>
          <rPr>
            <sz val="11"/>
            <color indexed="8"/>
            <rFont val="Calibri"/>
            <family val="2"/>
            <scheme val="minor"/>
          </rPr>
          <t>Data are unavailable</t>
        </r>
      </text>
    </comment>
    <comment ref="H13" authorId="0">
      <text>
        <r>
          <rPr>
            <sz val="11"/>
            <color indexed="8"/>
            <rFont val="Calibri"/>
            <family val="2"/>
            <scheme val="minor"/>
          </rPr>
          <t>Data are unavailable</t>
        </r>
      </text>
    </comment>
    <comment ref="I13" authorId="0">
      <text>
        <r>
          <rPr>
            <sz val="11"/>
            <color indexed="8"/>
            <rFont val="Calibri"/>
            <family val="2"/>
            <scheme val="minor"/>
          </rPr>
          <t>Data are unavailable</t>
        </r>
      </text>
    </comment>
    <comment ref="J13" authorId="0">
      <text>
        <r>
          <rPr>
            <sz val="11"/>
            <color indexed="8"/>
            <rFont val="Calibri"/>
            <family val="2"/>
            <scheme val="minor"/>
          </rPr>
          <t>Data are unavailable</t>
        </r>
      </text>
    </comment>
    <comment ref="K13" authorId="0">
      <text>
        <r>
          <rPr>
            <sz val="11"/>
            <color indexed="8"/>
            <rFont val="Calibri"/>
            <family val="2"/>
            <scheme val="minor"/>
          </rPr>
          <t>Data are unavailable</t>
        </r>
      </text>
    </comment>
    <comment ref="L13" authorId="0">
      <text>
        <r>
          <rPr>
            <sz val="11"/>
            <color indexed="8"/>
            <rFont val="Calibri"/>
            <family val="2"/>
            <scheme val="minor"/>
          </rPr>
          <t>Data are unavailable</t>
        </r>
      </text>
    </comment>
    <comment ref="M13" authorId="0">
      <text>
        <r>
          <rPr>
            <sz val="11"/>
            <color indexed="8"/>
            <rFont val="Calibri"/>
            <family val="2"/>
            <scheme val="minor"/>
          </rPr>
          <t>Data are unavailable</t>
        </r>
      </text>
    </comment>
    <comment ref="N13" authorId="0">
      <text>
        <r>
          <rPr>
            <sz val="11"/>
            <color indexed="8"/>
            <rFont val="Calibri"/>
            <family val="2"/>
            <scheme val="minor"/>
          </rPr>
          <t>Data are unavailable</t>
        </r>
      </text>
    </comment>
    <comment ref="O13" authorId="0">
      <text>
        <r>
          <rPr>
            <sz val="11"/>
            <color indexed="8"/>
            <rFont val="Calibri"/>
            <family val="2"/>
            <scheme val="minor"/>
          </rPr>
          <t>Data are unavailable</t>
        </r>
      </text>
    </comment>
    <comment ref="P13" authorId="0">
      <text>
        <r>
          <rPr>
            <sz val="11"/>
            <color indexed="8"/>
            <rFont val="Calibri"/>
            <family val="2"/>
            <scheme val="minor"/>
          </rPr>
          <t>Data are unavailable</t>
        </r>
      </text>
    </comment>
    <comment ref="Q13" authorId="0">
      <text>
        <r>
          <rPr>
            <sz val="11"/>
            <color indexed="8"/>
            <rFont val="Calibri"/>
            <family val="2"/>
            <scheme val="minor"/>
          </rPr>
          <t>Data are unavailable</t>
        </r>
      </text>
    </comment>
    <comment ref="R13" authorId="0">
      <text>
        <r>
          <rPr>
            <sz val="11"/>
            <color indexed="8"/>
            <rFont val="Calibri"/>
            <family val="2"/>
            <scheme val="minor"/>
          </rPr>
          <t>Data are unavailable</t>
        </r>
      </text>
    </comment>
    <comment ref="S13" authorId="0">
      <text>
        <r>
          <rPr>
            <sz val="11"/>
            <color indexed="8"/>
            <rFont val="Calibri"/>
            <family val="2"/>
            <scheme val="minor"/>
          </rPr>
          <t>Data are unavailable</t>
        </r>
      </text>
    </comment>
    <comment ref="T13" authorId="0">
      <text>
        <r>
          <rPr>
            <sz val="11"/>
            <color indexed="8"/>
            <rFont val="Calibri"/>
            <family val="2"/>
            <scheme val="minor"/>
          </rPr>
          <t>Data are unavailable</t>
        </r>
      </text>
    </comment>
    <comment ref="U13" authorId="0">
      <text>
        <r>
          <rPr>
            <sz val="11"/>
            <color indexed="8"/>
            <rFont val="Calibri"/>
            <family val="2"/>
            <scheme val="minor"/>
          </rPr>
          <t>Data are unavailable</t>
        </r>
      </text>
    </comment>
    <comment ref="V13" authorId="0">
      <text>
        <r>
          <rPr>
            <sz val="11"/>
            <color indexed="8"/>
            <rFont val="Calibri"/>
            <family val="2"/>
            <scheme val="minor"/>
          </rPr>
          <t>Data are unavailable</t>
        </r>
      </text>
    </comment>
    <comment ref="B14" authorId="0">
      <text>
        <r>
          <rPr>
            <sz val="11"/>
            <color indexed="8"/>
            <rFont val="Calibri"/>
            <family val="2"/>
            <scheme val="minor"/>
          </rPr>
          <t>Data are unavailable</t>
        </r>
      </text>
    </comment>
    <comment ref="C14" authorId="0">
      <text>
        <r>
          <rPr>
            <sz val="11"/>
            <color indexed="8"/>
            <rFont val="Calibri"/>
            <family val="2"/>
            <scheme val="minor"/>
          </rPr>
          <t>Data are unavailable</t>
        </r>
      </text>
    </comment>
    <comment ref="D14" authorId="0">
      <text>
        <r>
          <rPr>
            <sz val="11"/>
            <color indexed="8"/>
            <rFont val="Calibri"/>
            <family val="2"/>
            <scheme val="minor"/>
          </rPr>
          <t>Data are unavailable</t>
        </r>
      </text>
    </comment>
    <comment ref="E14" authorId="0">
      <text>
        <r>
          <rPr>
            <sz val="11"/>
            <color indexed="8"/>
            <rFont val="Calibri"/>
            <family val="2"/>
            <scheme val="minor"/>
          </rPr>
          <t>Data are unavailable</t>
        </r>
      </text>
    </comment>
    <comment ref="F14" authorId="0">
      <text>
        <r>
          <rPr>
            <sz val="11"/>
            <color indexed="8"/>
            <rFont val="Calibri"/>
            <family val="2"/>
            <scheme val="minor"/>
          </rPr>
          <t>Data are unavailable</t>
        </r>
      </text>
    </comment>
    <comment ref="G14" authorId="0">
      <text>
        <r>
          <rPr>
            <sz val="11"/>
            <color indexed="8"/>
            <rFont val="Calibri"/>
            <family val="2"/>
            <scheme val="minor"/>
          </rPr>
          <t>Data are unavailable</t>
        </r>
      </text>
    </comment>
    <comment ref="H14" authorId="0">
      <text>
        <r>
          <rPr>
            <sz val="11"/>
            <color indexed="8"/>
            <rFont val="Calibri"/>
            <family val="2"/>
            <scheme val="minor"/>
          </rPr>
          <t>Data are unavailable</t>
        </r>
      </text>
    </comment>
    <comment ref="I14" authorId="0">
      <text>
        <r>
          <rPr>
            <sz val="11"/>
            <color indexed="8"/>
            <rFont val="Calibri"/>
            <family val="2"/>
            <scheme val="minor"/>
          </rPr>
          <t>Data are unavailable</t>
        </r>
      </text>
    </comment>
    <comment ref="J14" authorId="0">
      <text>
        <r>
          <rPr>
            <sz val="11"/>
            <color indexed="8"/>
            <rFont val="Calibri"/>
            <family val="2"/>
            <scheme val="minor"/>
          </rPr>
          <t>Data are unavailable</t>
        </r>
      </text>
    </comment>
    <comment ref="K14" authorId="0">
      <text>
        <r>
          <rPr>
            <sz val="11"/>
            <color indexed="8"/>
            <rFont val="Calibri"/>
            <family val="2"/>
            <scheme val="minor"/>
          </rPr>
          <t>Data are unavailable</t>
        </r>
      </text>
    </comment>
    <comment ref="L14" authorId="0">
      <text>
        <r>
          <rPr>
            <sz val="11"/>
            <color indexed="8"/>
            <rFont val="Calibri"/>
            <family val="2"/>
            <scheme val="minor"/>
          </rPr>
          <t>Data are unavailable</t>
        </r>
      </text>
    </comment>
    <comment ref="M14" authorId="0">
      <text>
        <r>
          <rPr>
            <sz val="11"/>
            <color indexed="8"/>
            <rFont val="Calibri"/>
            <family val="2"/>
            <scheme val="minor"/>
          </rPr>
          <t>Data are unavailable</t>
        </r>
      </text>
    </comment>
    <comment ref="N14" authorId="0">
      <text>
        <r>
          <rPr>
            <sz val="11"/>
            <color indexed="8"/>
            <rFont val="Calibri"/>
            <family val="2"/>
            <scheme val="minor"/>
          </rPr>
          <t>Data are unavailable</t>
        </r>
      </text>
    </comment>
    <comment ref="O14" authorId="0">
      <text>
        <r>
          <rPr>
            <sz val="11"/>
            <color indexed="8"/>
            <rFont val="Calibri"/>
            <family val="2"/>
            <scheme val="minor"/>
          </rPr>
          <t>Data are unavailable</t>
        </r>
      </text>
    </comment>
    <comment ref="P14" authorId="0">
      <text>
        <r>
          <rPr>
            <sz val="11"/>
            <color indexed="8"/>
            <rFont val="Calibri"/>
            <family val="2"/>
            <scheme val="minor"/>
          </rPr>
          <t>Data are unavailable</t>
        </r>
      </text>
    </comment>
    <comment ref="Q14" authorId="0">
      <text>
        <r>
          <rPr>
            <sz val="11"/>
            <color indexed="8"/>
            <rFont val="Calibri"/>
            <family val="2"/>
            <scheme val="minor"/>
          </rPr>
          <t>Data are unavailable</t>
        </r>
      </text>
    </comment>
    <comment ref="R14" authorId="0">
      <text>
        <r>
          <rPr>
            <sz val="11"/>
            <color indexed="8"/>
            <rFont val="Calibri"/>
            <family val="2"/>
            <scheme val="minor"/>
          </rPr>
          <t>Data are unavailable</t>
        </r>
      </text>
    </comment>
    <comment ref="S14" authorId="0">
      <text>
        <r>
          <rPr>
            <sz val="11"/>
            <color indexed="8"/>
            <rFont val="Calibri"/>
            <family val="2"/>
            <scheme val="minor"/>
          </rPr>
          <t>Data are unavailable</t>
        </r>
      </text>
    </comment>
    <comment ref="T14" authorId="0">
      <text>
        <r>
          <rPr>
            <sz val="11"/>
            <color indexed="8"/>
            <rFont val="Calibri"/>
            <family val="2"/>
            <scheme val="minor"/>
          </rPr>
          <t>Data are unavailable</t>
        </r>
      </text>
    </comment>
    <comment ref="U14" authorId="0">
      <text>
        <r>
          <rPr>
            <sz val="11"/>
            <color indexed="8"/>
            <rFont val="Calibri"/>
            <family val="2"/>
            <scheme val="minor"/>
          </rPr>
          <t>Data are unavailable</t>
        </r>
      </text>
    </comment>
    <comment ref="V14" authorId="0">
      <text>
        <r>
          <rPr>
            <sz val="11"/>
            <color indexed="8"/>
            <rFont val="Calibri"/>
            <family val="2"/>
            <scheme val="minor"/>
          </rPr>
          <t>Data are unavailable</t>
        </r>
      </text>
    </comment>
  </commentList>
</comments>
</file>

<file path=xl/sharedStrings.xml><?xml version="1.0" encoding="utf-8"?>
<sst xmlns="http://schemas.openxmlformats.org/spreadsheetml/2006/main" count="161" uniqueCount="151">
  <si>
    <t>AVLo Average Vehicle Loading</t>
  </si>
  <si>
    <t>Sources:</t>
  </si>
  <si>
    <t>LDVs</t>
  </si>
  <si>
    <t>HDVs</t>
  </si>
  <si>
    <t>aircraft</t>
  </si>
  <si>
    <t>rail</t>
  </si>
  <si>
    <t>ships</t>
  </si>
  <si>
    <t>motorbikes</t>
  </si>
  <si>
    <t>Passenger-miles, all buses (millions)</t>
  </si>
  <si>
    <t>Vehicle-miles, all buses (millions)</t>
  </si>
  <si>
    <t>Distance-weighted avg. passengers/bus</t>
  </si>
  <si>
    <t>Distance-weighted avg. passengers / aircraft</t>
  </si>
  <si>
    <t>Aircraft revenue-miles (thousands), total certified</t>
  </si>
  <si>
    <t>Revenue passenger-miles (thousands), total certified</t>
  </si>
  <si>
    <t>Passenger HDVs (buses)</t>
  </si>
  <si>
    <t>Freight Rail</t>
  </si>
  <si>
    <t>Train mileage, freight (thousands)</t>
  </si>
  <si>
    <t>Revenue ton-miles of freight (millions)</t>
  </si>
  <si>
    <t>Distance-weighted avg. freight tons/train</t>
  </si>
  <si>
    <t>This is per train, not per rail car.  Rail car mileage is also available in the source document, should it be needed.</t>
  </si>
  <si>
    <t>Passenger Rail</t>
  </si>
  <si>
    <t>Amtrak passenger train-miles (millions)</t>
  </si>
  <si>
    <t>Amtrak revenue passenger-miles (millions)</t>
  </si>
  <si>
    <t>Distance-weighted avg. passengers/Amtrak train</t>
  </si>
  <si>
    <t>Freight Ships</t>
  </si>
  <si>
    <t>ton-miles (thousands), coastwise</t>
  </si>
  <si>
    <t>ton-miles (thousands), internal</t>
  </si>
  <si>
    <t>ton-miles (thousands), lakewise</t>
  </si>
  <si>
    <t>average haul (miles), coastwise</t>
  </si>
  <si>
    <t>average haul (miles), internal</t>
  </si>
  <si>
    <t>average haul (miles), lakewise</t>
  </si>
  <si>
    <t>ton-mile-weighted average haul distance (miles)</t>
  </si>
  <si>
    <t>number of vessels, total nonself-propelled</t>
  </si>
  <si>
    <t>number of vessels, total self-propelled (excluding tugboats)</t>
  </si>
  <si>
    <t>number of vessels, total</t>
  </si>
  <si>
    <t>total vessel-miles (miles)</t>
  </si>
  <si>
    <t>Distance-weighted avg. freight tons/vessel or tow</t>
  </si>
  <si>
    <t>A "tow" is a group of barges towed by a single powered ship.  It counts as one unit for purposes of this statistic.</t>
  </si>
  <si>
    <t>There appears to be an error in the source data for ton-miles for years 2004-2005, so we use year 2003.</t>
  </si>
  <si>
    <t>passenger-miles, heavy rail (millions)</t>
  </si>
  <si>
    <t>passenger-miles, light rail (millions)</t>
  </si>
  <si>
    <t>passenger-miles, commuter rail (millions)</t>
  </si>
  <si>
    <t>vehicle-miles, heavy rail (millions)</t>
  </si>
  <si>
    <t>vehicle-miles, light rail (millions)</t>
  </si>
  <si>
    <t>vehicle-miles, commuter rail (millions)</t>
  </si>
  <si>
    <t>Distance-weighted avg. passengers/heavy rail vehicle</t>
  </si>
  <si>
    <t>Distance-weighted avg. passengers/light rail vehicle</t>
  </si>
  <si>
    <t>Distance-weighted avg. passengers/commuter rail vehicle</t>
  </si>
  <si>
    <t>Intercity (Amtrak)</t>
  </si>
  <si>
    <t>Transit</t>
  </si>
  <si>
    <t>passenger-mile-weighted distance-weighted avg. passengers/vehicle</t>
  </si>
  <si>
    <t>Revenue ton-miles of freight (thousands), total certified</t>
  </si>
  <si>
    <t>share of aircraft-miles devoted to freight</t>
  </si>
  <si>
    <t>Assumes passenger and freight aircraft fly similar numbers of miles per year</t>
  </si>
  <si>
    <t>Distance-weighted avg. freight tons / aircraft</t>
  </si>
  <si>
    <t>total aircraft stock (U.S., 2014, EIA AEO 2016, Table 49)</t>
  </si>
  <si>
    <t>cargo aircraft stock (U.S., 2014, EIA AEO 2016, Table 49)</t>
  </si>
  <si>
    <t>Passenger motorbikes</t>
  </si>
  <si>
    <t>vehicle-miles, total (millions)</t>
  </si>
  <si>
    <t>passenger-miles, total (millions)</t>
  </si>
  <si>
    <t>distance-weighted avg. passengers/motorbike</t>
  </si>
  <si>
    <t>Passenger LDVs</t>
  </si>
  <si>
    <t>vehicle-miles, passenger car, total (millions)</t>
  </si>
  <si>
    <t>passenger-miles, passenger car, total (millions)</t>
  </si>
  <si>
    <t>distance-weighted avg. passengers/LDV</t>
  </si>
  <si>
    <t>Not currently used, but could be used instead of the figure from the National Household Travel Survey if desired.</t>
  </si>
  <si>
    <t>Passenger aircraft and freight aircraft</t>
  </si>
  <si>
    <t>U.S. Bureau of Transportation Statistics</t>
  </si>
  <si>
    <t>Appendix D - Modal Profiles</t>
  </si>
  <si>
    <t>http://www.rita.dot.gov/bts/sites/rita.dot.gov.bts/files/publications/national_transportation_statistics/index.html#appendix_d</t>
  </si>
  <si>
    <t>Air Carrier Profile</t>
  </si>
  <si>
    <t>Bus Profile</t>
  </si>
  <si>
    <t>Transit Profile</t>
  </si>
  <si>
    <t>Rail Profile</t>
  </si>
  <si>
    <t>Water Transport Profile</t>
  </si>
  <si>
    <t>Automobile Profile</t>
  </si>
  <si>
    <t>National Transportation Statistics (most recently updated tables updated in October 2016)</t>
  </si>
  <si>
    <t>This number is a guess, since the NTS just barely doesn't have enough data to fully calculate this metric.</t>
  </si>
  <si>
    <t>average number of hauls (trips) completed per year</t>
  </si>
  <si>
    <t>freight HDVs - tons transported</t>
  </si>
  <si>
    <t>North American Transportation Statistics (NATS)</t>
  </si>
  <si>
    <t>http://nats.sct.gob.mx/go-to-tables/table-5-domestic-freight-activity/table-5-1-domestic-freight-activity-by-mode-tons/</t>
  </si>
  <si>
    <t>Table 5-1</t>
  </si>
  <si>
    <t>freight HDVs - number of vehicles</t>
  </si>
  <si>
    <t>National Institute of Statistics and Geography (INEGI)</t>
  </si>
  <si>
    <t>Vehículos de motor registrados en circulación</t>
  </si>
  <si>
    <t>http://www.inegi.org.mx/est/lista_cubos/consulta.aspx?p=adm&amp;c=8</t>
  </si>
  <si>
    <t>Programa Integral de Transporte y Vialidad 2007 - 2012 (PDF)</t>
  </si>
  <si>
    <t>http://bicitekas.org/wp/wp-content/uploads/2013/07/2007_Encuesta_Origen_Destino_INEGI.pdf</t>
  </si>
  <si>
    <t>Page 63</t>
  </si>
  <si>
    <t>North American Transportation Statistics</t>
  </si>
  <si>
    <t>Section 5:   Domestic Freight Activity</t>
  </si>
  <si>
    <t>Table 5 - 1:   Domestic Freight Activity by Mode (tons) (Millions of metric tons)</t>
  </si>
  <si>
    <t>Country:   Mexico</t>
  </si>
  <si>
    <t>Hierarchies</t>
  </si>
  <si>
    <t>Total</t>
  </si>
  <si>
    <t xml:space="preserve">    Air</t>
  </si>
  <si>
    <t xml:space="preserve">    Water transport</t>
  </si>
  <si>
    <t xml:space="preserve">        Coastal shipping</t>
  </si>
  <si>
    <t xml:space="preserve">        Great Lakes</t>
  </si>
  <si>
    <t xml:space="preserve">        Inland waterways</t>
  </si>
  <si>
    <t xml:space="preserve">    Pipeline</t>
  </si>
  <si>
    <t xml:space="preserve">        Crude oil and petroleum products</t>
  </si>
  <si>
    <t xml:space="preserve">        Natural gas</t>
  </si>
  <si>
    <t xml:space="preserve">    Rail</t>
  </si>
  <si>
    <t xml:space="preserve">    Road</t>
  </si>
  <si>
    <t>Total of vehicles (INEGI)</t>
  </si>
  <si>
    <t>Documento fuente</t>
  </si>
  <si>
    <t>Programa Integral de Transporte y Vialidad 2007 - 2012</t>
  </si>
  <si>
    <t>Fuente de datos del Documento</t>
  </si>
  <si>
    <t>EOD Zona Metropolitana del Valle de México 2007</t>
  </si>
  <si>
    <t>Ciudad o Zona Metro</t>
  </si>
  <si>
    <t>ZM Valle de México</t>
  </si>
  <si>
    <t>Ciudad de México</t>
  </si>
  <si>
    <t>Occupacy rate</t>
  </si>
  <si>
    <t>Passenger vehicle</t>
  </si>
  <si>
    <t>Taxi</t>
  </si>
  <si>
    <t>Intracity bus</t>
  </si>
  <si>
    <t>Intercity bus</t>
  </si>
  <si>
    <t>Subway car (9 per train)</t>
  </si>
  <si>
    <t>BRT</t>
  </si>
  <si>
    <t>Electric bus</t>
  </si>
  <si>
    <t>Biclycle</t>
  </si>
  <si>
    <t>Pedrestian</t>
  </si>
  <si>
    <t>Mortorcicle</t>
  </si>
  <si>
    <t>Values in red are estimated based on average distances traveled by mode.</t>
  </si>
  <si>
    <t>Avg loading</t>
  </si>
  <si>
    <t>Other Modes</t>
  </si>
  <si>
    <t xml:space="preserve">CDMX Metro </t>
  </si>
  <si>
    <t>http://data.metro.cdmx.gob.mx/operacion/index.html</t>
  </si>
  <si>
    <t>TRAINS / LINE</t>
  </si>
  <si>
    <t>La red del STC tiene un total de 390 trenes asignados (321 neumáticos y 69 férreos), para proporcionar el servicio a los usuarios en horas punta, se tiene un polígono de operación de 282 trenes, los 108 trenes restantes se encuentran distribuidos en mantenimiento sistemático, mantenimiento mayor, rehabilitación, proyectos especiales y como reserva.</t>
  </si>
  <si>
    <t>Line</t>
  </si>
  <si>
    <t>A</t>
  </si>
  <si>
    <t>B</t>
  </si>
  <si>
    <t>Trains</t>
  </si>
  <si>
    <t>Nota: La cantidad de trenes por línea puede variar por una redistribución del parque vehicular en función de las necesidades del servicio.</t>
  </si>
  <si>
    <t>Con objeto de proporcionar un mejor servicio, el STC modificó trenes de 6 carros por trenes de 9 carros con el fin de incrementar la frecuencia del paso de los convoyes.</t>
  </si>
  <si>
    <t>Como parte de los 11 compromisos para mejorar el servicio anunciados por el Jefe de Gobierno del Distrito Federal, se han reparado 18 trenes que se encontraban fuera de servicio, incorporándose a la operación de las Líneas 1, 3, 5, 7, 8, 9, A y B.</t>
  </si>
  <si>
    <t>PAX / TRAIN</t>
  </si>
  <si>
    <t>Tren</t>
  </si>
  <si>
    <t>Sitting</t>
  </si>
  <si>
    <t xml:space="preserve">Standing </t>
  </si>
  <si>
    <t>6 vagones</t>
  </si>
  <si>
    <t>7 vagones</t>
  </si>
  <si>
    <t>9 vagones</t>
  </si>
  <si>
    <t>Assumed Average Loading Factor</t>
  </si>
  <si>
    <t>Average Train Loading</t>
  </si>
  <si>
    <t>passenger LDVs, passenger HDVs</t>
  </si>
  <si>
    <t>passenger rail</t>
  </si>
  <si>
    <t>CDMX Metro</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</si>
</sst>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00"/>
    <numFmt numFmtId="165" formatCode="0.0"/>
    <numFmt numFmtId="166" formatCode="###0.00_)"/>
    <numFmt numFmtId="167" formatCode="#,##0_)"/>
    <numFmt numFmtId="168" formatCode="_-* #,##0.00_-;\-* #,##0.00_-;_-* &quot;-&quot;??_-;_-@_-"/>
    <numFmt numFmtId="169" formatCode="_-* #,##0_-;\-* #,##0_-;_-* &quot;-&quot;??_-;_-@_-"/>
    <numFmt numFmtId="170" formatCode="_-* #,##0.0_-;\-* #,##0.0_-;_-* &quot;-&quot;??_-;_-@_-"/>
  </numFmts>
  <fonts count="57">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b/>
      <sz val="11"/>
      <color theme="0"/>
      <name val="Calibri"/>
      <family val="2"/>
      <scheme val="minor"/>
    </font>
    <font>
      <sz val="11"/>
      <color theme="0"/>
      <name val="Calibri"/>
      <family val="2"/>
      <scheme val="minor"/>
    </font>
    <font>
      <b/>
      <sz val="11"/>
      <name val="Calibri"/>
      <family val="2"/>
    </font>
    <font>
      <sz val="11"/>
      <color indexed="8"/>
      <name val="Calibri"/>
      <family val="2"/>
      <scheme val="minor"/>
    </font>
    <font>
      <sz val="11"/>
      <name val="Calibri"/>
      <family val="2"/>
      <scheme val="minor"/>
    </font>
    <font>
      <sz val="11"/>
      <color rgb="FFC00000"/>
      <name val="Calibri"/>
      <family val="2"/>
      <scheme val="minor"/>
    </font>
    <font>
      <sz val="12"/>
      <color theme="1"/>
      <name val="Calibri"/>
      <family val="2"/>
      <scheme val="minor"/>
    </font>
    <font>
      <b/>
      <sz val="10"/>
      <color rgb="FFFE7827"/>
      <name val="Verdana"/>
      <family val="2"/>
    </font>
    <font>
      <sz val="13"/>
      <color rgb="FF303030"/>
      <name val="Verdana"/>
      <family val="2"/>
    </font>
    <font>
      <b/>
      <sz val="10"/>
      <name val="Verdana"/>
      <family val="2"/>
    </font>
    <font>
      <sz val="10"/>
      <name val="Verdana"/>
      <family val="2"/>
    </font>
    <font>
      <b/>
      <sz val="13"/>
      <color rgb="FFFE7827"/>
      <name val="Verdana"/>
      <family val="2"/>
    </font>
    <font>
      <sz val="13"/>
      <color rgb="FFFFFFFF"/>
      <name val="Verdana"/>
      <family val="2"/>
    </font>
    <font>
      <b/>
      <sz val="10"/>
      <color rgb="FFFFFFFF"/>
      <name val="Verdana"/>
      <family val="2"/>
    </font>
    <font>
      <sz val="10"/>
      <color rgb="FF303030"/>
      <name val="Verdana"/>
      <family val="2"/>
    </font>
    <font>
      <b/>
      <sz val="12"/>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indexed="41"/>
      </patternFill>
    </fill>
    <fill>
      <patternFill patternType="solid">
        <fgColor theme="3"/>
        <bgColor indexed="64"/>
      </patternFill>
    </fill>
    <fill>
      <patternFill patternType="solid">
        <fgColor theme="1"/>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92D05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s>
  <cellStyleXfs count="156">
    <xf numFmtId="0" fontId="0" fillId="0" borderId="0"/>
    <xf numFmtId="0" fontId="2" fillId="0" borderId="0" applyNumberFormat="0" applyFill="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6" borderId="0" applyNumberFormat="0" applyBorder="0" applyAlignment="0" applyProtection="0"/>
    <xf numFmtId="0" fontId="5" fillId="17"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4" borderId="0" applyNumberFormat="0" applyBorder="0" applyAlignment="0" applyProtection="0"/>
    <xf numFmtId="0" fontId="6" fillId="8" borderId="0" applyNumberFormat="0" applyBorder="0" applyAlignment="0" applyProtection="0"/>
    <xf numFmtId="0" fontId="7" fillId="0" borderId="2" applyNumberFormat="0" applyFont="0" applyProtection="0">
      <alignment wrapText="1"/>
    </xf>
    <xf numFmtId="0" fontId="7" fillId="0" borderId="2" applyNumberFormat="0" applyFont="0" applyProtection="0">
      <alignment wrapText="1"/>
    </xf>
    <xf numFmtId="0" fontId="8" fillId="25" borderId="3" applyNumberFormat="0" applyAlignment="0" applyProtection="0"/>
    <xf numFmtId="0" fontId="9" fillId="26" borderId="4" applyNumberFormat="0" applyAlignment="0" applyProtection="0"/>
    <xf numFmtId="0" fontId="10" fillId="0" borderId="0">
      <alignment horizontal="center" vertical="center" wrapText="1"/>
    </xf>
    <xf numFmtId="43" fontId="11"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2" fillId="0" borderId="0">
      <alignment horizontal="left" vertical="center" wrapText="1"/>
    </xf>
    <xf numFmtId="44" fontId="3" fillId="0" borderId="0" applyFont="0" applyFill="0" applyBorder="0" applyAlignment="0" applyProtection="0"/>
    <xf numFmtId="44" fontId="3" fillId="0" borderId="0" applyFont="0" applyFill="0" applyBorder="0" applyAlignment="0" applyProtection="0"/>
    <xf numFmtId="44" fontId="11" fillId="0" borderId="0" applyFont="0" applyFill="0" applyBorder="0" applyAlignment="0" applyProtection="0"/>
    <xf numFmtId="166" fontId="13" fillId="0" borderId="5" applyNumberFormat="0" applyFill="0">
      <alignment horizontal="right"/>
    </xf>
    <xf numFmtId="166" fontId="14" fillId="0" borderId="5" applyNumberFormat="0" applyFill="0">
      <alignment horizontal="right"/>
    </xf>
    <xf numFmtId="167" fontId="15" fillId="0" borderId="5">
      <alignment horizontal="right" vertical="center"/>
    </xf>
    <xf numFmtId="49" fontId="16" fillId="0" borderId="5">
      <alignment horizontal="left" vertical="center"/>
    </xf>
    <xf numFmtId="166" fontId="13" fillId="0" borderId="5" applyNumberFormat="0" applyFill="0">
      <alignment horizontal="right"/>
    </xf>
    <xf numFmtId="0" fontId="1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6" applyNumberFormat="0" applyProtection="0">
      <alignment wrapText="1"/>
    </xf>
    <xf numFmtId="0" fontId="7" fillId="0" borderId="6" applyNumberFormat="0" applyProtection="0">
      <alignment wrapText="1"/>
    </xf>
    <xf numFmtId="0" fontId="18" fillId="9" borderId="0" applyNumberFormat="0" applyBorder="0" applyAlignment="0" applyProtection="0"/>
    <xf numFmtId="0" fontId="19" fillId="0" borderId="7" applyNumberFormat="0" applyProtection="0">
      <alignment wrapText="1"/>
    </xf>
    <xf numFmtId="0" fontId="19" fillId="0" borderId="7" applyNumberFormat="0" applyProtection="0">
      <alignment wrapText="1"/>
    </xf>
    <xf numFmtId="0" fontId="20" fillId="0" borderId="8"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0" applyNumberFormat="0" applyFill="0" applyBorder="0" applyAlignment="0" applyProtection="0"/>
    <xf numFmtId="0" fontId="23" fillId="0" borderId="5">
      <alignment horizontal="left"/>
    </xf>
    <xf numFmtId="0" fontId="24" fillId="0" borderId="5">
      <alignment horizontal="left"/>
    </xf>
    <xf numFmtId="0" fontId="25" fillId="0" borderId="11">
      <alignment horizontal="right" vertical="center"/>
    </xf>
    <xf numFmtId="0" fontId="26" fillId="0" borderId="5">
      <alignment horizontal="left" vertical="center"/>
    </xf>
    <xf numFmtId="0" fontId="13" fillId="0" borderId="5">
      <alignment horizontal="left" vertical="center"/>
    </xf>
    <xf numFmtId="0" fontId="23" fillId="0" borderId="5">
      <alignment horizontal="left"/>
    </xf>
    <xf numFmtId="0" fontId="23" fillId="27" borderId="0">
      <alignment horizontal="centerContinuous" wrapText="1"/>
    </xf>
    <xf numFmtId="49" fontId="23" fillId="27" borderId="12">
      <alignment horizontal="left" vertical="center"/>
    </xf>
    <xf numFmtId="0" fontId="23" fillId="27" borderId="0">
      <alignment horizontal="centerContinuous" vertical="center" wrapText="1"/>
    </xf>
    <xf numFmtId="0" fontId="27" fillId="0" borderId="0" applyNumberFormat="0" applyFill="0" applyBorder="0" applyAlignment="0" applyProtection="0">
      <alignment vertical="top"/>
      <protection locked="0"/>
    </xf>
    <xf numFmtId="0" fontId="28" fillId="12" borderId="3" applyNumberFormat="0" applyAlignment="0" applyProtection="0"/>
    <xf numFmtId="0" fontId="29" fillId="0" borderId="13" applyNumberFormat="0" applyFill="0" applyAlignment="0" applyProtection="0"/>
    <xf numFmtId="0" fontId="30" fillId="28" borderId="0" applyNumberFormat="0" applyBorder="0" applyAlignment="0" applyProtection="0"/>
    <xf numFmtId="0" fontId="3" fillId="0" borderId="0"/>
    <xf numFmtId="0" fontId="3" fillId="0" borderId="0"/>
    <xf numFmtId="0" fontId="7" fillId="0" borderId="0"/>
    <xf numFmtId="0" fontId="11" fillId="0" borderId="0"/>
    <xf numFmtId="0" fontId="3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3" fillId="6" borderId="1" applyNumberFormat="0" applyFont="0" applyAlignment="0" applyProtection="0"/>
    <xf numFmtId="0" fontId="11" fillId="29" borderId="14" applyNumberFormat="0" applyFont="0" applyAlignment="0" applyProtection="0"/>
    <xf numFmtId="0" fontId="32" fillId="25" borderId="15" applyNumberFormat="0" applyAlignment="0" applyProtection="0"/>
    <xf numFmtId="0" fontId="19" fillId="0" borderId="16" applyNumberFormat="0" applyProtection="0">
      <alignment wrapText="1"/>
    </xf>
    <xf numFmtId="0" fontId="19" fillId="0" borderId="16" applyNumberFormat="0" applyProtection="0">
      <alignment wrapText="1"/>
    </xf>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3" fontId="15" fillId="0" borderId="0">
      <alignment horizontal="left" vertical="center"/>
    </xf>
    <xf numFmtId="0" fontId="10" fillId="0" borderId="0">
      <alignment horizontal="left" vertical="center"/>
    </xf>
    <xf numFmtId="0" fontId="33" fillId="0" borderId="0">
      <alignment horizontal="right"/>
    </xf>
    <xf numFmtId="49" fontId="33" fillId="0" borderId="0">
      <alignment horizontal="center"/>
    </xf>
    <xf numFmtId="0" fontId="16" fillId="0" borderId="0">
      <alignment horizontal="right"/>
    </xf>
    <xf numFmtId="0" fontId="34" fillId="0" borderId="0">
      <alignment horizontal="right"/>
    </xf>
    <xf numFmtId="0" fontId="33" fillId="0" borderId="0">
      <alignment horizontal="left"/>
    </xf>
    <xf numFmtId="0" fontId="35" fillId="0" borderId="0">
      <alignment horizontal="left"/>
    </xf>
    <xf numFmtId="49" fontId="15" fillId="0" borderId="0">
      <alignment horizontal="left" vertical="center"/>
    </xf>
    <xf numFmtId="49" fontId="16" fillId="0" borderId="5">
      <alignment horizontal="left"/>
    </xf>
    <xf numFmtId="166" fontId="15" fillId="0" borderId="0" applyNumberFormat="0">
      <alignment horizontal="right"/>
    </xf>
    <xf numFmtId="0" fontId="25" fillId="30" borderId="0">
      <alignment horizontal="centerContinuous" vertical="center" wrapText="1"/>
    </xf>
    <xf numFmtId="0" fontId="25" fillId="0" borderId="17">
      <alignment horizontal="left" vertical="center"/>
    </xf>
    <xf numFmtId="0" fontId="36" fillId="0" borderId="0" applyNumberFormat="0" applyProtection="0">
      <alignment horizontal="left"/>
    </xf>
    <xf numFmtId="0" fontId="36" fillId="0" borderId="0" applyNumberFormat="0" applyProtection="0">
      <alignment horizontal="left"/>
    </xf>
    <xf numFmtId="0" fontId="37" fillId="0" borderId="0" applyNumberFormat="0" applyFill="0" applyBorder="0" applyAlignment="0" applyProtection="0"/>
    <xf numFmtId="0" fontId="23" fillId="0" borderId="0">
      <alignment horizontal="left"/>
    </xf>
    <xf numFmtId="0" fontId="12" fillId="0" borderId="0">
      <alignment horizontal="left"/>
    </xf>
    <xf numFmtId="0" fontId="13" fillId="0" borderId="0">
      <alignment horizontal="left"/>
    </xf>
    <xf numFmtId="0" fontId="38" fillId="0" borderId="0">
      <alignment horizontal="left" vertical="top"/>
    </xf>
    <xf numFmtId="0" fontId="12" fillId="0" borderId="0">
      <alignment horizontal="left"/>
    </xf>
    <xf numFmtId="0" fontId="13" fillId="0" borderId="0">
      <alignment horizontal="left"/>
    </xf>
    <xf numFmtId="0" fontId="39" fillId="0" borderId="18" applyNumberFormat="0" applyFill="0" applyAlignment="0" applyProtection="0"/>
    <xf numFmtId="0" fontId="40" fillId="0" borderId="0" applyNumberFormat="0" applyFill="0" applyBorder="0" applyAlignment="0" applyProtection="0"/>
    <xf numFmtId="49" fontId="15" fillId="0" borderId="5">
      <alignment horizontal="left"/>
    </xf>
    <xf numFmtId="0" fontId="25" fillId="0" borderId="11">
      <alignment horizontal="left"/>
    </xf>
    <xf numFmtId="0" fontId="23" fillId="0" borderId="0">
      <alignment horizontal="left" vertical="center"/>
    </xf>
    <xf numFmtId="49" fontId="33" fillId="0" borderId="5">
      <alignment horizontal="left"/>
    </xf>
    <xf numFmtId="168" fontId="3" fillId="0" borderId="0" applyFont="0" applyFill="0" applyBorder="0" applyAlignment="0" applyProtection="0"/>
    <xf numFmtId="0" fontId="47" fillId="0" borderId="0"/>
  </cellStyleXfs>
  <cellXfs count="52">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2" fontId="0" fillId="0" borderId="0" xfId="0" applyNumberFormat="1"/>
    <xf numFmtId="164" fontId="0" fillId="0" borderId="0" xfId="0" applyNumberFormat="1"/>
    <xf numFmtId="165" fontId="0" fillId="0" borderId="0" xfId="0" applyNumberFormat="1"/>
    <xf numFmtId="0" fontId="0" fillId="0" borderId="0" xfId="0" applyAlignment="1">
      <alignment wrapText="1"/>
    </xf>
    <xf numFmtId="0" fontId="0" fillId="0" borderId="0" xfId="0" applyFill="1"/>
    <xf numFmtId="0" fontId="1" fillId="3" borderId="0" xfId="0" applyFont="1" applyFill="1"/>
    <xf numFmtId="1" fontId="1" fillId="2" borderId="0" xfId="0" applyNumberFormat="1" applyFont="1" applyFill="1"/>
    <xf numFmtId="0" fontId="0" fillId="0" borderId="0" xfId="0" applyAlignment="1">
      <alignment horizontal="left" indent="2"/>
    </xf>
    <xf numFmtId="0" fontId="0" fillId="4" borderId="0" xfId="0" applyFill="1"/>
    <xf numFmtId="1" fontId="0" fillId="0" borderId="0" xfId="0" applyNumberFormat="1" applyFill="1"/>
    <xf numFmtId="0" fontId="1" fillId="0" borderId="0" xfId="0" applyNumberFormat="1" applyFont="1"/>
    <xf numFmtId="1" fontId="0" fillId="5" borderId="0" xfId="0" applyNumberFormat="1" applyFill="1"/>
    <xf numFmtId="0" fontId="43" fillId="31" borderId="0" xfId="0" applyFont="1" applyFill="1" applyAlignment="1"/>
    <xf numFmtId="0" fontId="0" fillId="0" borderId="0" xfId="0" applyAlignment="1"/>
    <xf numFmtId="0" fontId="43" fillId="25" borderId="0" xfId="0" applyFont="1" applyFill="1" applyAlignment="1">
      <alignment horizontal="center"/>
    </xf>
    <xf numFmtId="0" fontId="43" fillId="0" borderId="0" xfId="0" applyFont="1" applyAlignment="1">
      <alignment horizontal="left"/>
    </xf>
    <xf numFmtId="0" fontId="43" fillId="0" borderId="0" xfId="0" applyFont="1" applyAlignment="1">
      <alignment horizontal="right"/>
    </xf>
    <xf numFmtId="0" fontId="43" fillId="31" borderId="0" xfId="0" applyFont="1" applyFill="1" applyAlignment="1">
      <alignment horizontal="left"/>
    </xf>
    <xf numFmtId="0" fontId="43" fillId="31" borderId="0" xfId="0" applyFont="1" applyFill="1" applyAlignment="1">
      <alignment horizontal="right"/>
    </xf>
    <xf numFmtId="0" fontId="0" fillId="31" borderId="0" xfId="0" applyFill="1" applyAlignment="1">
      <alignment horizontal="left"/>
    </xf>
    <xf numFmtId="0" fontId="0" fillId="31" borderId="0" xfId="0" applyFill="1" applyAlignment="1">
      <alignment horizontal="right"/>
    </xf>
    <xf numFmtId="0" fontId="0" fillId="0" borderId="0" xfId="0" applyAlignment="1">
      <alignment horizontal="right"/>
    </xf>
    <xf numFmtId="169" fontId="0" fillId="0" borderId="0" xfId="154" applyNumberFormat="1" applyFont="1"/>
    <xf numFmtId="0" fontId="41" fillId="32" borderId="0" xfId="0" applyFont="1" applyFill="1" applyAlignment="1">
      <alignment horizontal="left" vertical="center" wrapText="1"/>
    </xf>
    <xf numFmtId="0" fontId="42" fillId="32" borderId="0" xfId="0" applyFont="1" applyFill="1" applyAlignment="1">
      <alignment horizontal="left" vertical="center" wrapText="1"/>
    </xf>
    <xf numFmtId="0" fontId="41" fillId="33" borderId="0" xfId="0" applyFont="1" applyFill="1" applyAlignment="1">
      <alignment wrapText="1"/>
    </xf>
    <xf numFmtId="0" fontId="0" fillId="34" borderId="0" xfId="0" applyFill="1" applyAlignment="1">
      <alignment wrapText="1"/>
    </xf>
    <xf numFmtId="0" fontId="41" fillId="32" borderId="0" xfId="0" applyFont="1" applyFill="1"/>
    <xf numFmtId="169" fontId="0" fillId="0" borderId="0" xfId="154" applyNumberFormat="1" applyFont="1" applyFill="1"/>
    <xf numFmtId="0" fontId="0" fillId="35" borderId="0" xfId="0" applyFill="1"/>
    <xf numFmtId="170" fontId="45" fillId="35" borderId="0" xfId="154" applyNumberFormat="1" applyFont="1" applyFill="1"/>
    <xf numFmtId="170" fontId="46" fillId="35" borderId="0" xfId="154" applyNumberFormat="1" applyFont="1" applyFill="1"/>
    <xf numFmtId="168" fontId="45" fillId="36" borderId="0" xfId="154" applyFont="1" applyFill="1"/>
    <xf numFmtId="0" fontId="47" fillId="0" borderId="0" xfId="155"/>
    <xf numFmtId="0" fontId="48" fillId="0" borderId="0" xfId="155" applyFont="1"/>
    <xf numFmtId="0" fontId="49" fillId="0" borderId="0" xfId="155" applyFont="1"/>
    <xf numFmtId="0" fontId="50" fillId="0" borderId="0" xfId="155" applyFont="1"/>
    <xf numFmtId="0" fontId="51" fillId="0" borderId="0" xfId="155" applyFont="1"/>
    <xf numFmtId="0" fontId="52" fillId="0" borderId="0" xfId="155" applyFont="1"/>
    <xf numFmtId="0" fontId="53" fillId="0" borderId="0" xfId="155" applyFont="1"/>
    <xf numFmtId="0" fontId="54" fillId="0" borderId="0" xfId="155" applyFont="1"/>
    <xf numFmtId="0" fontId="55" fillId="0" borderId="0" xfId="155" applyFont="1"/>
    <xf numFmtId="0" fontId="56" fillId="0" borderId="0" xfId="155" applyFont="1"/>
    <xf numFmtId="0" fontId="47" fillId="5" borderId="0" xfId="155" applyFill="1"/>
    <xf numFmtId="1" fontId="47" fillId="36" borderId="0" xfId="155" applyNumberFormat="1" applyFill="1"/>
  </cellXfs>
  <cellStyles count="156">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Body: normal cell" xfId="27"/>
    <cellStyle name="Body: normal cell 2" xfId="28"/>
    <cellStyle name="Calculation 2" xfId="29"/>
    <cellStyle name="Check Cell 2" xfId="30"/>
    <cellStyle name="Column heading" xfId="31"/>
    <cellStyle name="Comma 2" xfId="32"/>
    <cellStyle name="Comma 2 2" xfId="33"/>
    <cellStyle name="Comma 2 3" xfId="154"/>
    <cellStyle name="Comma 3" xfId="34"/>
    <cellStyle name="Comma 4" xfId="35"/>
    <cellStyle name="Comma 5" xfId="36"/>
    <cellStyle name="Comma 6" xfId="37"/>
    <cellStyle name="Comma 7" xfId="38"/>
    <cellStyle name="Comma 8" xfId="39"/>
    <cellStyle name="Corner heading" xfId="40"/>
    <cellStyle name="Currency 2" xfId="41"/>
    <cellStyle name="Currency 3" xfId="42"/>
    <cellStyle name="Currency 3 2" xfId="43"/>
    <cellStyle name="Data" xfId="44"/>
    <cellStyle name="Data 2" xfId="45"/>
    <cellStyle name="Data no deci" xfId="46"/>
    <cellStyle name="Data Superscript" xfId="47"/>
    <cellStyle name="Data_1-1A-Regular" xfId="48"/>
    <cellStyle name="Explanatory Text 2" xfId="49"/>
    <cellStyle name="Font: Calibri, 9pt regular" xfId="50"/>
    <cellStyle name="Font: Calibri, 9pt regular 2" xfId="51"/>
    <cellStyle name="Footnotes: top row" xfId="52"/>
    <cellStyle name="Footnotes: top row 2" xfId="53"/>
    <cellStyle name="Good 2" xfId="54"/>
    <cellStyle name="Header: bottom row" xfId="55"/>
    <cellStyle name="Header: bottom row 2" xfId="56"/>
    <cellStyle name="Heading 1 2" xfId="57"/>
    <cellStyle name="Heading 2 2" xfId="58"/>
    <cellStyle name="Heading 3 2" xfId="59"/>
    <cellStyle name="Heading 4 2" xfId="60"/>
    <cellStyle name="Hed Side" xfId="61"/>
    <cellStyle name="Hed Side 2" xfId="62"/>
    <cellStyle name="Hed Side bold" xfId="63"/>
    <cellStyle name="Hed Side Indent" xfId="64"/>
    <cellStyle name="Hed Side Regular" xfId="65"/>
    <cellStyle name="Hed Side_1-1A-Regular" xfId="66"/>
    <cellStyle name="Hed Top" xfId="67"/>
    <cellStyle name="Hed Top - SECTION" xfId="68"/>
    <cellStyle name="Hed Top_3-new4" xfId="69"/>
    <cellStyle name="Hyperlink" xfId="1" builtinId="8"/>
    <cellStyle name="Hyperlink 2" xfId="70"/>
    <cellStyle name="Input 2" xfId="71"/>
    <cellStyle name="Linked Cell 2" xfId="72"/>
    <cellStyle name="Neutral 2" xfId="73"/>
    <cellStyle name="Normal" xfId="0" builtinId="0"/>
    <cellStyle name="Normal 10" xfId="74"/>
    <cellStyle name="Normal 11" xfId="75"/>
    <cellStyle name="Normal 12" xfId="155"/>
    <cellStyle name="Normal 2" xfId="76"/>
    <cellStyle name="Normal 2 2" xfId="77"/>
    <cellStyle name="Normal 2 3" xfId="78"/>
    <cellStyle name="Normal 3"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abSelected="1" workbookViewId="0"/>
  </sheetViews>
  <sheetFormatPr defaultRowHeight="14.5"/>
  <cols>
    <col min="1" max="1" width="11.54296875" customWidth="1"/>
    <col min="2" max="2" width="68.81640625" customWidth="1"/>
  </cols>
  <sheetData>
    <row r="1" spans="1:2">
      <c r="A1" s="1" t="s">
        <v>0</v>
      </c>
    </row>
    <row r="3" spans="1:2">
      <c r="A3" s="1" t="s">
        <v>1</v>
      </c>
      <c r="B3" s="4" t="s">
        <v>148</v>
      </c>
    </row>
    <row r="4" spans="1:2">
      <c r="B4" t="s">
        <v>84</v>
      </c>
    </row>
    <row r="5" spans="1:2">
      <c r="B5" s="2">
        <v>2012</v>
      </c>
    </row>
    <row r="6" spans="1:2">
      <c r="B6" t="s">
        <v>87</v>
      </c>
    </row>
    <row r="7" spans="1:2">
      <c r="B7" t="s">
        <v>88</v>
      </c>
    </row>
    <row r="8" spans="1:2">
      <c r="B8" t="s">
        <v>89</v>
      </c>
    </row>
    <row r="10" spans="1:2">
      <c r="B10" s="4" t="s">
        <v>149</v>
      </c>
    </row>
    <row r="11" spans="1:2">
      <c r="B11" t="s">
        <v>150</v>
      </c>
    </row>
    <row r="12" spans="1:2">
      <c r="B12" t="s">
        <v>129</v>
      </c>
    </row>
    <row r="15" spans="1:2">
      <c r="B15" s="4" t="s">
        <v>79</v>
      </c>
    </row>
    <row r="16" spans="1:2">
      <c r="B16" t="s">
        <v>80</v>
      </c>
    </row>
    <row r="17" spans="2:2">
      <c r="B17" s="2">
        <v>2015</v>
      </c>
    </row>
    <row r="18" spans="2:2">
      <c r="B18" s="3" t="s">
        <v>81</v>
      </c>
    </row>
    <row r="19" spans="2:2">
      <c r="B19" t="s">
        <v>82</v>
      </c>
    </row>
    <row r="21" spans="2:2">
      <c r="B21" s="4" t="s">
        <v>83</v>
      </c>
    </row>
    <row r="22" spans="2:2">
      <c r="B22" t="s">
        <v>84</v>
      </c>
    </row>
    <row r="23" spans="2:2">
      <c r="B23" s="2">
        <v>2013</v>
      </c>
    </row>
    <row r="24" spans="2:2">
      <c r="B24" t="s">
        <v>85</v>
      </c>
    </row>
    <row r="25" spans="2:2">
      <c r="B25" t="s">
        <v>86</v>
      </c>
    </row>
    <row r="27" spans="2:2">
      <c r="B27" s="4" t="s">
        <v>127</v>
      </c>
    </row>
    <row r="28" spans="2:2">
      <c r="B28" t="s">
        <v>67</v>
      </c>
    </row>
    <row r="29" spans="2:2">
      <c r="B29" s="2">
        <v>2016</v>
      </c>
    </row>
    <row r="30" spans="2:2">
      <c r="B30" t="s">
        <v>76</v>
      </c>
    </row>
    <row r="31" spans="2:2">
      <c r="B31" t="s">
        <v>69</v>
      </c>
    </row>
    <row r="32" spans="2:2">
      <c r="B32" t="s">
        <v>68</v>
      </c>
    </row>
    <row r="33" spans="1:2">
      <c r="B33" s="14" t="s">
        <v>70</v>
      </c>
    </row>
    <row r="34" spans="1:2">
      <c r="A34" s="1"/>
      <c r="B34" s="14" t="s">
        <v>71</v>
      </c>
    </row>
    <row r="35" spans="1:2">
      <c r="B35" s="14" t="s">
        <v>72</v>
      </c>
    </row>
    <row r="36" spans="1:2">
      <c r="B36" s="14" t="s">
        <v>73</v>
      </c>
    </row>
    <row r="37" spans="1:2">
      <c r="B37" s="14" t="s">
        <v>74</v>
      </c>
    </row>
    <row r="38" spans="1:2">
      <c r="B38" s="14" t="s">
        <v>75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ColWidth="10.81640625" defaultRowHeight="14.5"/>
  <cols>
    <col min="1" max="2" width="22.54296875" style="10" customWidth="1"/>
  </cols>
  <sheetData>
    <row r="1" spans="1:2" ht="43.5">
      <c r="A1" s="30" t="s">
        <v>107</v>
      </c>
      <c r="B1" s="30" t="s">
        <v>108</v>
      </c>
    </row>
    <row r="2" spans="1:2" ht="29">
      <c r="A2" s="31" t="s">
        <v>109</v>
      </c>
      <c r="B2" s="31" t="s">
        <v>110</v>
      </c>
    </row>
    <row r="3" spans="1:2">
      <c r="A3" s="32" t="s">
        <v>111</v>
      </c>
      <c r="B3" s="32" t="s">
        <v>112</v>
      </c>
    </row>
    <row r="4" spans="1:2">
      <c r="A4" s="33"/>
      <c r="B4" s="33" t="s">
        <v>113</v>
      </c>
    </row>
    <row r="5" spans="1:2">
      <c r="A5" s="34" t="s">
        <v>114</v>
      </c>
      <c r="B5" s="35"/>
    </row>
    <row r="6" spans="1:2" ht="14.5" customHeight="1">
      <c r="A6" s="36" t="s">
        <v>115</v>
      </c>
      <c r="B6" s="37">
        <v>1.4</v>
      </c>
    </row>
    <row r="7" spans="1:2">
      <c r="A7" s="36" t="s">
        <v>116</v>
      </c>
      <c r="B7" s="38">
        <v>2</v>
      </c>
    </row>
    <row r="8" spans="1:2">
      <c r="A8" s="36" t="s">
        <v>117</v>
      </c>
      <c r="B8" s="38">
        <v>15</v>
      </c>
    </row>
    <row r="9" spans="1:2">
      <c r="A9" s="36" t="s">
        <v>118</v>
      </c>
      <c r="B9" s="38">
        <v>52</v>
      </c>
    </row>
    <row r="10" spans="1:2">
      <c r="A10" s="36" t="s">
        <v>119</v>
      </c>
      <c r="B10" s="38">
        <v>100</v>
      </c>
    </row>
    <row r="11" spans="1:2">
      <c r="A11" s="36" t="s">
        <v>120</v>
      </c>
      <c r="B11" s="38">
        <v>40</v>
      </c>
    </row>
    <row r="12" spans="1:2">
      <c r="A12" s="36" t="s">
        <v>121</v>
      </c>
      <c r="B12" s="38">
        <v>20</v>
      </c>
    </row>
    <row r="13" spans="1:2">
      <c r="A13" s="36" t="s">
        <v>122</v>
      </c>
      <c r="B13" s="38">
        <v>1</v>
      </c>
    </row>
    <row r="14" spans="1:2">
      <c r="A14" s="36" t="s">
        <v>123</v>
      </c>
      <c r="B14" s="38">
        <v>1</v>
      </c>
    </row>
    <row r="15" spans="1:2">
      <c r="A15" s="36" t="s">
        <v>124</v>
      </c>
      <c r="B15" s="38">
        <v>1</v>
      </c>
    </row>
    <row r="17" spans="1:1">
      <c r="A17" s="20"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A2" sqref="A2"/>
    </sheetView>
  </sheetViews>
  <sheetFormatPr defaultColWidth="11.6328125" defaultRowHeight="15.5"/>
  <cols>
    <col min="1" max="16384" width="11.6328125" style="40"/>
  </cols>
  <sheetData>
    <row r="1" spans="1:15">
      <c r="A1" s="40" t="s">
        <v>128</v>
      </c>
    </row>
    <row r="2" spans="1:15">
      <c r="A2" s="40" t="s">
        <v>129</v>
      </c>
    </row>
    <row r="3" spans="1:15">
      <c r="B3" s="41" t="s">
        <v>130</v>
      </c>
    </row>
    <row r="5" spans="1:15" ht="17">
      <c r="B5" s="42" t="s">
        <v>131</v>
      </c>
    </row>
    <row r="7" spans="1:15">
      <c r="B7" s="43" t="s">
        <v>132</v>
      </c>
      <c r="C7" s="43">
        <v>1</v>
      </c>
      <c r="D7" s="43">
        <v>2</v>
      </c>
      <c r="E7" s="43">
        <v>3</v>
      </c>
      <c r="F7" s="43">
        <v>4</v>
      </c>
      <c r="G7" s="43">
        <v>5</v>
      </c>
      <c r="H7" s="43">
        <v>6</v>
      </c>
      <c r="I7" s="43">
        <v>7</v>
      </c>
      <c r="J7" s="43">
        <v>8</v>
      </c>
      <c r="K7" s="43">
        <v>9</v>
      </c>
      <c r="L7" s="43">
        <v>12</v>
      </c>
      <c r="M7" s="43" t="s">
        <v>133</v>
      </c>
      <c r="N7" s="43" t="s">
        <v>134</v>
      </c>
      <c r="O7" s="43" t="s">
        <v>95</v>
      </c>
    </row>
    <row r="8" spans="1:15">
      <c r="B8" s="43" t="s">
        <v>135</v>
      </c>
      <c r="C8" s="44">
        <v>49</v>
      </c>
      <c r="D8" s="44">
        <v>40</v>
      </c>
      <c r="E8" s="44">
        <v>50</v>
      </c>
      <c r="F8" s="44">
        <v>12</v>
      </c>
      <c r="G8" s="44">
        <v>25</v>
      </c>
      <c r="H8" s="44">
        <v>17</v>
      </c>
      <c r="I8" s="44">
        <v>33</v>
      </c>
      <c r="J8" s="44">
        <v>30</v>
      </c>
      <c r="K8" s="44">
        <v>29</v>
      </c>
      <c r="L8" s="44">
        <v>30</v>
      </c>
      <c r="M8" s="44">
        <v>39</v>
      </c>
      <c r="N8" s="44">
        <v>36</v>
      </c>
      <c r="O8" s="44">
        <v>390</v>
      </c>
    </row>
    <row r="10" spans="1:15" ht="17">
      <c r="B10" s="42" t="s">
        <v>136</v>
      </c>
    </row>
    <row r="13" spans="1:15" ht="17">
      <c r="B13" s="42" t="s">
        <v>137</v>
      </c>
    </row>
    <row r="14" spans="1:15" ht="17">
      <c r="B14" s="42" t="s">
        <v>138</v>
      </c>
    </row>
    <row r="16" spans="1:15" ht="17">
      <c r="B16" s="45"/>
    </row>
    <row r="18" spans="1:5" ht="17">
      <c r="B18" s="45" t="s">
        <v>139</v>
      </c>
    </row>
    <row r="19" spans="1:5" ht="17">
      <c r="B19" s="46"/>
    </row>
    <row r="20" spans="1:5">
      <c r="B20" s="47" t="s">
        <v>140</v>
      </c>
      <c r="C20" s="43" t="s">
        <v>141</v>
      </c>
      <c r="D20" s="43" t="s">
        <v>142</v>
      </c>
      <c r="E20" s="43" t="s">
        <v>95</v>
      </c>
    </row>
    <row r="21" spans="1:5">
      <c r="B21" s="48" t="s">
        <v>143</v>
      </c>
      <c r="C21" s="48">
        <v>240</v>
      </c>
      <c r="D21" s="48">
        <v>780</v>
      </c>
      <c r="E21" s="48">
        <v>1020</v>
      </c>
    </row>
    <row r="22" spans="1:5">
      <c r="B22" s="48" t="s">
        <v>144</v>
      </c>
      <c r="C22" s="48">
        <v>336</v>
      </c>
      <c r="D22" s="48">
        <v>1139</v>
      </c>
      <c r="E22" s="48">
        <v>1475</v>
      </c>
    </row>
    <row r="23" spans="1:5">
      <c r="B23" s="48" t="s">
        <v>145</v>
      </c>
      <c r="C23" s="48">
        <v>360</v>
      </c>
      <c r="D23" s="48">
        <v>1170</v>
      </c>
      <c r="E23" s="48">
        <v>1530</v>
      </c>
    </row>
    <row r="26" spans="1:5">
      <c r="A26" s="49" t="s">
        <v>146</v>
      </c>
    </row>
    <row r="27" spans="1:5">
      <c r="A27" s="50">
        <v>0.5</v>
      </c>
    </row>
    <row r="29" spans="1:5">
      <c r="A29" s="49" t="s">
        <v>147</v>
      </c>
    </row>
    <row r="30" spans="1:5">
      <c r="A30" s="51">
        <f>AVERAGE(E21:E23)*A27</f>
        <v>670.83333333333337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9"/>
  <sheetViews>
    <sheetView workbookViewId="0"/>
  </sheetViews>
  <sheetFormatPr defaultColWidth="10.81640625" defaultRowHeight="14.5"/>
  <cols>
    <col min="1" max="1" width="24" customWidth="1"/>
    <col min="2" max="16" width="0" hidden="1" customWidth="1"/>
  </cols>
  <sheetData>
    <row r="1" spans="1:22" ht="15" customHeight="1">
      <c r="A1" s="19" t="s">
        <v>90</v>
      </c>
      <c r="B1" s="20"/>
      <c r="C1" s="20"/>
      <c r="D1" s="20"/>
    </row>
    <row r="2" spans="1:22" ht="15" customHeight="1">
      <c r="A2" s="20" t="s">
        <v>91</v>
      </c>
      <c r="B2" s="20"/>
      <c r="C2" s="20"/>
      <c r="D2" s="20"/>
    </row>
    <row r="3" spans="1:22" ht="15" customHeight="1">
      <c r="A3" s="19" t="s">
        <v>92</v>
      </c>
      <c r="B3" s="20"/>
      <c r="C3" s="20"/>
      <c r="D3" s="20"/>
    </row>
    <row r="4" spans="1:22" ht="15" customHeight="1">
      <c r="A4" s="20" t="s">
        <v>93</v>
      </c>
      <c r="B4" s="20"/>
      <c r="C4" s="20"/>
      <c r="D4" s="20"/>
    </row>
    <row r="5" spans="1:22">
      <c r="A5" s="21" t="s">
        <v>94</v>
      </c>
      <c r="B5" s="21">
        <v>1990</v>
      </c>
      <c r="C5" s="21">
        <v>1995</v>
      </c>
      <c r="D5" s="21">
        <v>1996</v>
      </c>
      <c r="E5" s="21">
        <v>1997</v>
      </c>
      <c r="F5" s="21">
        <v>1998</v>
      </c>
      <c r="G5" s="21">
        <v>1999</v>
      </c>
      <c r="H5" s="21">
        <v>2000</v>
      </c>
      <c r="I5" s="21">
        <v>2001</v>
      </c>
      <c r="J5" s="21">
        <v>2002</v>
      </c>
      <c r="K5" s="21">
        <v>2003</v>
      </c>
      <c r="L5" s="21">
        <v>2004</v>
      </c>
      <c r="M5" s="21">
        <v>2005</v>
      </c>
      <c r="N5" s="21">
        <v>2006</v>
      </c>
      <c r="O5" s="21">
        <v>2007</v>
      </c>
      <c r="P5" s="21">
        <v>2008</v>
      </c>
      <c r="Q5" s="21">
        <v>2009</v>
      </c>
      <c r="R5" s="21">
        <v>2010</v>
      </c>
      <c r="S5" s="21">
        <v>2011</v>
      </c>
      <c r="T5" s="21">
        <v>2012</v>
      </c>
      <c r="U5" s="21">
        <v>2013</v>
      </c>
      <c r="V5" s="21">
        <v>2014</v>
      </c>
    </row>
    <row r="6" spans="1:22">
      <c r="A6" s="22" t="s">
        <v>95</v>
      </c>
      <c r="B6" s="23">
        <v>380.1</v>
      </c>
      <c r="C6" s="23">
        <v>429.1</v>
      </c>
      <c r="D6" s="23">
        <v>445.3</v>
      </c>
      <c r="E6" s="23">
        <v>398.4</v>
      </c>
      <c r="F6" s="23">
        <v>457</v>
      </c>
      <c r="G6" s="23">
        <v>468</v>
      </c>
      <c r="H6" s="23">
        <v>483.3</v>
      </c>
      <c r="I6" s="23">
        <v>482.5</v>
      </c>
      <c r="J6" s="23">
        <v>483.7</v>
      </c>
      <c r="K6" s="23">
        <v>489</v>
      </c>
      <c r="L6" s="23">
        <v>496.7</v>
      </c>
      <c r="M6" s="23">
        <v>511.7</v>
      </c>
      <c r="N6" s="23">
        <v>523.4</v>
      </c>
      <c r="O6" s="23">
        <v>548.1</v>
      </c>
      <c r="P6" s="23">
        <v>563.79999999999995</v>
      </c>
      <c r="Q6" s="23">
        <v>529.5</v>
      </c>
      <c r="R6" s="23">
        <v>555.4</v>
      </c>
      <c r="S6" s="23">
        <v>578.79999999999995</v>
      </c>
      <c r="T6" s="23">
        <v>594.5</v>
      </c>
      <c r="U6" s="23">
        <v>600.29999999999995</v>
      </c>
      <c r="V6" s="23">
        <v>611.6</v>
      </c>
    </row>
    <row r="7" spans="1:22">
      <c r="A7" s="24" t="s">
        <v>96</v>
      </c>
      <c r="B7" s="25">
        <v>0.1</v>
      </c>
      <c r="C7" s="25">
        <v>0.1</v>
      </c>
      <c r="D7" s="25">
        <v>0.1</v>
      </c>
      <c r="E7" s="25">
        <v>0.1</v>
      </c>
      <c r="F7" s="25">
        <v>0.1</v>
      </c>
      <c r="G7" s="25">
        <v>0.1</v>
      </c>
      <c r="H7" s="25">
        <v>0.1</v>
      </c>
      <c r="I7" s="25">
        <v>0.1</v>
      </c>
      <c r="J7" s="25">
        <v>0.1</v>
      </c>
      <c r="K7" s="25">
        <v>0.1</v>
      </c>
      <c r="L7" s="25">
        <v>0.1</v>
      </c>
      <c r="M7" s="25">
        <v>0.1</v>
      </c>
      <c r="N7" s="25">
        <v>0.1</v>
      </c>
      <c r="O7" s="25">
        <v>0.1</v>
      </c>
      <c r="P7" s="25">
        <v>0.1</v>
      </c>
      <c r="Q7" s="25">
        <v>0.1</v>
      </c>
      <c r="R7" s="25">
        <v>0.1</v>
      </c>
      <c r="S7" s="25">
        <v>0.1</v>
      </c>
      <c r="T7" s="25">
        <v>0.1</v>
      </c>
      <c r="U7" s="25">
        <v>0.1</v>
      </c>
      <c r="V7" s="25">
        <v>0.1</v>
      </c>
    </row>
    <row r="8" spans="1:22">
      <c r="A8" s="22" t="s">
        <v>97</v>
      </c>
      <c r="B8" s="23">
        <v>30.6</v>
      </c>
      <c r="C8" s="23">
        <v>31.6</v>
      </c>
      <c r="D8" s="23">
        <v>31.7</v>
      </c>
      <c r="E8" s="23">
        <v>30.4</v>
      </c>
      <c r="F8" s="23">
        <v>34.299999999999997</v>
      </c>
      <c r="G8" s="23">
        <v>33.700000000000003</v>
      </c>
      <c r="H8" s="23">
        <v>33.799999999999997</v>
      </c>
      <c r="I8" s="23">
        <v>32.5</v>
      </c>
      <c r="J8" s="23">
        <v>33.200000000000003</v>
      </c>
      <c r="K8" s="23">
        <v>35.5</v>
      </c>
      <c r="L8" s="23">
        <v>35.700000000000003</v>
      </c>
      <c r="M8" s="23">
        <v>39.200000000000003</v>
      </c>
      <c r="N8" s="23">
        <v>37.9</v>
      </c>
      <c r="O8" s="23">
        <v>35.299999999999997</v>
      </c>
      <c r="P8" s="23">
        <v>35.200000000000003</v>
      </c>
      <c r="Q8" s="23">
        <v>34</v>
      </c>
      <c r="R8" s="23">
        <v>37.200000000000003</v>
      </c>
      <c r="S8" s="23">
        <v>37.4</v>
      </c>
      <c r="T8" s="23">
        <v>35.4</v>
      </c>
      <c r="U8" s="23">
        <v>36.4</v>
      </c>
      <c r="V8" s="23">
        <v>37.4</v>
      </c>
    </row>
    <row r="9" spans="1:22">
      <c r="A9" s="26" t="s">
        <v>98</v>
      </c>
      <c r="B9" s="27">
        <v>30.6</v>
      </c>
      <c r="C9" s="27">
        <v>31.6</v>
      </c>
      <c r="D9" s="27">
        <v>31.7</v>
      </c>
      <c r="E9" s="27">
        <v>30.4</v>
      </c>
      <c r="F9" s="27">
        <v>34.299999999999997</v>
      </c>
      <c r="G9" s="27">
        <v>33.700000000000003</v>
      </c>
      <c r="H9" s="27">
        <v>33.799999999999997</v>
      </c>
      <c r="I9" s="27">
        <v>32.5</v>
      </c>
      <c r="J9" s="27">
        <v>33.200000000000003</v>
      </c>
      <c r="K9" s="27">
        <v>35.5</v>
      </c>
      <c r="L9" s="27">
        <v>35.700000000000003</v>
      </c>
      <c r="M9" s="27">
        <v>39.200000000000003</v>
      </c>
      <c r="N9" s="27">
        <v>37.9</v>
      </c>
      <c r="O9" s="27">
        <v>35.299999999999997</v>
      </c>
      <c r="P9" s="27">
        <v>35.200000000000003</v>
      </c>
      <c r="Q9" s="27">
        <v>34</v>
      </c>
      <c r="R9" s="27">
        <v>37.200000000000003</v>
      </c>
      <c r="S9" s="27">
        <v>37.4</v>
      </c>
      <c r="T9" s="27">
        <v>35.4</v>
      </c>
      <c r="U9" s="27">
        <v>36.4</v>
      </c>
      <c r="V9" s="27">
        <v>37.4</v>
      </c>
    </row>
    <row r="10" spans="1:22">
      <c r="A10" s="2" t="s">
        <v>99</v>
      </c>
      <c r="B10" s="28"/>
      <c r="C10" s="28"/>
      <c r="D10" s="28"/>
      <c r="E10" s="28"/>
      <c r="F10" s="28"/>
      <c r="G10" s="28"/>
      <c r="H10" s="28"/>
      <c r="I10" s="28"/>
      <c r="J10" s="28"/>
      <c r="K10" s="28"/>
      <c r="L10" s="28"/>
      <c r="M10" s="28"/>
      <c r="N10" s="28"/>
      <c r="O10" s="28"/>
      <c r="P10" s="28"/>
      <c r="Q10" s="28"/>
      <c r="R10" s="28"/>
      <c r="S10" s="28"/>
      <c r="T10" s="28"/>
      <c r="U10" s="28"/>
      <c r="V10" s="28"/>
    </row>
    <row r="11" spans="1:22">
      <c r="A11" s="26" t="s">
        <v>100</v>
      </c>
      <c r="B11" s="27"/>
      <c r="C11" s="27"/>
      <c r="D11" s="27"/>
      <c r="E11" s="27"/>
      <c r="F11" s="27"/>
      <c r="G11" s="27"/>
      <c r="H11" s="27"/>
      <c r="I11" s="27"/>
      <c r="J11" s="27"/>
      <c r="K11" s="27"/>
      <c r="L11" s="27"/>
      <c r="M11" s="27"/>
      <c r="N11" s="27"/>
      <c r="O11" s="27"/>
      <c r="P11" s="27"/>
      <c r="Q11" s="27"/>
      <c r="R11" s="27"/>
      <c r="S11" s="27"/>
      <c r="T11" s="27"/>
      <c r="U11" s="27"/>
      <c r="V11" s="27"/>
    </row>
    <row r="12" spans="1:22">
      <c r="A12" s="22" t="s">
        <v>101</v>
      </c>
      <c r="B12" s="23"/>
      <c r="C12" s="23"/>
      <c r="D12" s="23"/>
      <c r="E12" s="23"/>
      <c r="F12" s="23"/>
      <c r="G12" s="23"/>
      <c r="H12" s="23"/>
      <c r="I12" s="23"/>
      <c r="J12" s="23"/>
      <c r="K12" s="23"/>
      <c r="L12" s="23"/>
      <c r="M12" s="23"/>
      <c r="N12" s="23"/>
      <c r="O12" s="23"/>
      <c r="P12" s="23"/>
      <c r="Q12" s="23"/>
      <c r="R12" s="23"/>
      <c r="S12" s="23"/>
      <c r="T12" s="23"/>
      <c r="U12" s="23"/>
      <c r="V12" s="23"/>
    </row>
    <row r="13" spans="1:22">
      <c r="A13" s="26" t="s">
        <v>102</v>
      </c>
      <c r="B13" s="27"/>
      <c r="C13" s="27"/>
      <c r="D13" s="27"/>
      <c r="E13" s="27"/>
      <c r="F13" s="27"/>
      <c r="G13" s="27"/>
      <c r="H13" s="27"/>
      <c r="I13" s="27"/>
      <c r="J13" s="27"/>
      <c r="K13" s="27"/>
      <c r="L13" s="27"/>
      <c r="M13" s="27"/>
      <c r="N13" s="27"/>
      <c r="O13" s="27"/>
      <c r="P13" s="27"/>
      <c r="Q13" s="27"/>
      <c r="R13" s="27"/>
      <c r="S13" s="27"/>
      <c r="T13" s="27"/>
      <c r="U13" s="27"/>
      <c r="V13" s="27"/>
    </row>
    <row r="14" spans="1:22">
      <c r="A14" s="2" t="s">
        <v>103</v>
      </c>
      <c r="B14" s="28"/>
      <c r="C14" s="28"/>
      <c r="D14" s="28"/>
      <c r="E14" s="28"/>
      <c r="F14" s="28"/>
      <c r="G14" s="28"/>
      <c r="H14" s="28"/>
      <c r="I14" s="28"/>
      <c r="J14" s="28"/>
      <c r="K14" s="28"/>
      <c r="L14" s="28"/>
      <c r="M14" s="28"/>
      <c r="N14" s="28"/>
      <c r="O14" s="28"/>
      <c r="P14" s="28"/>
      <c r="Q14" s="28"/>
      <c r="R14" s="28"/>
      <c r="S14" s="28"/>
      <c r="T14" s="28"/>
      <c r="U14" s="28"/>
      <c r="V14" s="28"/>
    </row>
    <row r="15" spans="1:22">
      <c r="A15" s="24" t="s">
        <v>104</v>
      </c>
      <c r="B15" s="25">
        <v>34.700000000000003</v>
      </c>
      <c r="C15" s="25">
        <v>30.7</v>
      </c>
      <c r="D15" s="25">
        <v>30.2</v>
      </c>
      <c r="E15" s="25">
        <v>35.4</v>
      </c>
      <c r="F15" s="25">
        <v>41.8</v>
      </c>
      <c r="G15" s="25">
        <v>39.799999999999997</v>
      </c>
      <c r="H15" s="25">
        <v>36.200000000000003</v>
      </c>
      <c r="I15" s="25">
        <v>40.700000000000003</v>
      </c>
      <c r="J15" s="25">
        <v>39.299999999999997</v>
      </c>
      <c r="K15" s="25">
        <v>37.200000000000003</v>
      </c>
      <c r="L15" s="25">
        <v>34.799999999999997</v>
      </c>
      <c r="M15" s="25">
        <v>36.9</v>
      </c>
      <c r="N15" s="25">
        <v>40</v>
      </c>
      <c r="O15" s="25">
        <v>38.799999999999997</v>
      </c>
      <c r="P15" s="25">
        <v>44.2</v>
      </c>
      <c r="Q15" s="25">
        <v>44.5</v>
      </c>
      <c r="R15" s="25">
        <v>48.1</v>
      </c>
      <c r="S15" s="25">
        <v>55.8</v>
      </c>
      <c r="T15" s="25">
        <v>60.9</v>
      </c>
      <c r="U15" s="25">
        <v>61.6</v>
      </c>
      <c r="V15" s="25">
        <v>62.8</v>
      </c>
    </row>
    <row r="16" spans="1:22">
      <c r="A16" s="22" t="s">
        <v>105</v>
      </c>
      <c r="B16" s="23">
        <v>314.7</v>
      </c>
      <c r="C16" s="23">
        <v>366.7</v>
      </c>
      <c r="D16" s="23">
        <v>383.3</v>
      </c>
      <c r="E16" s="23">
        <v>332.5</v>
      </c>
      <c r="F16" s="23">
        <v>380.8</v>
      </c>
      <c r="G16" s="23">
        <v>394.4</v>
      </c>
      <c r="H16" s="23">
        <v>413.2</v>
      </c>
      <c r="I16" s="23">
        <v>409.2</v>
      </c>
      <c r="J16" s="23">
        <v>411.1</v>
      </c>
      <c r="K16" s="23">
        <v>416.2</v>
      </c>
      <c r="L16" s="23">
        <v>426.1</v>
      </c>
      <c r="M16" s="23">
        <v>435.5</v>
      </c>
      <c r="N16" s="23">
        <v>445.4</v>
      </c>
      <c r="O16" s="23">
        <v>473.9</v>
      </c>
      <c r="P16" s="23">
        <v>484.3</v>
      </c>
      <c r="Q16" s="23">
        <v>450.9</v>
      </c>
      <c r="R16" s="23">
        <v>470</v>
      </c>
      <c r="S16" s="23">
        <v>485.5</v>
      </c>
      <c r="T16" s="23">
        <v>498.1</v>
      </c>
      <c r="U16" s="23">
        <v>502.2</v>
      </c>
      <c r="V16" s="23">
        <v>511.3</v>
      </c>
    </row>
    <row r="17" spans="1:22">
      <c r="A17" s="22"/>
      <c r="B17" s="23"/>
      <c r="C17" s="23"/>
      <c r="D17" s="23"/>
      <c r="E17" s="23"/>
      <c r="F17" s="23"/>
      <c r="G17" s="23"/>
      <c r="H17" s="23"/>
      <c r="I17" s="23"/>
      <c r="J17" s="23"/>
      <c r="K17" s="23"/>
      <c r="L17" s="23"/>
      <c r="M17" s="23"/>
      <c r="N17" s="23"/>
      <c r="O17" s="23"/>
      <c r="P17" s="23"/>
      <c r="Q17" s="23"/>
      <c r="R17" s="23"/>
      <c r="S17" s="23"/>
      <c r="T17" s="23"/>
      <c r="U17" s="23"/>
      <c r="V17" s="23"/>
    </row>
    <row r="18" spans="1:22">
      <c r="A18" s="1" t="s">
        <v>106</v>
      </c>
      <c r="U18" s="29">
        <v>9385466</v>
      </c>
    </row>
    <row r="19" spans="1:22">
      <c r="T19" s="1" t="s">
        <v>126</v>
      </c>
      <c r="U19" s="39">
        <f>U18/(U16*1000)</f>
        <v>18.688701712465154</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heetViews>
  <sheetFormatPr defaultRowHeight="14.5"/>
  <cols>
    <col min="1" max="1" width="73.54296875" customWidth="1"/>
    <col min="2" max="2" width="12" customWidth="1"/>
    <col min="3" max="3" width="102.26953125" customWidth="1"/>
  </cols>
  <sheetData>
    <row r="1" spans="1:3">
      <c r="A1" s="4" t="s">
        <v>66</v>
      </c>
      <c r="B1" s="4">
        <v>2006</v>
      </c>
    </row>
    <row r="2" spans="1:3">
      <c r="A2" t="s">
        <v>12</v>
      </c>
      <c r="B2">
        <v>8218378</v>
      </c>
    </row>
    <row r="3" spans="1:3">
      <c r="A3" t="s">
        <v>13</v>
      </c>
      <c r="B3">
        <v>810106273</v>
      </c>
    </row>
    <row r="4" spans="1:3">
      <c r="A4" t="s">
        <v>51</v>
      </c>
      <c r="B4">
        <v>39719513</v>
      </c>
    </row>
    <row r="5" spans="1:3">
      <c r="A5" t="s">
        <v>55</v>
      </c>
      <c r="B5">
        <v>7880</v>
      </c>
    </row>
    <row r="6" spans="1:3">
      <c r="A6" t="s">
        <v>56</v>
      </c>
      <c r="B6">
        <v>907</v>
      </c>
    </row>
    <row r="7" spans="1:3">
      <c r="A7" t="s">
        <v>52</v>
      </c>
      <c r="B7" s="8">
        <f>B6/B5</f>
        <v>0.11510152284263959</v>
      </c>
      <c r="C7" t="s">
        <v>53</v>
      </c>
    </row>
    <row r="8" spans="1:3">
      <c r="A8" t="s">
        <v>11</v>
      </c>
      <c r="B8" s="9">
        <f>B3/(B2*(1-B7))</f>
        <v>111.39416306433705</v>
      </c>
    </row>
    <row r="9" spans="1:3">
      <c r="A9" t="s">
        <v>54</v>
      </c>
      <c r="B9" s="9">
        <f>B4/(B2*B7)</f>
        <v>41.989116133258747</v>
      </c>
    </row>
    <row r="11" spans="1:3">
      <c r="A11" s="4" t="s">
        <v>14</v>
      </c>
      <c r="B11" s="4">
        <v>2014</v>
      </c>
    </row>
    <row r="12" spans="1:3">
      <c r="A12" t="s">
        <v>9</v>
      </c>
      <c r="B12">
        <v>15999</v>
      </c>
    </row>
    <row r="13" spans="1:3">
      <c r="A13" t="s">
        <v>8</v>
      </c>
      <c r="B13">
        <v>339117</v>
      </c>
    </row>
    <row r="14" spans="1:3">
      <c r="A14" t="s">
        <v>10</v>
      </c>
      <c r="B14" s="9">
        <f>B13/B12</f>
        <v>21.196137258578663</v>
      </c>
    </row>
    <row r="16" spans="1:3">
      <c r="A16" s="4" t="s">
        <v>15</v>
      </c>
      <c r="B16" s="4">
        <v>2009</v>
      </c>
    </row>
    <row r="17" spans="1:3">
      <c r="A17" t="s">
        <v>16</v>
      </c>
      <c r="B17">
        <v>436235</v>
      </c>
    </row>
    <row r="18" spans="1:3">
      <c r="A18" t="s">
        <v>17</v>
      </c>
      <c r="B18">
        <v>1532214</v>
      </c>
    </row>
    <row r="19" spans="1:3">
      <c r="A19" t="s">
        <v>18</v>
      </c>
      <c r="B19" s="6">
        <f>B18*10^3/B17</f>
        <v>3512.35916421195</v>
      </c>
      <c r="C19" t="s">
        <v>19</v>
      </c>
    </row>
    <row r="21" spans="1:3">
      <c r="A21" s="4" t="s">
        <v>20</v>
      </c>
      <c r="B21" s="4"/>
    </row>
    <row r="22" spans="1:3">
      <c r="A22" s="12" t="s">
        <v>48</v>
      </c>
      <c r="B22" s="12">
        <v>2009</v>
      </c>
    </row>
    <row r="23" spans="1:3">
      <c r="A23" t="s">
        <v>21</v>
      </c>
      <c r="B23">
        <v>38</v>
      </c>
    </row>
    <row r="24" spans="1:3">
      <c r="A24" t="s">
        <v>22</v>
      </c>
      <c r="B24">
        <v>5914</v>
      </c>
    </row>
    <row r="25" spans="1:3">
      <c r="A25" t="s">
        <v>23</v>
      </c>
      <c r="B25" s="6">
        <f>B24/B23</f>
        <v>155.63157894736841</v>
      </c>
    </row>
    <row r="26" spans="1:3">
      <c r="A26" s="12" t="s">
        <v>49</v>
      </c>
      <c r="B26" s="12">
        <v>2009</v>
      </c>
    </row>
    <row r="27" spans="1:3">
      <c r="A27" t="s">
        <v>39</v>
      </c>
      <c r="B27" s="6">
        <v>16805</v>
      </c>
    </row>
    <row r="28" spans="1:3">
      <c r="A28" t="s">
        <v>40</v>
      </c>
      <c r="B28" s="6">
        <v>2196</v>
      </c>
    </row>
    <row r="29" spans="1:3">
      <c r="A29" t="s">
        <v>41</v>
      </c>
      <c r="B29" s="6">
        <v>11129</v>
      </c>
    </row>
    <row r="30" spans="1:3">
      <c r="A30" t="s">
        <v>42</v>
      </c>
      <c r="B30" s="6">
        <v>685</v>
      </c>
    </row>
    <row r="31" spans="1:3">
      <c r="A31" t="s">
        <v>43</v>
      </c>
      <c r="B31" s="6">
        <v>90</v>
      </c>
    </row>
    <row r="32" spans="1:3">
      <c r="A32" t="s">
        <v>44</v>
      </c>
      <c r="B32" s="6">
        <v>337</v>
      </c>
    </row>
    <row r="33" spans="1:3">
      <c r="A33" t="s">
        <v>45</v>
      </c>
      <c r="B33" s="6">
        <f>B27/B30</f>
        <v>24.532846715328468</v>
      </c>
    </row>
    <row r="34" spans="1:3">
      <c r="A34" t="s">
        <v>46</v>
      </c>
      <c r="B34" s="6">
        <f t="shared" ref="B34:B35" si="0">B28/B31</f>
        <v>24.4</v>
      </c>
    </row>
    <row r="35" spans="1:3">
      <c r="A35" t="s">
        <v>47</v>
      </c>
      <c r="B35" s="6">
        <f t="shared" si="0"/>
        <v>33.023738872403563</v>
      </c>
    </row>
    <row r="36" spans="1:3">
      <c r="A36" s="10" t="s">
        <v>50</v>
      </c>
      <c r="B36" s="6">
        <f>(B25*B24+B33*B27+B34*B28+B35*B29)/SUM(B24,B27:B29)</f>
        <v>48.656731685074099</v>
      </c>
    </row>
    <row r="38" spans="1:3">
      <c r="A38" s="4" t="s">
        <v>24</v>
      </c>
      <c r="B38" s="4">
        <v>2003</v>
      </c>
      <c r="C38" t="s">
        <v>38</v>
      </c>
    </row>
    <row r="39" spans="1:3">
      <c r="A39" t="s">
        <v>25</v>
      </c>
      <c r="B39">
        <v>278918700</v>
      </c>
    </row>
    <row r="40" spans="1:3">
      <c r="A40" t="s">
        <v>26</v>
      </c>
      <c r="B40">
        <v>278352300</v>
      </c>
    </row>
    <row r="41" spans="1:3">
      <c r="A41" t="s">
        <v>27</v>
      </c>
      <c r="B41">
        <v>47539400</v>
      </c>
    </row>
    <row r="42" spans="1:3">
      <c r="A42" t="s">
        <v>28</v>
      </c>
      <c r="B42">
        <v>1248</v>
      </c>
    </row>
    <row r="43" spans="1:3">
      <c r="A43" t="s">
        <v>29</v>
      </c>
      <c r="B43">
        <v>457</v>
      </c>
    </row>
    <row r="44" spans="1:3">
      <c r="A44" t="s">
        <v>30</v>
      </c>
      <c r="B44">
        <v>530</v>
      </c>
    </row>
    <row r="45" spans="1:3">
      <c r="A45" t="s">
        <v>31</v>
      </c>
      <c r="B45" s="6">
        <f>(B42*B39+B43*B40+B44*B41)/SUM(B39:B41)</f>
        <v>827.5211879623763</v>
      </c>
    </row>
    <row r="46" spans="1:3">
      <c r="A46" t="s">
        <v>32</v>
      </c>
      <c r="B46" s="6">
        <v>32052</v>
      </c>
    </row>
    <row r="47" spans="1:3">
      <c r="A47" t="s">
        <v>33</v>
      </c>
      <c r="B47" s="6">
        <f>SUM(2967,619,100)</f>
        <v>3686</v>
      </c>
    </row>
    <row r="48" spans="1:3">
      <c r="A48" t="s">
        <v>34</v>
      </c>
      <c r="B48" s="6">
        <f>SUM(B46:B47)</f>
        <v>35738</v>
      </c>
    </row>
    <row r="49" spans="1:3">
      <c r="A49" t="s">
        <v>78</v>
      </c>
      <c r="B49" s="16">
        <v>15</v>
      </c>
      <c r="C49" s="15" t="s">
        <v>77</v>
      </c>
    </row>
    <row r="50" spans="1:3">
      <c r="A50" t="s">
        <v>35</v>
      </c>
      <c r="B50" s="16">
        <f>B45*B48*B49</f>
        <v>443609283.23099107</v>
      </c>
    </row>
    <row r="51" spans="1:3">
      <c r="A51" t="s">
        <v>36</v>
      </c>
      <c r="B51" s="6">
        <f>SUM(B39:B41)*1000/B50</f>
        <v>1363.3853547764243</v>
      </c>
      <c r="C51" t="s">
        <v>37</v>
      </c>
    </row>
    <row r="52" spans="1:3">
      <c r="B52" s="6"/>
    </row>
    <row r="53" spans="1:3">
      <c r="A53" s="4" t="s">
        <v>57</v>
      </c>
      <c r="B53" s="13">
        <v>2007</v>
      </c>
    </row>
    <row r="54" spans="1:3">
      <c r="A54" t="s">
        <v>58</v>
      </c>
      <c r="B54">
        <v>13611</v>
      </c>
    </row>
    <row r="55" spans="1:3">
      <c r="A55" s="11" t="s">
        <v>59</v>
      </c>
      <c r="B55" s="11">
        <v>17287</v>
      </c>
    </row>
    <row r="56" spans="1:3">
      <c r="A56" s="10" t="s">
        <v>60</v>
      </c>
      <c r="B56" s="7">
        <f>B55/B54</f>
        <v>1.2700756740871355</v>
      </c>
    </row>
    <row r="57" spans="1:3">
      <c r="A57" s="10"/>
    </row>
    <row r="58" spans="1:3">
      <c r="A58" s="4" t="s">
        <v>61</v>
      </c>
      <c r="B58" s="4">
        <v>2007</v>
      </c>
    </row>
    <row r="59" spans="1:3">
      <c r="A59" t="s">
        <v>62</v>
      </c>
      <c r="B59" s="11">
        <v>1670994</v>
      </c>
    </row>
    <row r="60" spans="1:3">
      <c r="A60" t="s">
        <v>63</v>
      </c>
      <c r="B60" s="6">
        <v>2640170</v>
      </c>
    </row>
    <row r="61" spans="1:3">
      <c r="A61" t="s">
        <v>64</v>
      </c>
      <c r="B61" s="7">
        <f>B60/B59</f>
        <v>1.579999688807979</v>
      </c>
      <c r="C61" s="11" t="s">
        <v>65</v>
      </c>
    </row>
    <row r="62" spans="1:3">
      <c r="B62" s="6"/>
    </row>
    <row r="63" spans="1:3">
      <c r="B63" s="6"/>
    </row>
    <row r="65" spans="2:2">
      <c r="B65" s="9"/>
    </row>
  </sheetData>
  <pageMargins left="0.7" right="0.7" top="0.75" bottom="0.75" header="0.3" footer="0.3"/>
  <pageSetup orientation="portrait" r:id="rId1"/>
  <ignoredErrors>
    <ignoredError sqref="B51 B36"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sheetViews>
  <sheetFormatPr defaultRowHeight="14.5"/>
  <cols>
    <col min="1" max="1" width="13.1796875" customWidth="1"/>
    <col min="2" max="2" width="8.726562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2</v>
      </c>
      <c r="B2" s="7">
        <f>'Mexico Psgr LDVs, Psgr HDVs'!B6</f>
        <v>1.4</v>
      </c>
      <c r="C2" s="7">
        <f>$B2</f>
        <v>1.4</v>
      </c>
      <c r="D2" s="7">
        <f t="shared" ref="D2:AK7" si="0">$B2</f>
        <v>1.4</v>
      </c>
      <c r="E2" s="7">
        <f t="shared" si="0"/>
        <v>1.4</v>
      </c>
      <c r="F2" s="7">
        <f t="shared" si="0"/>
        <v>1.4</v>
      </c>
      <c r="G2" s="7">
        <f t="shared" si="0"/>
        <v>1.4</v>
      </c>
      <c r="H2" s="7">
        <f t="shared" si="0"/>
        <v>1.4</v>
      </c>
      <c r="I2" s="7">
        <f t="shared" si="0"/>
        <v>1.4</v>
      </c>
      <c r="J2" s="7">
        <f t="shared" si="0"/>
        <v>1.4</v>
      </c>
      <c r="K2" s="7">
        <f t="shared" si="0"/>
        <v>1.4</v>
      </c>
      <c r="L2" s="7">
        <f t="shared" si="0"/>
        <v>1.4</v>
      </c>
      <c r="M2" s="7">
        <f t="shared" si="0"/>
        <v>1.4</v>
      </c>
      <c r="N2" s="7">
        <f t="shared" si="0"/>
        <v>1.4</v>
      </c>
      <c r="O2" s="7">
        <f t="shared" si="0"/>
        <v>1.4</v>
      </c>
      <c r="P2" s="7">
        <f t="shared" si="0"/>
        <v>1.4</v>
      </c>
      <c r="Q2" s="7">
        <f t="shared" si="0"/>
        <v>1.4</v>
      </c>
      <c r="R2" s="7">
        <f t="shared" si="0"/>
        <v>1.4</v>
      </c>
      <c r="S2" s="7">
        <f t="shared" si="0"/>
        <v>1.4</v>
      </c>
      <c r="T2" s="7">
        <f t="shared" si="0"/>
        <v>1.4</v>
      </c>
      <c r="U2" s="7">
        <f t="shared" si="0"/>
        <v>1.4</v>
      </c>
      <c r="V2" s="7">
        <f t="shared" si="0"/>
        <v>1.4</v>
      </c>
      <c r="W2" s="7">
        <f t="shared" si="0"/>
        <v>1.4</v>
      </c>
      <c r="X2" s="7">
        <f t="shared" si="0"/>
        <v>1.4</v>
      </c>
      <c r="Y2" s="7">
        <f t="shared" si="0"/>
        <v>1.4</v>
      </c>
      <c r="Z2" s="7">
        <f t="shared" si="0"/>
        <v>1.4</v>
      </c>
      <c r="AA2" s="7">
        <f t="shared" si="0"/>
        <v>1.4</v>
      </c>
      <c r="AB2" s="7">
        <f t="shared" si="0"/>
        <v>1.4</v>
      </c>
      <c r="AC2" s="7">
        <f t="shared" si="0"/>
        <v>1.4</v>
      </c>
      <c r="AD2" s="7">
        <f t="shared" si="0"/>
        <v>1.4</v>
      </c>
      <c r="AE2" s="7">
        <f t="shared" si="0"/>
        <v>1.4</v>
      </c>
      <c r="AF2" s="7">
        <f t="shared" si="0"/>
        <v>1.4</v>
      </c>
      <c r="AG2" s="7">
        <f t="shared" si="0"/>
        <v>1.4</v>
      </c>
      <c r="AH2" s="7">
        <f t="shared" si="0"/>
        <v>1.4</v>
      </c>
      <c r="AI2" s="7">
        <f t="shared" si="0"/>
        <v>1.4</v>
      </c>
      <c r="AJ2" s="7">
        <f t="shared" si="0"/>
        <v>1.4</v>
      </c>
      <c r="AK2" s="7">
        <f t="shared" si="0"/>
        <v>1.4</v>
      </c>
    </row>
    <row r="3" spans="1:37">
      <c r="A3" s="1" t="s">
        <v>3</v>
      </c>
      <c r="B3" s="9">
        <f>AVERAGE('Mexico Psgr LDVs, Psgr HDVs'!B8:B9,'Mexico Psgr LDVs, Psgr HDVs'!B11)</f>
        <v>35.666666666666664</v>
      </c>
      <c r="C3" s="7">
        <f t="shared" ref="C3:R7" si="1">$B3</f>
        <v>35.666666666666664</v>
      </c>
      <c r="D3" s="7">
        <f t="shared" si="1"/>
        <v>35.666666666666664</v>
      </c>
      <c r="E3" s="7">
        <f t="shared" si="1"/>
        <v>35.666666666666664</v>
      </c>
      <c r="F3" s="7">
        <f t="shared" si="1"/>
        <v>35.666666666666664</v>
      </c>
      <c r="G3" s="7">
        <f t="shared" si="1"/>
        <v>35.666666666666664</v>
      </c>
      <c r="H3" s="7">
        <f t="shared" si="1"/>
        <v>35.666666666666664</v>
      </c>
      <c r="I3" s="7">
        <f t="shared" si="1"/>
        <v>35.666666666666664</v>
      </c>
      <c r="J3" s="7">
        <f t="shared" si="1"/>
        <v>35.666666666666664</v>
      </c>
      <c r="K3" s="7">
        <f t="shared" si="1"/>
        <v>35.666666666666664</v>
      </c>
      <c r="L3" s="7">
        <f t="shared" si="1"/>
        <v>35.666666666666664</v>
      </c>
      <c r="M3" s="7">
        <f t="shared" si="1"/>
        <v>35.666666666666664</v>
      </c>
      <c r="N3" s="7">
        <f t="shared" si="1"/>
        <v>35.666666666666664</v>
      </c>
      <c r="O3" s="7">
        <f t="shared" si="1"/>
        <v>35.666666666666664</v>
      </c>
      <c r="P3" s="7">
        <f t="shared" si="1"/>
        <v>35.666666666666664</v>
      </c>
      <c r="Q3" s="7">
        <f t="shared" si="1"/>
        <v>35.666666666666664</v>
      </c>
      <c r="R3" s="7">
        <f t="shared" si="1"/>
        <v>35.666666666666664</v>
      </c>
      <c r="S3" s="7">
        <f t="shared" si="0"/>
        <v>35.666666666666664</v>
      </c>
      <c r="T3" s="7">
        <f t="shared" si="0"/>
        <v>35.666666666666664</v>
      </c>
      <c r="U3" s="7">
        <f t="shared" si="0"/>
        <v>35.666666666666664</v>
      </c>
      <c r="V3" s="7">
        <f t="shared" si="0"/>
        <v>35.666666666666664</v>
      </c>
      <c r="W3" s="7">
        <f t="shared" si="0"/>
        <v>35.666666666666664</v>
      </c>
      <c r="X3" s="7">
        <f t="shared" si="0"/>
        <v>35.666666666666664</v>
      </c>
      <c r="Y3" s="7">
        <f t="shared" si="0"/>
        <v>35.666666666666664</v>
      </c>
      <c r="Z3" s="7">
        <f t="shared" si="0"/>
        <v>35.666666666666664</v>
      </c>
      <c r="AA3" s="7">
        <f t="shared" si="0"/>
        <v>35.666666666666664</v>
      </c>
      <c r="AB3" s="7">
        <f t="shared" si="0"/>
        <v>35.666666666666664</v>
      </c>
      <c r="AC3" s="7">
        <f t="shared" si="0"/>
        <v>35.666666666666664</v>
      </c>
      <c r="AD3" s="7">
        <f t="shared" si="0"/>
        <v>35.666666666666664</v>
      </c>
      <c r="AE3" s="7">
        <f t="shared" si="0"/>
        <v>35.666666666666664</v>
      </c>
      <c r="AF3" s="7">
        <f t="shared" si="0"/>
        <v>35.666666666666664</v>
      </c>
      <c r="AG3" s="7">
        <f t="shared" si="0"/>
        <v>35.666666666666664</v>
      </c>
      <c r="AH3" s="7">
        <f t="shared" si="0"/>
        <v>35.666666666666664</v>
      </c>
      <c r="AI3" s="7">
        <f t="shared" si="0"/>
        <v>35.666666666666664</v>
      </c>
      <c r="AJ3" s="7">
        <f t="shared" si="0"/>
        <v>35.666666666666664</v>
      </c>
      <c r="AK3" s="7">
        <f t="shared" si="0"/>
        <v>35.666666666666664</v>
      </c>
    </row>
    <row r="4" spans="1:37">
      <c r="A4" s="1" t="s">
        <v>4</v>
      </c>
      <c r="B4" s="9">
        <f>'BTS NTS Modal Profile Data'!B8</f>
        <v>111.39416306433705</v>
      </c>
      <c r="C4" s="7">
        <f t="shared" si="1"/>
        <v>111.39416306433705</v>
      </c>
      <c r="D4" s="7">
        <f t="shared" si="0"/>
        <v>111.39416306433705</v>
      </c>
      <c r="E4" s="7">
        <f t="shared" si="0"/>
        <v>111.39416306433705</v>
      </c>
      <c r="F4" s="7">
        <f t="shared" si="0"/>
        <v>111.39416306433705</v>
      </c>
      <c r="G4" s="7">
        <f t="shared" si="0"/>
        <v>111.39416306433705</v>
      </c>
      <c r="H4" s="7">
        <f t="shared" si="0"/>
        <v>111.39416306433705</v>
      </c>
      <c r="I4" s="7">
        <f t="shared" si="0"/>
        <v>111.39416306433705</v>
      </c>
      <c r="J4" s="7">
        <f t="shared" si="0"/>
        <v>111.39416306433705</v>
      </c>
      <c r="K4" s="7">
        <f t="shared" si="0"/>
        <v>111.39416306433705</v>
      </c>
      <c r="L4" s="7">
        <f t="shared" si="0"/>
        <v>111.39416306433705</v>
      </c>
      <c r="M4" s="7">
        <f t="shared" si="0"/>
        <v>111.39416306433705</v>
      </c>
      <c r="N4" s="7">
        <f t="shared" si="0"/>
        <v>111.39416306433705</v>
      </c>
      <c r="O4" s="7">
        <f t="shared" si="0"/>
        <v>111.39416306433705</v>
      </c>
      <c r="P4" s="7">
        <f t="shared" si="0"/>
        <v>111.39416306433705</v>
      </c>
      <c r="Q4" s="7">
        <f t="shared" si="0"/>
        <v>111.39416306433705</v>
      </c>
      <c r="R4" s="7">
        <f t="shared" si="0"/>
        <v>111.39416306433705</v>
      </c>
      <c r="S4" s="7">
        <f t="shared" si="0"/>
        <v>111.39416306433705</v>
      </c>
      <c r="T4" s="7">
        <f t="shared" si="0"/>
        <v>111.39416306433705</v>
      </c>
      <c r="U4" s="7">
        <f t="shared" si="0"/>
        <v>111.39416306433705</v>
      </c>
      <c r="V4" s="7">
        <f t="shared" si="0"/>
        <v>111.39416306433705</v>
      </c>
      <c r="W4" s="7">
        <f t="shared" si="0"/>
        <v>111.39416306433705</v>
      </c>
      <c r="X4" s="7">
        <f t="shared" si="0"/>
        <v>111.39416306433705</v>
      </c>
      <c r="Y4" s="7">
        <f t="shared" si="0"/>
        <v>111.39416306433705</v>
      </c>
      <c r="Z4" s="7">
        <f t="shared" si="0"/>
        <v>111.39416306433705</v>
      </c>
      <c r="AA4" s="7">
        <f t="shared" si="0"/>
        <v>111.39416306433705</v>
      </c>
      <c r="AB4" s="7">
        <f t="shared" si="0"/>
        <v>111.39416306433705</v>
      </c>
      <c r="AC4" s="7">
        <f t="shared" si="0"/>
        <v>111.39416306433705</v>
      </c>
      <c r="AD4" s="7">
        <f t="shared" si="0"/>
        <v>111.39416306433705</v>
      </c>
      <c r="AE4" s="7">
        <f t="shared" si="0"/>
        <v>111.39416306433705</v>
      </c>
      <c r="AF4" s="7">
        <f t="shared" si="0"/>
        <v>111.39416306433705</v>
      </c>
      <c r="AG4" s="7">
        <f t="shared" si="0"/>
        <v>111.39416306433705</v>
      </c>
      <c r="AH4" s="7">
        <f t="shared" si="0"/>
        <v>111.39416306433705</v>
      </c>
      <c r="AI4" s="7">
        <f t="shared" si="0"/>
        <v>111.39416306433705</v>
      </c>
      <c r="AJ4" s="7">
        <f t="shared" si="0"/>
        <v>111.39416306433705</v>
      </c>
      <c r="AK4" s="7">
        <f t="shared" si="0"/>
        <v>111.39416306433705</v>
      </c>
    </row>
    <row r="5" spans="1:37">
      <c r="A5" s="1" t="s">
        <v>5</v>
      </c>
      <c r="B5" s="6">
        <f>'Mexican Subway'!A30</f>
        <v>670.83333333333337</v>
      </c>
      <c r="C5" s="6">
        <f t="shared" si="1"/>
        <v>670.83333333333337</v>
      </c>
      <c r="D5" s="6">
        <f t="shared" si="0"/>
        <v>670.83333333333337</v>
      </c>
      <c r="E5" s="6">
        <f t="shared" si="0"/>
        <v>670.83333333333337</v>
      </c>
      <c r="F5" s="6">
        <f t="shared" si="0"/>
        <v>670.83333333333337</v>
      </c>
      <c r="G5" s="6">
        <f t="shared" si="0"/>
        <v>670.83333333333337</v>
      </c>
      <c r="H5" s="6">
        <f t="shared" si="0"/>
        <v>670.83333333333337</v>
      </c>
      <c r="I5" s="6">
        <f t="shared" si="0"/>
        <v>670.83333333333337</v>
      </c>
      <c r="J5" s="6">
        <f t="shared" si="0"/>
        <v>670.83333333333337</v>
      </c>
      <c r="K5" s="6">
        <f t="shared" si="0"/>
        <v>670.83333333333337</v>
      </c>
      <c r="L5" s="6">
        <f t="shared" si="0"/>
        <v>670.83333333333337</v>
      </c>
      <c r="M5" s="6">
        <f t="shared" si="0"/>
        <v>670.83333333333337</v>
      </c>
      <c r="N5" s="6">
        <f t="shared" si="0"/>
        <v>670.83333333333337</v>
      </c>
      <c r="O5" s="6">
        <f t="shared" si="0"/>
        <v>670.83333333333337</v>
      </c>
      <c r="P5" s="6">
        <f t="shared" si="0"/>
        <v>670.83333333333337</v>
      </c>
      <c r="Q5" s="6">
        <f t="shared" si="0"/>
        <v>670.83333333333337</v>
      </c>
      <c r="R5" s="6">
        <f t="shared" si="0"/>
        <v>670.83333333333337</v>
      </c>
      <c r="S5" s="6">
        <f t="shared" si="0"/>
        <v>670.83333333333337</v>
      </c>
      <c r="T5" s="6">
        <f t="shared" si="0"/>
        <v>670.83333333333337</v>
      </c>
      <c r="U5" s="6">
        <f t="shared" si="0"/>
        <v>670.83333333333337</v>
      </c>
      <c r="V5" s="6">
        <f t="shared" si="0"/>
        <v>670.83333333333337</v>
      </c>
      <c r="W5" s="6">
        <f t="shared" si="0"/>
        <v>670.83333333333337</v>
      </c>
      <c r="X5" s="6">
        <f t="shared" si="0"/>
        <v>670.83333333333337</v>
      </c>
      <c r="Y5" s="6">
        <f t="shared" si="0"/>
        <v>670.83333333333337</v>
      </c>
      <c r="Z5" s="6">
        <f t="shared" si="0"/>
        <v>670.83333333333337</v>
      </c>
      <c r="AA5" s="6">
        <f t="shared" si="0"/>
        <v>670.83333333333337</v>
      </c>
      <c r="AB5" s="6">
        <f t="shared" si="0"/>
        <v>670.83333333333337</v>
      </c>
      <c r="AC5" s="6">
        <f t="shared" si="0"/>
        <v>670.83333333333337</v>
      </c>
      <c r="AD5" s="6">
        <f t="shared" si="0"/>
        <v>670.83333333333337</v>
      </c>
      <c r="AE5" s="6">
        <f t="shared" si="0"/>
        <v>670.83333333333337</v>
      </c>
      <c r="AF5" s="6">
        <f t="shared" si="0"/>
        <v>670.83333333333337</v>
      </c>
      <c r="AG5" s="6">
        <f t="shared" si="0"/>
        <v>670.83333333333337</v>
      </c>
      <c r="AH5" s="6">
        <f t="shared" si="0"/>
        <v>670.83333333333337</v>
      </c>
      <c r="AI5" s="6">
        <f t="shared" si="0"/>
        <v>670.83333333333337</v>
      </c>
      <c r="AJ5" s="6">
        <f t="shared" si="0"/>
        <v>670.83333333333337</v>
      </c>
      <c r="AK5" s="6">
        <f t="shared" si="0"/>
        <v>670.83333333333337</v>
      </c>
    </row>
    <row r="6" spans="1:37">
      <c r="A6" s="17" t="s">
        <v>6</v>
      </c>
      <c r="B6" s="6">
        <v>0</v>
      </c>
      <c r="C6" s="6">
        <f t="shared" si="1"/>
        <v>0</v>
      </c>
      <c r="D6" s="6">
        <f t="shared" si="0"/>
        <v>0</v>
      </c>
      <c r="E6" s="6">
        <f t="shared" si="0"/>
        <v>0</v>
      </c>
      <c r="F6" s="6">
        <f t="shared" si="0"/>
        <v>0</v>
      </c>
      <c r="G6" s="6">
        <f t="shared" si="0"/>
        <v>0</v>
      </c>
      <c r="H6" s="6">
        <f t="shared" si="0"/>
        <v>0</v>
      </c>
      <c r="I6" s="6">
        <f t="shared" si="0"/>
        <v>0</v>
      </c>
      <c r="J6" s="6">
        <f t="shared" si="0"/>
        <v>0</v>
      </c>
      <c r="K6" s="6">
        <f t="shared" si="0"/>
        <v>0</v>
      </c>
      <c r="L6" s="6">
        <f t="shared" si="0"/>
        <v>0</v>
      </c>
      <c r="M6" s="6">
        <f t="shared" si="0"/>
        <v>0</v>
      </c>
      <c r="N6" s="6">
        <f t="shared" si="0"/>
        <v>0</v>
      </c>
      <c r="O6" s="6">
        <f t="shared" si="0"/>
        <v>0</v>
      </c>
      <c r="P6" s="6">
        <f t="shared" si="0"/>
        <v>0</v>
      </c>
      <c r="Q6" s="6">
        <f t="shared" si="0"/>
        <v>0</v>
      </c>
      <c r="R6" s="6">
        <f t="shared" si="0"/>
        <v>0</v>
      </c>
      <c r="S6" s="6">
        <f t="shared" si="0"/>
        <v>0</v>
      </c>
      <c r="T6" s="6">
        <f t="shared" si="0"/>
        <v>0</v>
      </c>
      <c r="U6" s="6">
        <f t="shared" si="0"/>
        <v>0</v>
      </c>
      <c r="V6" s="6">
        <f t="shared" si="0"/>
        <v>0</v>
      </c>
      <c r="W6" s="6">
        <f t="shared" si="0"/>
        <v>0</v>
      </c>
      <c r="X6" s="6">
        <f t="shared" si="0"/>
        <v>0</v>
      </c>
      <c r="Y6" s="6">
        <f t="shared" si="0"/>
        <v>0</v>
      </c>
      <c r="Z6" s="6">
        <f t="shared" si="0"/>
        <v>0</v>
      </c>
      <c r="AA6" s="6">
        <f t="shared" si="0"/>
        <v>0</v>
      </c>
      <c r="AB6" s="6">
        <f t="shared" si="0"/>
        <v>0</v>
      </c>
      <c r="AC6" s="6">
        <f t="shared" si="0"/>
        <v>0</v>
      </c>
      <c r="AD6" s="6">
        <f t="shared" si="0"/>
        <v>0</v>
      </c>
      <c r="AE6" s="6">
        <f t="shared" si="0"/>
        <v>0</v>
      </c>
      <c r="AF6" s="6">
        <f t="shared" si="0"/>
        <v>0</v>
      </c>
      <c r="AG6" s="6">
        <f t="shared" si="0"/>
        <v>0</v>
      </c>
      <c r="AH6" s="6">
        <f t="shared" si="0"/>
        <v>0</v>
      </c>
      <c r="AI6" s="6">
        <f t="shared" si="0"/>
        <v>0</v>
      </c>
      <c r="AJ6" s="6">
        <f t="shared" si="0"/>
        <v>0</v>
      </c>
      <c r="AK6" s="6">
        <f t="shared" si="0"/>
        <v>0</v>
      </c>
    </row>
    <row r="7" spans="1:37">
      <c r="A7" s="1" t="s">
        <v>7</v>
      </c>
      <c r="B7" s="7">
        <f>'BTS NTS Modal Profile Data'!B56</f>
        <v>1.2700756740871355</v>
      </c>
      <c r="C7" s="7">
        <f t="shared" si="1"/>
        <v>1.2700756740871355</v>
      </c>
      <c r="D7" s="7">
        <f t="shared" si="0"/>
        <v>1.2700756740871355</v>
      </c>
      <c r="E7" s="7">
        <f t="shared" si="0"/>
        <v>1.2700756740871355</v>
      </c>
      <c r="F7" s="7">
        <f t="shared" si="0"/>
        <v>1.2700756740871355</v>
      </c>
      <c r="G7" s="7">
        <f t="shared" si="0"/>
        <v>1.2700756740871355</v>
      </c>
      <c r="H7" s="7">
        <f t="shared" si="0"/>
        <v>1.2700756740871355</v>
      </c>
      <c r="I7" s="7">
        <f t="shared" si="0"/>
        <v>1.2700756740871355</v>
      </c>
      <c r="J7" s="7">
        <f t="shared" si="0"/>
        <v>1.2700756740871355</v>
      </c>
      <c r="K7" s="7">
        <f t="shared" si="0"/>
        <v>1.2700756740871355</v>
      </c>
      <c r="L7" s="7">
        <f t="shared" si="0"/>
        <v>1.2700756740871355</v>
      </c>
      <c r="M7" s="7">
        <f t="shared" si="0"/>
        <v>1.2700756740871355</v>
      </c>
      <c r="N7" s="7">
        <f t="shared" si="0"/>
        <v>1.2700756740871355</v>
      </c>
      <c r="O7" s="7">
        <f t="shared" si="0"/>
        <v>1.2700756740871355</v>
      </c>
      <c r="P7" s="7">
        <f t="shared" si="0"/>
        <v>1.2700756740871355</v>
      </c>
      <c r="Q7" s="7">
        <f t="shared" si="0"/>
        <v>1.2700756740871355</v>
      </c>
      <c r="R7" s="7">
        <f t="shared" si="0"/>
        <v>1.2700756740871355</v>
      </c>
      <c r="S7" s="7">
        <f t="shared" si="0"/>
        <v>1.2700756740871355</v>
      </c>
      <c r="T7" s="7">
        <f t="shared" si="0"/>
        <v>1.2700756740871355</v>
      </c>
      <c r="U7" s="7">
        <f t="shared" si="0"/>
        <v>1.2700756740871355</v>
      </c>
      <c r="V7" s="7">
        <f t="shared" si="0"/>
        <v>1.2700756740871355</v>
      </c>
      <c r="W7" s="7">
        <f t="shared" si="0"/>
        <v>1.2700756740871355</v>
      </c>
      <c r="X7" s="7">
        <f t="shared" si="0"/>
        <v>1.2700756740871355</v>
      </c>
      <c r="Y7" s="7">
        <f t="shared" si="0"/>
        <v>1.2700756740871355</v>
      </c>
      <c r="Z7" s="7">
        <f t="shared" si="0"/>
        <v>1.2700756740871355</v>
      </c>
      <c r="AA7" s="7">
        <f t="shared" si="0"/>
        <v>1.2700756740871355</v>
      </c>
      <c r="AB7" s="7">
        <f t="shared" si="0"/>
        <v>1.2700756740871355</v>
      </c>
      <c r="AC7" s="7">
        <f t="shared" si="0"/>
        <v>1.2700756740871355</v>
      </c>
      <c r="AD7" s="7">
        <f t="shared" si="0"/>
        <v>1.2700756740871355</v>
      </c>
      <c r="AE7" s="7">
        <f t="shared" si="0"/>
        <v>1.2700756740871355</v>
      </c>
      <c r="AF7" s="7">
        <f t="shared" si="0"/>
        <v>1.2700756740871355</v>
      </c>
      <c r="AG7" s="7">
        <f t="shared" si="0"/>
        <v>1.2700756740871355</v>
      </c>
      <c r="AH7" s="7">
        <f t="shared" si="0"/>
        <v>1.2700756740871355</v>
      </c>
      <c r="AI7" s="7">
        <f t="shared" si="0"/>
        <v>1.2700756740871355</v>
      </c>
      <c r="AJ7" s="7">
        <f t="shared" si="0"/>
        <v>1.2700756740871355</v>
      </c>
      <c r="AK7" s="7">
        <f t="shared" si="0"/>
        <v>1.2700756740871355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11.816406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2</v>
      </c>
      <c r="B2" s="18">
        <v>1</v>
      </c>
      <c r="C2">
        <f t="shared" ref="C2:R7" si="0">$B2</f>
        <v>1</v>
      </c>
      <c r="D2">
        <f t="shared" si="0"/>
        <v>1</v>
      </c>
      <c r="E2">
        <f t="shared" si="0"/>
        <v>1</v>
      </c>
      <c r="F2">
        <f t="shared" si="0"/>
        <v>1</v>
      </c>
      <c r="G2">
        <f t="shared" si="0"/>
        <v>1</v>
      </c>
      <c r="H2">
        <f t="shared" si="0"/>
        <v>1</v>
      </c>
      <c r="I2">
        <f t="shared" si="0"/>
        <v>1</v>
      </c>
      <c r="J2">
        <f t="shared" si="0"/>
        <v>1</v>
      </c>
      <c r="K2">
        <f t="shared" si="0"/>
        <v>1</v>
      </c>
      <c r="L2">
        <f t="shared" si="0"/>
        <v>1</v>
      </c>
      <c r="M2">
        <f t="shared" si="0"/>
        <v>1</v>
      </c>
      <c r="N2">
        <f t="shared" si="0"/>
        <v>1</v>
      </c>
      <c r="O2">
        <f t="shared" si="0"/>
        <v>1</v>
      </c>
      <c r="P2">
        <f t="shared" si="0"/>
        <v>1</v>
      </c>
      <c r="Q2">
        <f t="shared" si="0"/>
        <v>1</v>
      </c>
      <c r="R2">
        <f t="shared" si="0"/>
        <v>1</v>
      </c>
      <c r="S2">
        <f t="shared" ref="D2:AJ7" si="1">$B2</f>
        <v>1</v>
      </c>
      <c r="T2">
        <f t="shared" si="1"/>
        <v>1</v>
      </c>
      <c r="U2">
        <f t="shared" si="1"/>
        <v>1</v>
      </c>
      <c r="V2">
        <f t="shared" si="1"/>
        <v>1</v>
      </c>
      <c r="W2">
        <f t="shared" si="1"/>
        <v>1</v>
      </c>
      <c r="X2">
        <f t="shared" si="1"/>
        <v>1</v>
      </c>
      <c r="Y2">
        <f t="shared" si="1"/>
        <v>1</v>
      </c>
      <c r="Z2">
        <f t="shared" si="1"/>
        <v>1</v>
      </c>
      <c r="AA2">
        <f t="shared" si="1"/>
        <v>1</v>
      </c>
      <c r="AB2">
        <f t="shared" si="1"/>
        <v>1</v>
      </c>
      <c r="AC2">
        <f t="shared" si="1"/>
        <v>1</v>
      </c>
      <c r="AD2">
        <f t="shared" si="1"/>
        <v>1</v>
      </c>
      <c r="AE2">
        <f t="shared" si="1"/>
        <v>1</v>
      </c>
      <c r="AF2">
        <f t="shared" si="1"/>
        <v>1</v>
      </c>
      <c r="AG2">
        <f t="shared" si="1"/>
        <v>1</v>
      </c>
      <c r="AH2">
        <f t="shared" si="1"/>
        <v>1</v>
      </c>
      <c r="AI2">
        <f t="shared" si="1"/>
        <v>1</v>
      </c>
      <c r="AJ2">
        <f t="shared" si="1"/>
        <v>1</v>
      </c>
    </row>
    <row r="3" spans="1:36">
      <c r="A3" s="1" t="s">
        <v>3</v>
      </c>
      <c r="B3" s="9">
        <f>'Mexico Freight Activity'!U19</f>
        <v>18.688701712465154</v>
      </c>
      <c r="C3" s="9">
        <f t="shared" si="0"/>
        <v>18.688701712465154</v>
      </c>
      <c r="D3" s="9">
        <f t="shared" si="0"/>
        <v>18.688701712465154</v>
      </c>
      <c r="E3" s="9">
        <f t="shared" si="0"/>
        <v>18.688701712465154</v>
      </c>
      <c r="F3" s="9">
        <f t="shared" si="0"/>
        <v>18.688701712465154</v>
      </c>
      <c r="G3" s="9">
        <f t="shared" si="0"/>
        <v>18.688701712465154</v>
      </c>
      <c r="H3" s="9">
        <f t="shared" si="0"/>
        <v>18.688701712465154</v>
      </c>
      <c r="I3" s="9">
        <f t="shared" si="0"/>
        <v>18.688701712465154</v>
      </c>
      <c r="J3" s="9">
        <f t="shared" si="0"/>
        <v>18.688701712465154</v>
      </c>
      <c r="K3" s="9">
        <f t="shared" si="0"/>
        <v>18.688701712465154</v>
      </c>
      <c r="L3" s="9">
        <f t="shared" si="0"/>
        <v>18.688701712465154</v>
      </c>
      <c r="M3" s="9">
        <f t="shared" si="0"/>
        <v>18.688701712465154</v>
      </c>
      <c r="N3" s="9">
        <f t="shared" si="0"/>
        <v>18.688701712465154</v>
      </c>
      <c r="O3" s="9">
        <f t="shared" si="0"/>
        <v>18.688701712465154</v>
      </c>
      <c r="P3" s="9">
        <f t="shared" si="0"/>
        <v>18.688701712465154</v>
      </c>
      <c r="Q3" s="9">
        <f t="shared" si="0"/>
        <v>18.688701712465154</v>
      </c>
      <c r="R3" s="9">
        <f t="shared" si="0"/>
        <v>18.688701712465154</v>
      </c>
      <c r="S3" s="9">
        <f t="shared" si="1"/>
        <v>18.688701712465154</v>
      </c>
      <c r="T3" s="9">
        <f t="shared" si="1"/>
        <v>18.688701712465154</v>
      </c>
      <c r="U3" s="9">
        <f t="shared" si="1"/>
        <v>18.688701712465154</v>
      </c>
      <c r="V3" s="9">
        <f t="shared" si="1"/>
        <v>18.688701712465154</v>
      </c>
      <c r="W3" s="9">
        <f t="shared" si="1"/>
        <v>18.688701712465154</v>
      </c>
      <c r="X3" s="9">
        <f t="shared" si="1"/>
        <v>18.688701712465154</v>
      </c>
      <c r="Y3" s="9">
        <f t="shared" si="1"/>
        <v>18.688701712465154</v>
      </c>
      <c r="Z3" s="9">
        <f t="shared" si="1"/>
        <v>18.688701712465154</v>
      </c>
      <c r="AA3" s="9">
        <f t="shared" si="1"/>
        <v>18.688701712465154</v>
      </c>
      <c r="AB3" s="9">
        <f t="shared" si="1"/>
        <v>18.688701712465154</v>
      </c>
      <c r="AC3" s="9">
        <f t="shared" si="1"/>
        <v>18.688701712465154</v>
      </c>
      <c r="AD3" s="9">
        <f t="shared" si="1"/>
        <v>18.688701712465154</v>
      </c>
      <c r="AE3" s="9">
        <f t="shared" si="1"/>
        <v>18.688701712465154</v>
      </c>
      <c r="AF3" s="9">
        <f t="shared" si="1"/>
        <v>18.688701712465154</v>
      </c>
      <c r="AG3" s="9">
        <f t="shared" si="1"/>
        <v>18.688701712465154</v>
      </c>
      <c r="AH3" s="9">
        <f t="shared" si="1"/>
        <v>18.688701712465154</v>
      </c>
      <c r="AI3" s="9">
        <f t="shared" si="1"/>
        <v>18.688701712465154</v>
      </c>
      <c r="AJ3" s="9">
        <f t="shared" si="1"/>
        <v>18.688701712465154</v>
      </c>
    </row>
    <row r="4" spans="1:36">
      <c r="A4" s="1" t="s">
        <v>4</v>
      </c>
      <c r="B4" s="6">
        <f>'BTS NTS Modal Profile Data'!B9</f>
        <v>41.989116133258747</v>
      </c>
      <c r="C4" s="6">
        <f t="shared" si="0"/>
        <v>41.989116133258747</v>
      </c>
      <c r="D4" s="6">
        <f t="shared" si="1"/>
        <v>41.989116133258747</v>
      </c>
      <c r="E4" s="6">
        <f t="shared" si="1"/>
        <v>41.989116133258747</v>
      </c>
      <c r="F4" s="6">
        <f t="shared" si="1"/>
        <v>41.989116133258747</v>
      </c>
      <c r="G4" s="6">
        <f t="shared" si="1"/>
        <v>41.989116133258747</v>
      </c>
      <c r="H4" s="6">
        <f t="shared" si="1"/>
        <v>41.989116133258747</v>
      </c>
      <c r="I4" s="6">
        <f t="shared" si="1"/>
        <v>41.989116133258747</v>
      </c>
      <c r="J4" s="6">
        <f t="shared" si="1"/>
        <v>41.989116133258747</v>
      </c>
      <c r="K4" s="6">
        <f t="shared" si="1"/>
        <v>41.989116133258747</v>
      </c>
      <c r="L4" s="6">
        <f t="shared" si="1"/>
        <v>41.989116133258747</v>
      </c>
      <c r="M4" s="6">
        <f t="shared" si="1"/>
        <v>41.989116133258747</v>
      </c>
      <c r="N4" s="6">
        <f t="shared" si="1"/>
        <v>41.989116133258747</v>
      </c>
      <c r="O4" s="6">
        <f t="shared" si="1"/>
        <v>41.989116133258747</v>
      </c>
      <c r="P4" s="6">
        <f t="shared" si="1"/>
        <v>41.989116133258747</v>
      </c>
      <c r="Q4" s="6">
        <f t="shared" si="1"/>
        <v>41.989116133258747</v>
      </c>
      <c r="R4" s="6">
        <f t="shared" si="1"/>
        <v>41.989116133258747</v>
      </c>
      <c r="S4" s="6">
        <f t="shared" si="1"/>
        <v>41.989116133258747</v>
      </c>
      <c r="T4" s="6">
        <f t="shared" si="1"/>
        <v>41.989116133258747</v>
      </c>
      <c r="U4" s="6">
        <f t="shared" si="1"/>
        <v>41.989116133258747</v>
      </c>
      <c r="V4" s="6">
        <f t="shared" si="1"/>
        <v>41.989116133258747</v>
      </c>
      <c r="W4" s="6">
        <f t="shared" si="1"/>
        <v>41.989116133258747</v>
      </c>
      <c r="X4" s="6">
        <f t="shared" si="1"/>
        <v>41.989116133258747</v>
      </c>
      <c r="Y4" s="6">
        <f t="shared" si="1"/>
        <v>41.989116133258747</v>
      </c>
      <c r="Z4" s="6">
        <f t="shared" si="1"/>
        <v>41.989116133258747</v>
      </c>
      <c r="AA4" s="6">
        <f t="shared" si="1"/>
        <v>41.989116133258747</v>
      </c>
      <c r="AB4" s="6">
        <f t="shared" si="1"/>
        <v>41.989116133258747</v>
      </c>
      <c r="AC4" s="6">
        <f t="shared" si="1"/>
        <v>41.989116133258747</v>
      </c>
      <c r="AD4" s="6">
        <f t="shared" si="1"/>
        <v>41.989116133258747</v>
      </c>
      <c r="AE4" s="6">
        <f t="shared" si="1"/>
        <v>41.989116133258747</v>
      </c>
      <c r="AF4" s="6">
        <f t="shared" si="1"/>
        <v>41.989116133258747</v>
      </c>
      <c r="AG4" s="6">
        <f t="shared" si="1"/>
        <v>41.989116133258747</v>
      </c>
      <c r="AH4" s="6">
        <f t="shared" si="1"/>
        <v>41.989116133258747</v>
      </c>
      <c r="AI4" s="6">
        <f t="shared" si="1"/>
        <v>41.989116133258747</v>
      </c>
      <c r="AJ4" s="6">
        <f t="shared" si="1"/>
        <v>41.989116133258747</v>
      </c>
    </row>
    <row r="5" spans="1:36">
      <c r="A5" s="1" t="s">
        <v>5</v>
      </c>
      <c r="B5" s="6">
        <f>'BTS NTS Modal Profile Data'!B19</f>
        <v>3512.35916421195</v>
      </c>
      <c r="C5" s="6">
        <f t="shared" si="0"/>
        <v>3512.35916421195</v>
      </c>
      <c r="D5" s="6">
        <f t="shared" si="1"/>
        <v>3512.35916421195</v>
      </c>
      <c r="E5" s="6">
        <f t="shared" si="1"/>
        <v>3512.35916421195</v>
      </c>
      <c r="F5" s="6">
        <f t="shared" si="1"/>
        <v>3512.35916421195</v>
      </c>
      <c r="G5" s="6">
        <f t="shared" si="1"/>
        <v>3512.35916421195</v>
      </c>
      <c r="H5" s="6">
        <f t="shared" si="1"/>
        <v>3512.35916421195</v>
      </c>
      <c r="I5" s="6">
        <f t="shared" si="1"/>
        <v>3512.35916421195</v>
      </c>
      <c r="J5" s="6">
        <f t="shared" si="1"/>
        <v>3512.35916421195</v>
      </c>
      <c r="K5" s="6">
        <f t="shared" si="1"/>
        <v>3512.35916421195</v>
      </c>
      <c r="L5" s="6">
        <f t="shared" si="1"/>
        <v>3512.35916421195</v>
      </c>
      <c r="M5" s="6">
        <f t="shared" si="1"/>
        <v>3512.35916421195</v>
      </c>
      <c r="N5" s="6">
        <f t="shared" si="1"/>
        <v>3512.35916421195</v>
      </c>
      <c r="O5" s="6">
        <f t="shared" si="1"/>
        <v>3512.35916421195</v>
      </c>
      <c r="P5" s="6">
        <f t="shared" si="1"/>
        <v>3512.35916421195</v>
      </c>
      <c r="Q5" s="6">
        <f t="shared" si="1"/>
        <v>3512.35916421195</v>
      </c>
      <c r="R5" s="6">
        <f t="shared" si="1"/>
        <v>3512.35916421195</v>
      </c>
      <c r="S5" s="6">
        <f t="shared" si="1"/>
        <v>3512.35916421195</v>
      </c>
      <c r="T5" s="6">
        <f t="shared" si="1"/>
        <v>3512.35916421195</v>
      </c>
      <c r="U5" s="6">
        <f t="shared" si="1"/>
        <v>3512.35916421195</v>
      </c>
      <c r="V5" s="6">
        <f t="shared" si="1"/>
        <v>3512.35916421195</v>
      </c>
      <c r="W5" s="6">
        <f t="shared" si="1"/>
        <v>3512.35916421195</v>
      </c>
      <c r="X5" s="6">
        <f t="shared" si="1"/>
        <v>3512.35916421195</v>
      </c>
      <c r="Y5" s="6">
        <f t="shared" si="1"/>
        <v>3512.35916421195</v>
      </c>
      <c r="Z5" s="6">
        <f t="shared" si="1"/>
        <v>3512.35916421195</v>
      </c>
      <c r="AA5" s="6">
        <f t="shared" si="1"/>
        <v>3512.35916421195</v>
      </c>
      <c r="AB5" s="6">
        <f t="shared" si="1"/>
        <v>3512.35916421195</v>
      </c>
      <c r="AC5" s="6">
        <f t="shared" si="1"/>
        <v>3512.35916421195</v>
      </c>
      <c r="AD5" s="6">
        <f t="shared" si="1"/>
        <v>3512.35916421195</v>
      </c>
      <c r="AE5" s="6">
        <f t="shared" si="1"/>
        <v>3512.35916421195</v>
      </c>
      <c r="AF5" s="6">
        <f t="shared" si="1"/>
        <v>3512.35916421195</v>
      </c>
      <c r="AG5" s="6">
        <f t="shared" si="1"/>
        <v>3512.35916421195</v>
      </c>
      <c r="AH5" s="6">
        <f t="shared" si="1"/>
        <v>3512.35916421195</v>
      </c>
      <c r="AI5" s="6">
        <f t="shared" si="1"/>
        <v>3512.35916421195</v>
      </c>
      <c r="AJ5" s="6">
        <f t="shared" si="1"/>
        <v>3512.35916421195</v>
      </c>
    </row>
    <row r="6" spans="1:36">
      <c r="A6" s="1" t="s">
        <v>6</v>
      </c>
      <c r="B6" s="6">
        <f>'BTS NTS Modal Profile Data'!B51</f>
        <v>1363.3853547764243</v>
      </c>
      <c r="C6" s="6">
        <f t="shared" si="0"/>
        <v>1363.3853547764243</v>
      </c>
      <c r="D6" s="6">
        <f t="shared" si="1"/>
        <v>1363.3853547764243</v>
      </c>
      <c r="E6" s="6">
        <f t="shared" si="1"/>
        <v>1363.3853547764243</v>
      </c>
      <c r="F6" s="6">
        <f t="shared" si="1"/>
        <v>1363.3853547764243</v>
      </c>
      <c r="G6" s="6">
        <f t="shared" si="1"/>
        <v>1363.3853547764243</v>
      </c>
      <c r="H6" s="6">
        <f t="shared" si="1"/>
        <v>1363.3853547764243</v>
      </c>
      <c r="I6" s="6">
        <f t="shared" si="1"/>
        <v>1363.3853547764243</v>
      </c>
      <c r="J6" s="6">
        <f t="shared" si="1"/>
        <v>1363.3853547764243</v>
      </c>
      <c r="K6" s="6">
        <f t="shared" si="1"/>
        <v>1363.3853547764243</v>
      </c>
      <c r="L6" s="6">
        <f t="shared" si="1"/>
        <v>1363.3853547764243</v>
      </c>
      <c r="M6" s="6">
        <f t="shared" si="1"/>
        <v>1363.3853547764243</v>
      </c>
      <c r="N6" s="6">
        <f t="shared" si="1"/>
        <v>1363.3853547764243</v>
      </c>
      <c r="O6" s="6">
        <f t="shared" si="1"/>
        <v>1363.3853547764243</v>
      </c>
      <c r="P6" s="6">
        <f t="shared" si="1"/>
        <v>1363.3853547764243</v>
      </c>
      <c r="Q6" s="6">
        <f t="shared" si="1"/>
        <v>1363.3853547764243</v>
      </c>
      <c r="R6" s="6">
        <f t="shared" si="1"/>
        <v>1363.3853547764243</v>
      </c>
      <c r="S6" s="6">
        <f t="shared" si="1"/>
        <v>1363.3853547764243</v>
      </c>
      <c r="T6" s="6">
        <f t="shared" si="1"/>
        <v>1363.3853547764243</v>
      </c>
      <c r="U6" s="6">
        <f t="shared" si="1"/>
        <v>1363.3853547764243</v>
      </c>
      <c r="V6" s="6">
        <f t="shared" si="1"/>
        <v>1363.3853547764243</v>
      </c>
      <c r="W6" s="6">
        <f t="shared" si="1"/>
        <v>1363.3853547764243</v>
      </c>
      <c r="X6" s="6">
        <f t="shared" si="1"/>
        <v>1363.3853547764243</v>
      </c>
      <c r="Y6" s="6">
        <f t="shared" si="1"/>
        <v>1363.3853547764243</v>
      </c>
      <c r="Z6" s="6">
        <f t="shared" si="1"/>
        <v>1363.3853547764243</v>
      </c>
      <c r="AA6" s="6">
        <f t="shared" si="1"/>
        <v>1363.3853547764243</v>
      </c>
      <c r="AB6" s="6">
        <f t="shared" si="1"/>
        <v>1363.3853547764243</v>
      </c>
      <c r="AC6" s="6">
        <f t="shared" si="1"/>
        <v>1363.3853547764243</v>
      </c>
      <c r="AD6" s="6">
        <f t="shared" si="1"/>
        <v>1363.3853547764243</v>
      </c>
      <c r="AE6" s="6">
        <f t="shared" si="1"/>
        <v>1363.3853547764243</v>
      </c>
      <c r="AF6" s="6">
        <f t="shared" si="1"/>
        <v>1363.3853547764243</v>
      </c>
      <c r="AG6" s="6">
        <f t="shared" si="1"/>
        <v>1363.3853547764243</v>
      </c>
      <c r="AH6" s="6">
        <f t="shared" si="1"/>
        <v>1363.3853547764243</v>
      </c>
      <c r="AI6" s="6">
        <f t="shared" si="1"/>
        <v>1363.3853547764243</v>
      </c>
      <c r="AJ6" s="6">
        <f t="shared" si="1"/>
        <v>1363.3853547764243</v>
      </c>
    </row>
    <row r="7" spans="1:36">
      <c r="A7" s="1" t="s">
        <v>7</v>
      </c>
      <c r="B7">
        <v>0</v>
      </c>
      <c r="C7">
        <f t="shared" si="0"/>
        <v>0</v>
      </c>
      <c r="D7">
        <f t="shared" si="1"/>
        <v>0</v>
      </c>
      <c r="E7">
        <f t="shared" si="1"/>
        <v>0</v>
      </c>
      <c r="F7">
        <f t="shared" si="1"/>
        <v>0</v>
      </c>
      <c r="G7">
        <f t="shared" si="1"/>
        <v>0</v>
      </c>
      <c r="H7">
        <f t="shared" si="1"/>
        <v>0</v>
      </c>
      <c r="I7">
        <f t="shared" si="1"/>
        <v>0</v>
      </c>
      <c r="J7">
        <f t="shared" si="1"/>
        <v>0</v>
      </c>
      <c r="K7">
        <f t="shared" si="1"/>
        <v>0</v>
      </c>
      <c r="L7">
        <f t="shared" si="1"/>
        <v>0</v>
      </c>
      <c r="M7">
        <f t="shared" si="1"/>
        <v>0</v>
      </c>
      <c r="N7">
        <f t="shared" si="1"/>
        <v>0</v>
      </c>
      <c r="O7">
        <f t="shared" si="1"/>
        <v>0</v>
      </c>
      <c r="P7">
        <f t="shared" si="1"/>
        <v>0</v>
      </c>
      <c r="Q7">
        <f t="shared" si="1"/>
        <v>0</v>
      </c>
      <c r="R7">
        <f t="shared" si="1"/>
        <v>0</v>
      </c>
      <c r="S7">
        <f t="shared" si="1"/>
        <v>0</v>
      </c>
      <c r="T7">
        <f t="shared" si="1"/>
        <v>0</v>
      </c>
      <c r="U7">
        <f t="shared" si="1"/>
        <v>0</v>
      </c>
      <c r="V7">
        <f t="shared" si="1"/>
        <v>0</v>
      </c>
      <c r="W7">
        <f t="shared" si="1"/>
        <v>0</v>
      </c>
      <c r="X7">
        <f t="shared" si="1"/>
        <v>0</v>
      </c>
      <c r="Y7">
        <f t="shared" si="1"/>
        <v>0</v>
      </c>
      <c r="Z7">
        <f t="shared" si="1"/>
        <v>0</v>
      </c>
      <c r="AA7">
        <f t="shared" si="1"/>
        <v>0</v>
      </c>
      <c r="AB7">
        <f t="shared" si="1"/>
        <v>0</v>
      </c>
      <c r="AC7">
        <f t="shared" si="1"/>
        <v>0</v>
      </c>
      <c r="AD7">
        <f t="shared" si="1"/>
        <v>0</v>
      </c>
      <c r="AE7">
        <f t="shared" si="1"/>
        <v>0</v>
      </c>
      <c r="AF7">
        <f t="shared" si="1"/>
        <v>0</v>
      </c>
      <c r="AG7">
        <f t="shared" si="1"/>
        <v>0</v>
      </c>
      <c r="AH7">
        <f t="shared" si="1"/>
        <v>0</v>
      </c>
      <c r="AI7">
        <f t="shared" si="1"/>
        <v>0</v>
      </c>
      <c r="AJ7">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Mexico Psgr LDVs, Psgr HDVs</vt:lpstr>
      <vt:lpstr>Mexican Subway</vt:lpstr>
      <vt:lpstr>Mexico Freight Activity</vt:lpstr>
      <vt:lpstr>BTS NTS Modal Profile Data</vt:lpstr>
      <vt:lpstr>AVLo-passengers</vt:lpstr>
      <vt:lpstr>AVLo-freight</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2015-06-16T22:55:39Z</dcterms:created>
  <dcterms:modified xsi:type="dcterms:W3CDTF">2018-06-04T23:52:47Z</dcterms:modified>
</cp:coreProperties>
</file>