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45621"/>
</workbook>
</file>

<file path=xl/calcChain.xml><?xml version="1.0" encoding="utf-8"?>
<calcChain xmlns="http://schemas.openxmlformats.org/spreadsheetml/2006/main">
  <c r="D5" i="42" l="1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C5" i="42"/>
  <c r="C7" i="42"/>
  <c r="B7" i="42"/>
  <c r="B5" i="42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C5" i="6"/>
  <c r="B5" i="6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5" i="15"/>
  <c r="C7" i="15"/>
  <c r="B7" i="15"/>
  <c r="B5" i="15"/>
  <c r="AD6" i="43"/>
  <c r="Z6" i="43"/>
  <c r="V6" i="43"/>
  <c r="R6" i="43"/>
  <c r="N6" i="43"/>
  <c r="J6" i="43"/>
  <c r="F6" i="43"/>
  <c r="B6" i="43"/>
  <c r="AH4" i="43"/>
  <c r="AG4" i="43"/>
  <c r="AD4" i="43"/>
  <c r="AC4" i="43"/>
  <c r="Z4" i="43"/>
  <c r="Y4" i="43"/>
  <c r="V4" i="43"/>
  <c r="U4" i="43"/>
  <c r="R4" i="43"/>
  <c r="Q4" i="43"/>
  <c r="N4" i="43"/>
  <c r="M4" i="43"/>
  <c r="J4" i="43"/>
  <c r="I4" i="43"/>
  <c r="F4" i="43"/>
  <c r="E4" i="43"/>
  <c r="B4" i="43"/>
  <c r="AJ2" i="43"/>
  <c r="AJ6" i="43" s="1"/>
  <c r="AI2" i="43"/>
  <c r="AI4" i="43" s="1"/>
  <c r="AH2" i="43"/>
  <c r="AH6" i="43" s="1"/>
  <c r="AG2" i="43"/>
  <c r="AG6" i="43" s="1"/>
  <c r="AF2" i="43"/>
  <c r="AF6" i="43" s="1"/>
  <c r="AE2" i="43"/>
  <c r="AE4" i="43" s="1"/>
  <c r="AD2" i="43"/>
  <c r="AC2" i="43"/>
  <c r="AC6" i="43" s="1"/>
  <c r="AB2" i="43"/>
  <c r="AB6" i="43" s="1"/>
  <c r="AA2" i="43"/>
  <c r="AA4" i="43" s="1"/>
  <c r="Z2" i="43"/>
  <c r="Y2" i="43"/>
  <c r="Y6" i="43" s="1"/>
  <c r="X2" i="43"/>
  <c r="X6" i="43" s="1"/>
  <c r="W2" i="43"/>
  <c r="W4" i="43" s="1"/>
  <c r="V2" i="43"/>
  <c r="U2" i="43"/>
  <c r="U6" i="43" s="1"/>
  <c r="T2" i="43"/>
  <c r="T6" i="43" s="1"/>
  <c r="S2" i="43"/>
  <c r="S4" i="43" s="1"/>
  <c r="R2" i="43"/>
  <c r="Q2" i="43"/>
  <c r="Q6" i="43" s="1"/>
  <c r="P2" i="43"/>
  <c r="P6" i="43" s="1"/>
  <c r="O2" i="43"/>
  <c r="O4" i="43" s="1"/>
  <c r="N2" i="43"/>
  <c r="M2" i="43"/>
  <c r="M6" i="43" s="1"/>
  <c r="L2" i="43"/>
  <c r="L6" i="43" s="1"/>
  <c r="K2" i="43"/>
  <c r="K4" i="43" s="1"/>
  <c r="J2" i="43"/>
  <c r="I2" i="43"/>
  <c r="I6" i="43" s="1"/>
  <c r="H2" i="43"/>
  <c r="H6" i="43" s="1"/>
  <c r="G2" i="43"/>
  <c r="G4" i="43" s="1"/>
  <c r="F2" i="43"/>
  <c r="E2" i="43"/>
  <c r="E6" i="43" s="1"/>
  <c r="D2" i="43"/>
  <c r="D6" i="43" s="1"/>
  <c r="C2" i="43"/>
  <c r="C4" i="43" s="1"/>
  <c r="B2" i="43"/>
  <c r="AJ6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J4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C5" i="35"/>
  <c r="C7" i="35"/>
  <c r="B7" i="35"/>
  <c r="B5" i="35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C5" i="37"/>
  <c r="C7" i="37"/>
  <c r="B7" i="37"/>
  <c r="B5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B3" i="37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C4" i="36"/>
  <c r="C5" i="36"/>
  <c r="C7" i="36"/>
  <c r="B7" i="36"/>
  <c r="B5" i="36"/>
  <c r="B4" i="36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B5" i="34"/>
  <c r="C3" i="35"/>
  <c r="B3" i="35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C7" i="22"/>
  <c r="B7" i="22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C7" i="23"/>
  <c r="B7" i="23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C7" i="29"/>
  <c r="B7" i="29"/>
  <c r="B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C7" i="30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C2" i="34"/>
  <c r="C3" i="34"/>
  <c r="C5" i="34"/>
  <c r="C7" i="34"/>
  <c r="B7" i="34"/>
  <c r="B3" i="34"/>
  <c r="B2" i="34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C5" i="30"/>
  <c r="B5" i="30"/>
  <c r="D2" i="23"/>
  <c r="E2" i="23"/>
  <c r="F2" i="23"/>
  <c r="G2" i="23"/>
  <c r="G5" i="23" s="1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D5" i="23"/>
  <c r="E5" i="23"/>
  <c r="F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C5" i="23"/>
  <c r="B5" i="23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C5" i="29"/>
  <c r="B5" i="29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C4" i="28"/>
  <c r="C6" i="28"/>
  <c r="B6" i="28"/>
  <c r="B4" i="28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C5" i="22"/>
  <c r="B5" i="22"/>
  <c r="C2" i="23"/>
  <c r="B2" i="23"/>
  <c r="D2" i="16"/>
  <c r="D4" i="16" s="1"/>
  <c r="E2" i="16"/>
  <c r="F2" i="16"/>
  <c r="F4" i="16" s="1"/>
  <c r="G2" i="16"/>
  <c r="H2" i="16"/>
  <c r="H4" i="16" s="1"/>
  <c r="I2" i="16"/>
  <c r="J2" i="16"/>
  <c r="J4" i="16" s="1"/>
  <c r="K2" i="16"/>
  <c r="L2" i="16"/>
  <c r="L4" i="16" s="1"/>
  <c r="M2" i="16"/>
  <c r="N2" i="16"/>
  <c r="N4" i="16" s="1"/>
  <c r="O2" i="16"/>
  <c r="P2" i="16"/>
  <c r="P4" i="16" s="1"/>
  <c r="Q2" i="16"/>
  <c r="R2" i="16"/>
  <c r="R4" i="16" s="1"/>
  <c r="S2" i="16"/>
  <c r="T2" i="16"/>
  <c r="T4" i="16" s="1"/>
  <c r="U2" i="16"/>
  <c r="V2" i="16"/>
  <c r="V4" i="16" s="1"/>
  <c r="W2" i="16"/>
  <c r="X2" i="16"/>
  <c r="X4" i="16" s="1"/>
  <c r="Y2" i="16"/>
  <c r="Z2" i="16"/>
  <c r="Z4" i="16" s="1"/>
  <c r="AA2" i="16"/>
  <c r="AB2" i="16"/>
  <c r="AB4" i="16" s="1"/>
  <c r="AC2" i="16"/>
  <c r="AD2" i="16"/>
  <c r="AD4" i="16" s="1"/>
  <c r="AE2" i="16"/>
  <c r="AF2" i="16"/>
  <c r="AF4" i="16" s="1"/>
  <c r="AG2" i="16"/>
  <c r="AH2" i="16"/>
  <c r="AH4" i="16" s="1"/>
  <c r="AI2" i="16"/>
  <c r="AJ2" i="16"/>
  <c r="AJ4" i="16" s="1"/>
  <c r="E4" i="16"/>
  <c r="G4" i="16"/>
  <c r="I4" i="16"/>
  <c r="K4" i="16"/>
  <c r="M4" i="16"/>
  <c r="O4" i="16"/>
  <c r="Q4" i="16"/>
  <c r="S4" i="16"/>
  <c r="U4" i="16"/>
  <c r="W4" i="16"/>
  <c r="Y4" i="16"/>
  <c r="AA4" i="16"/>
  <c r="AC4" i="16"/>
  <c r="AE4" i="16"/>
  <c r="AG4" i="16"/>
  <c r="AI4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2" i="16"/>
  <c r="C4" i="16" s="1"/>
  <c r="B6" i="16"/>
  <c r="B4" i="16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4" i="14"/>
  <c r="C6" i="14"/>
  <c r="B6" i="14"/>
  <c r="B4" i="14"/>
  <c r="B2" i="16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4" i="7"/>
  <c r="C6" i="7"/>
  <c r="B6" i="7"/>
  <c r="B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B3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D15" i="10"/>
  <c r="D14" i="10"/>
  <c r="D13" i="10"/>
  <c r="D12" i="10"/>
  <c r="D11" i="10"/>
  <c r="D10" i="10"/>
  <c r="D9" i="10"/>
  <c r="D8" i="10"/>
  <c r="D7" i="10"/>
  <c r="AJ4" i="5"/>
  <c r="AJ6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4" i="5"/>
  <c r="C6" i="5"/>
  <c r="B6" i="5"/>
  <c r="B4" i="5"/>
  <c r="D4" i="43" l="1"/>
  <c r="H4" i="43"/>
  <c r="L4" i="43"/>
  <c r="P4" i="43"/>
  <c r="T4" i="43"/>
  <c r="X4" i="43"/>
  <c r="AB4" i="43"/>
  <c r="AF4" i="43"/>
  <c r="AJ4" i="43"/>
  <c r="C6" i="43"/>
  <c r="G6" i="43"/>
  <c r="K6" i="43"/>
  <c r="O6" i="43"/>
  <c r="S6" i="43"/>
  <c r="W6" i="43"/>
  <c r="AA6" i="43"/>
  <c r="AE6" i="43"/>
  <c r="AI6" i="43"/>
  <c r="C6" i="16"/>
</calcChain>
</file>

<file path=xl/sharedStrings.xml><?xml version="1.0" encoding="utf-8"?>
<sst xmlns="http://schemas.openxmlformats.org/spreadsheetml/2006/main" count="753" uniqueCount="338">
  <si>
    <t>BPoEFUbVT BAU Perc of Each Fuel Used by Veh Technology</t>
  </si>
  <si>
    <t>Sources:</t>
  </si>
  <si>
    <t>projections:  EIA, AEO2017 National Energy Modeling System run ref2017.d120816a.</t>
  </si>
  <si>
    <t>Factbook (January 2010); and EIA, AEO2017 National Energy Modeling System run ref2017.d120816a.  2016 and</t>
  </si>
  <si>
    <t>National Laboratory, Transportation Energy Data Book:  Edition 34; Department of Defense, Defense Fuel Supply Center,</t>
  </si>
  <si>
    <t>Energy Review, October 2016; EIA, Fuel Oil and Kerosene Sales 2014; EIA, State Energy Data System 2014; Oak Ridge</t>
  </si>
  <si>
    <t>AEO2017 National Energy Modeling System run ref2017.d120816a.  Other 2015 values derived using:  EIA, Monthly</t>
  </si>
  <si>
    <t xml:space="preserve">   Sources:  2015 compressed and liquefied natural gas volumes:  U.S. Energy Information Administration (EIA),</t>
  </si>
  <si>
    <t>Data for 2015 are model results and may differ from official EIA data reports.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</si>
  <si>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</si>
  <si>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</si>
  <si>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</si>
  <si>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</si>
  <si>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</si>
  <si>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</si>
  <si>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</si>
  <si>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</si>
  <si>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</si>
  <si>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</si>
  <si>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</si>
  <si>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</si>
  <si>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</si>
  <si>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</si>
  <si>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</si>
  <si>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</si>
  <si>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</si>
  <si>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</si>
  <si>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</si>
  <si>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</si>
  <si>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</si>
  <si>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</si>
  <si>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</si>
  <si>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</si>
  <si>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</si>
  <si>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</si>
  <si>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</si>
  <si>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</si>
  <si>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</si>
  <si>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</si>
  <si>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</si>
  <si>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</si>
  <si>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</si>
  <si>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</si>
  <si>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</si>
  <si>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</si>
  <si>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</si>
  <si>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</si>
  <si>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</si>
  <si>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</si>
  <si>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</si>
  <si>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</si>
  <si>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</si>
  <si>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</si>
  <si>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</si>
  <si>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</si>
  <si>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</si>
  <si>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</si>
  <si>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</si>
  <si>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</si>
  <si>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</si>
  <si>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</si>
  <si>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</si>
  <si>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</si>
  <si>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</si>
  <si>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</si>
  <si>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</si>
  <si>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</si>
  <si>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</si>
  <si>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</si>
  <si>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</si>
  <si>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</si>
  <si>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</si>
  <si>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</si>
  <si>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</si>
  <si>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</si>
  <si>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</si>
  <si>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</si>
  <si>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</si>
  <si>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</si>
  <si>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</si>
  <si>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</si>
  <si>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</si>
  <si>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</si>
  <si>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</si>
  <si>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</si>
  <si>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</si>
  <si>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</si>
  <si>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</si>
  <si>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</si>
  <si>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</si>
  <si>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</si>
  <si>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</si>
  <si>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</si>
  <si>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</si>
  <si>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</si>
  <si>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</si>
  <si>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</si>
  <si>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</si>
  <si>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</si>
  <si>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</si>
  <si>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</si>
  <si>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</si>
  <si>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</si>
  <si>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</si>
  <si>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</si>
  <si>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</si>
  <si>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</si>
  <si>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</si>
  <si>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</si>
  <si>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</si>
  <si>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</si>
  <si>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</si>
  <si>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</si>
  <si>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</si>
  <si>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</si>
  <si>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</si>
  <si>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</si>
  <si>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</si>
  <si>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</si>
  <si>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</si>
  <si>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</si>
  <si>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</si>
  <si>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</si>
  <si>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</si>
  <si>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</si>
  <si>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</si>
  <si>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</si>
  <si>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</si>
  <si>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</si>
  <si>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</si>
  <si>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</si>
  <si>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</si>
  <si>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</si>
  <si>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</si>
  <si>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</si>
  <si>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</si>
  <si>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</si>
  <si>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</si>
  <si>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</si>
  <si>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</si>
  <si>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</si>
  <si>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</si>
  <si>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</si>
  <si>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</si>
  <si>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</si>
  <si>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</si>
  <si>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>2016-</t>
  </si>
  <si>
    <t/>
  </si>
  <si>
    <t>(trillion Btu)</t>
  </si>
  <si>
    <t>37. Transportation Sector Energy Use by Fuel Type Within a Mode</t>
  </si>
  <si>
    <t>TEF000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</si>
  <si>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</si>
  <si>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</si>
  <si>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</si>
  <si>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</si>
  <si>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</si>
  <si>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</si>
  <si>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</si>
  <si>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</si>
  <si>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</si>
  <si>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</si>
  <si>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</si>
  <si>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</si>
  <si>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</si>
  <si>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</si>
  <si>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</si>
  <si>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</si>
  <si>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</si>
  <si>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</si>
  <si>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</si>
  <si>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</si>
  <si>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</si>
  <si>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Other 2015 values:  EIA, Office of Energy Analysis.</t>
  </si>
  <si>
    <t>2015 electric power sector:  EIA, Form EIA-860, "Annual Electric Generator Report" (preliminary).</t>
  </si>
  <si>
    <t xml:space="preserve">   Sources:  2015 ethanol:  U.S. Energy Information Administration (EIA), Monthly Energy Review, October 2016.</t>
  </si>
  <si>
    <t>2015 are model results and may differ from official EIA data reports.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</si>
  <si>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</si>
  <si>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</si>
  <si>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</si>
  <si>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</si>
  <si>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>Methodology for Allocating Municipal Solid Waste to Biogenic and Non-Biogenic Energy (Washington, DC, May 2007).</t>
  </si>
  <si>
    <t>containing petroleum-derived plastics and other non-renewable sources.  See U.S. Energy Information Administration,</t>
  </si>
  <si>
    <t>estimates that in 2015 approximately 0.3 quadrillion Btus were consumed from a municipal waste stream</t>
  </si>
  <si>
    <t>to be for landfill gas facilities.  Only biogenic municipal waste is included.  The U.S. Energy Information Administration</t>
  </si>
  <si>
    <t xml:space="preserve">   7/ Includes biogenic municipal waste, landfill gas, and municipal sewage sludge.  Incremental growth is assumed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</si>
  <si>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</si>
  <si>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</si>
  <si>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</si>
  <si>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</si>
  <si>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</si>
  <si>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</si>
  <si>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wind facilities is determined by using the fossil fuel equivalent of 9,510 Btu per kilowatthour.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</si>
  <si>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</si>
  <si>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</si>
  <si>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marketed renewable energy inputs for electricity entering the marketplace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</si>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</sst>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2" t="s">
        <v>298</v>
      </c>
    </row>
    <row r="4" spans="1:2" x14ac:dyDescent="0.25">
      <c r="B4" t="s">
        <v>299</v>
      </c>
    </row>
    <row r="5" spans="1:2" x14ac:dyDescent="0.25">
      <c r="B5" s="24">
        <v>2017</v>
      </c>
    </row>
    <row r="6" spans="1:2" x14ac:dyDescent="0.25">
      <c r="B6" t="s">
        <v>158</v>
      </c>
    </row>
    <row r="7" spans="1:2" x14ac:dyDescent="0.25">
      <c r="B7" t="s">
        <v>301</v>
      </c>
    </row>
    <row r="8" spans="1:2" x14ac:dyDescent="0.25">
      <c r="B8" t="s">
        <v>300</v>
      </c>
    </row>
    <row r="10" spans="1:2" x14ac:dyDescent="0.25">
      <c r="B10" s="22" t="s">
        <v>302</v>
      </c>
    </row>
    <row r="11" spans="1:2" x14ac:dyDescent="0.25">
      <c r="B11" t="s">
        <v>299</v>
      </c>
    </row>
    <row r="12" spans="1:2" x14ac:dyDescent="0.25">
      <c r="B12" s="24">
        <v>2017</v>
      </c>
    </row>
    <row r="13" spans="1:2" x14ac:dyDescent="0.25">
      <c r="B13" t="s">
        <v>158</v>
      </c>
    </row>
    <row r="14" spans="1:2" x14ac:dyDescent="0.25">
      <c r="B14" t="s">
        <v>304</v>
      </c>
    </row>
    <row r="15" spans="1:2" x14ac:dyDescent="0.25">
      <c r="B15" t="s">
        <v>303</v>
      </c>
    </row>
    <row r="17" spans="1:2" x14ac:dyDescent="0.25">
      <c r="B17" s="22" t="s">
        <v>305</v>
      </c>
    </row>
    <row r="18" spans="1:2" x14ac:dyDescent="0.25">
      <c r="B18" t="s">
        <v>306</v>
      </c>
    </row>
    <row r="19" spans="1:2" x14ac:dyDescent="0.25">
      <c r="B19" t="s">
        <v>307</v>
      </c>
    </row>
    <row r="20" spans="1:2" x14ac:dyDescent="0.25">
      <c r="B20" t="s">
        <v>308</v>
      </c>
    </row>
    <row r="21" spans="1:2" x14ac:dyDescent="0.25">
      <c r="B21" t="s">
        <v>309</v>
      </c>
    </row>
    <row r="22" spans="1:2" x14ac:dyDescent="0.25">
      <c r="B22" t="s">
        <v>310</v>
      </c>
    </row>
    <row r="24" spans="1:2" x14ac:dyDescent="0.25">
      <c r="A24" s="1" t="s">
        <v>161</v>
      </c>
    </row>
    <row r="25" spans="1:2" x14ac:dyDescent="0.25">
      <c r="A25" t="s">
        <v>319</v>
      </c>
    </row>
    <row r="26" spans="1:2" x14ac:dyDescent="0.25">
      <c r="A26" t="s">
        <v>320</v>
      </c>
    </row>
    <row r="27" spans="1:2" x14ac:dyDescent="0.25">
      <c r="A27" t="s">
        <v>321</v>
      </c>
    </row>
    <row r="28" spans="1:2" x14ac:dyDescent="0.25">
      <c r="A28" t="s">
        <v>323</v>
      </c>
    </row>
    <row r="29" spans="1:2" x14ac:dyDescent="0.25">
      <c r="A29" t="s">
        <v>322</v>
      </c>
    </row>
    <row r="30" spans="1:2" x14ac:dyDescent="0.25">
      <c r="A30" t="s">
        <v>327</v>
      </c>
    </row>
    <row r="31" spans="1:2" x14ac:dyDescent="0.25">
      <c r="A31" t="s">
        <v>324</v>
      </c>
    </row>
    <row r="32" spans="1:2" x14ac:dyDescent="0.25">
      <c r="A32" t="s">
        <v>325</v>
      </c>
    </row>
    <row r="33" spans="1:1" x14ac:dyDescent="0.25">
      <c r="A33" t="s">
        <v>326</v>
      </c>
    </row>
    <row r="35" spans="1:1" x14ac:dyDescent="0.25">
      <c r="A35" t="s">
        <v>315</v>
      </c>
    </row>
    <row r="36" spans="1:1" x14ac:dyDescent="0.25">
      <c r="A36" t="s">
        <v>316</v>
      </c>
    </row>
    <row r="37" spans="1:1" x14ac:dyDescent="0.25">
      <c r="A37" t="s">
        <v>317</v>
      </c>
    </row>
    <row r="38" spans="1:1" x14ac:dyDescent="0.25">
      <c r="A38" t="s">
        <v>318</v>
      </c>
    </row>
    <row r="40" spans="1:1" x14ac:dyDescent="0.25">
      <c r="A40" t="s">
        <v>328</v>
      </c>
    </row>
    <row r="41" spans="1:1" x14ac:dyDescent="0.25">
      <c r="A41" t="s">
        <v>329</v>
      </c>
    </row>
    <row r="42" spans="1:1" x14ac:dyDescent="0.25">
      <c r="A42" t="s">
        <v>330</v>
      </c>
    </row>
    <row r="43" spans="1:1" x14ac:dyDescent="0.25">
      <c r="A43" t="s">
        <v>331</v>
      </c>
    </row>
    <row r="45" spans="1:1" x14ac:dyDescent="0.25">
      <c r="A45" t="s">
        <v>336</v>
      </c>
    </row>
    <row r="46" spans="1:1" x14ac:dyDescent="0.25">
      <c r="A46" t="s">
        <v>337</v>
      </c>
    </row>
    <row r="48" spans="1:1" x14ac:dyDescent="0.25">
      <c r="A48" t="s">
        <v>332</v>
      </c>
    </row>
    <row r="49" spans="1:1" x14ac:dyDescent="0.25">
      <c r="A49" t="s">
        <v>333</v>
      </c>
    </row>
    <row r="50" spans="1:1" x14ac:dyDescent="0.25">
      <c r="A50" t="s">
        <v>334</v>
      </c>
    </row>
    <row r="51" spans="1:1" x14ac:dyDescent="0.25">
      <c r="A51" t="s">
        <v>335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37'!D25/SUM('AEO 37'!D25:D26)</f>
        <v>0.99564236164638487</v>
      </c>
      <c r="C4" s="16">
        <f>'AEO 37'!E25/SUM('AEO 37'!E25:E26)</f>
        <v>0.99582092445160264</v>
      </c>
      <c r="D4" s="16">
        <f>'AEO 37'!F25/SUM('AEO 37'!F25:F26)</f>
        <v>0.99681181617819214</v>
      </c>
      <c r="E4" s="16">
        <f>'AEO 37'!G25/SUM('AEO 37'!G25:G26)</f>
        <v>0.99627887595938913</v>
      </c>
      <c r="F4" s="16">
        <f>'AEO 37'!H25/SUM('AEO 37'!H25:H26)</f>
        <v>0.99562368030860449</v>
      </c>
      <c r="G4" s="16">
        <f>'AEO 37'!I25/SUM('AEO 37'!I25:I26)</f>
        <v>0.9947222420285966</v>
      </c>
      <c r="H4" s="16">
        <f>'AEO 37'!J25/SUM('AEO 37'!J25:J26)</f>
        <v>0.99183787454372963</v>
      </c>
      <c r="I4" s="16">
        <f>'AEO 37'!K25/SUM('AEO 37'!K25:K26)</f>
        <v>0.99021069571768794</v>
      </c>
      <c r="J4" s="16">
        <f>'AEO 37'!L25/SUM('AEO 37'!L25:L26)</f>
        <v>0.98944838513040856</v>
      </c>
      <c r="K4" s="16">
        <f>'AEO 37'!M25/SUM('AEO 37'!M25:M26)</f>
        <v>0.98645269577042594</v>
      </c>
      <c r="L4" s="16">
        <f>'AEO 37'!N25/SUM('AEO 37'!N25:N26)</f>
        <v>0.98324953579632357</v>
      </c>
      <c r="M4" s="16">
        <f>'AEO 37'!O25/SUM('AEO 37'!O25:O26)</f>
        <v>0.97911882480672496</v>
      </c>
      <c r="N4" s="16">
        <f>'AEO 37'!P25/SUM('AEO 37'!P25:P26)</f>
        <v>0.97436503947723818</v>
      </c>
      <c r="O4" s="16">
        <f>'AEO 37'!Q25/SUM('AEO 37'!Q25:Q26)</f>
        <v>0.97065880641804336</v>
      </c>
      <c r="P4" s="16">
        <f>'AEO 37'!R25/SUM('AEO 37'!R25:R26)</f>
        <v>0.96496464243235158</v>
      </c>
      <c r="Q4" s="16">
        <f>'AEO 37'!S25/SUM('AEO 37'!S25:S26)</f>
        <v>0.9625397909838892</v>
      </c>
      <c r="R4" s="16">
        <f>'AEO 37'!T25/SUM('AEO 37'!T25:T26)</f>
        <v>0.95895716248358054</v>
      </c>
      <c r="S4" s="16">
        <f>'AEO 37'!U25/SUM('AEO 37'!U25:U26)</f>
        <v>0.95471856884072348</v>
      </c>
      <c r="T4" s="16">
        <f>'AEO 37'!V25/SUM('AEO 37'!V25:V26)</f>
        <v>0.95101223386917133</v>
      </c>
      <c r="U4" s="16">
        <f>'AEO 37'!W25/SUM('AEO 37'!W25:W26)</f>
        <v>0.9474924802929604</v>
      </c>
      <c r="V4" s="16">
        <f>'AEO 37'!X25/SUM('AEO 37'!X25:X26)</f>
        <v>0.94521860495452403</v>
      </c>
      <c r="W4" s="16">
        <f>'AEO 37'!Y25/SUM('AEO 37'!Y25:Y26)</f>
        <v>0.94398882624149327</v>
      </c>
      <c r="X4" s="16">
        <f>'AEO 37'!Z25/SUM('AEO 37'!Z25:Z26)</f>
        <v>0.94385443094702026</v>
      </c>
      <c r="Y4" s="16">
        <f>'AEO 37'!AA25/SUM('AEO 37'!AA25:AA26)</f>
        <v>0.9443457123379444</v>
      </c>
      <c r="Z4" s="16">
        <f>'AEO 37'!AB25/SUM('AEO 37'!AB25:AB26)</f>
        <v>0.94603283375837566</v>
      </c>
      <c r="AA4" s="16">
        <f>'AEO 37'!AC25/SUM('AEO 37'!AC25:AC26)</f>
        <v>0.94902347216043448</v>
      </c>
      <c r="AB4" s="16">
        <f>'AEO 37'!AD25/SUM('AEO 37'!AD25:AD26)</f>
        <v>0.95322601494491521</v>
      </c>
      <c r="AC4" s="16">
        <f>'AEO 37'!AE25/SUM('AEO 37'!AE25:AE26)</f>
        <v>0.95740375059252703</v>
      </c>
      <c r="AD4" s="16">
        <f>'AEO 37'!AF25/SUM('AEO 37'!AF25:AF26)</f>
        <v>0.96026515265642098</v>
      </c>
      <c r="AE4" s="16">
        <f>'AEO 37'!AG25/SUM('AEO 37'!AG25:AG26)</f>
        <v>0.95904191293343655</v>
      </c>
      <c r="AF4" s="16">
        <f>'AEO 37'!AH25/SUM('AEO 37'!AH25:AH26)</f>
        <v>0.95500193635322084</v>
      </c>
      <c r="AG4" s="16">
        <f>'AEO 37'!AI25/SUM('AEO 37'!AI25:AI26)</f>
        <v>0.94763687714136646</v>
      </c>
      <c r="AH4" s="16">
        <f>'AEO 37'!AJ25/SUM('AEO 37'!AJ25:AJ26)</f>
        <v>0.94238359265584237</v>
      </c>
      <c r="AI4" s="16">
        <f>'AEO 37'!AK25/SUM('AEO 37'!AK25:AK26)</f>
        <v>0.93772094880238643</v>
      </c>
      <c r="AJ4" s="16">
        <f>'AEO 37'!AL25/SUM('AEO 37'!AL25:AL26)</f>
        <v>0.92928449043280226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37'!D26/SUM('AEO 37'!D25:D26)</f>
        <v>4.357638353615083E-3</v>
      </c>
      <c r="C6" s="16">
        <f>'AEO 37'!E26/SUM('AEO 37'!E25:E26)</f>
        <v>4.1790755483972946E-3</v>
      </c>
      <c r="D6" s="16">
        <f>'AEO 37'!F26/SUM('AEO 37'!F25:F26)</f>
        <v>3.1881838218078013E-3</v>
      </c>
      <c r="E6" s="16">
        <f>'AEO 37'!G26/SUM('AEO 37'!G25:G26)</f>
        <v>3.7211240406107835E-3</v>
      </c>
      <c r="F6" s="16">
        <f>'AEO 37'!H26/SUM('AEO 37'!H25:H26)</f>
        <v>4.3763196913955572E-3</v>
      </c>
      <c r="G6" s="16">
        <f>'AEO 37'!I26/SUM('AEO 37'!I25:I26)</f>
        <v>5.2777579714033554E-3</v>
      </c>
      <c r="H6" s="16">
        <f>'AEO 37'!J26/SUM('AEO 37'!J25:J26)</f>
        <v>8.1621254562704564E-3</v>
      </c>
      <c r="I6" s="16">
        <f>'AEO 37'!K26/SUM('AEO 37'!K25:K26)</f>
        <v>9.7893042823121602E-3</v>
      </c>
      <c r="J6" s="16">
        <f>'AEO 37'!L26/SUM('AEO 37'!L25:L26)</f>
        <v>1.0551614869591466E-2</v>
      </c>
      <c r="K6" s="16">
        <f>'AEO 37'!M26/SUM('AEO 37'!M25:M26)</f>
        <v>1.354730422957412E-2</v>
      </c>
      <c r="L6" s="16">
        <f>'AEO 37'!N26/SUM('AEO 37'!N25:N26)</f>
        <v>1.6750464203676384E-2</v>
      </c>
      <c r="M6" s="16">
        <f>'AEO 37'!O26/SUM('AEO 37'!O25:O26)</f>
        <v>2.088117519327513E-2</v>
      </c>
      <c r="N6" s="16">
        <f>'AEO 37'!P26/SUM('AEO 37'!P25:P26)</f>
        <v>2.5634960522761801E-2</v>
      </c>
      <c r="O6" s="16">
        <f>'AEO 37'!Q26/SUM('AEO 37'!Q25:Q26)</f>
        <v>2.9341193581956651E-2</v>
      </c>
      <c r="P6" s="16">
        <f>'AEO 37'!R26/SUM('AEO 37'!R25:R26)</f>
        <v>3.5035357567648424E-2</v>
      </c>
      <c r="Q6" s="16">
        <f>'AEO 37'!S26/SUM('AEO 37'!S25:S26)</f>
        <v>3.7460209016110878E-2</v>
      </c>
      <c r="R6" s="16">
        <f>'AEO 37'!T26/SUM('AEO 37'!T25:T26)</f>
        <v>4.1042837516419496E-2</v>
      </c>
      <c r="S6" s="16">
        <f>'AEO 37'!U26/SUM('AEO 37'!U25:U26)</f>
        <v>4.528143115927652E-2</v>
      </c>
      <c r="T6" s="16">
        <f>'AEO 37'!V26/SUM('AEO 37'!V25:V26)</f>
        <v>4.898776613082876E-2</v>
      </c>
      <c r="U6" s="16">
        <f>'AEO 37'!W26/SUM('AEO 37'!W25:W26)</f>
        <v>5.2507519707039464E-2</v>
      </c>
      <c r="V6" s="16">
        <f>'AEO 37'!X26/SUM('AEO 37'!X25:X26)</f>
        <v>5.4781395045476036E-2</v>
      </c>
      <c r="W6" s="16">
        <f>'AEO 37'!Y26/SUM('AEO 37'!Y25:Y26)</f>
        <v>5.601117375850672E-2</v>
      </c>
      <c r="X6" s="16">
        <f>'AEO 37'!Z26/SUM('AEO 37'!Z25:Z26)</f>
        <v>5.6145569052979773E-2</v>
      </c>
      <c r="Y6" s="16">
        <f>'AEO 37'!AA26/SUM('AEO 37'!AA25:AA26)</f>
        <v>5.5654287662055629E-2</v>
      </c>
      <c r="Z6" s="16">
        <f>'AEO 37'!AB26/SUM('AEO 37'!AB25:AB26)</f>
        <v>5.3967166241624294E-2</v>
      </c>
      <c r="AA6" s="16">
        <f>'AEO 37'!AC26/SUM('AEO 37'!AC25:AC26)</f>
        <v>5.0976527839565536E-2</v>
      </c>
      <c r="AB6" s="16">
        <f>'AEO 37'!AD26/SUM('AEO 37'!AD25:AD26)</f>
        <v>4.6773985055084864E-2</v>
      </c>
      <c r="AC6" s="16">
        <f>'AEO 37'!AE26/SUM('AEO 37'!AE25:AE26)</f>
        <v>4.2596249407472961E-2</v>
      </c>
      <c r="AD6" s="16">
        <f>'AEO 37'!AF26/SUM('AEO 37'!AF25:AF26)</f>
        <v>3.9734847343579106E-2</v>
      </c>
      <c r="AE6" s="16">
        <f>'AEO 37'!AG26/SUM('AEO 37'!AG25:AG26)</f>
        <v>4.095808706656353E-2</v>
      </c>
      <c r="AF6" s="16">
        <f>'AEO 37'!AH26/SUM('AEO 37'!AH25:AH26)</f>
        <v>4.4998063646779135E-2</v>
      </c>
      <c r="AG6" s="16">
        <f>'AEO 37'!AI26/SUM('AEO 37'!AI25:AI26)</f>
        <v>5.2363122858633468E-2</v>
      </c>
      <c r="AH6" s="16">
        <f>'AEO 37'!AJ26/SUM('AEO 37'!AJ25:AJ26)</f>
        <v>5.7616407344157697E-2</v>
      </c>
      <c r="AI6" s="16">
        <f>'AEO 37'!AK26/SUM('AEO 37'!AK25:AK26)</f>
        <v>6.2279051197613546E-2</v>
      </c>
      <c r="AJ6" s="16">
        <f>'AEO 37'!AL26/SUM('AEO 37'!AL25:AL26)</f>
        <v>7.0715509567197812E-2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Fraction'!$B19,1-'Biodiesel Fraction'!B30,1)</f>
        <v>0.95163555914091258</v>
      </c>
      <c r="C5">
        <f>IF('Biodiesel Fraction'!$B19,1-'Biodiesel Fraction'!C30,1)</f>
        <v>0.95074235522299777</v>
      </c>
      <c r="D5">
        <f>IF('Biodiesel Fraction'!$B19,1-'Biodiesel Fraction'!D30,1)</f>
        <v>0.95035114725786518</v>
      </c>
      <c r="E5">
        <f>IF('Biodiesel Fraction'!$B19,1-'Biodiesel Fraction'!E30,1)</f>
        <v>0.94849087868392123</v>
      </c>
      <c r="F5">
        <f>IF('Biodiesel Fraction'!$B19,1-'Biodiesel Fraction'!F30,1)</f>
        <v>0.94855990082184971</v>
      </c>
      <c r="G5">
        <f>IF('Biodiesel Fraction'!$B19,1-'Biodiesel Fraction'!G30,1)</f>
        <v>0.9511357771651846</v>
      </c>
      <c r="H5">
        <f>IF('Biodiesel Fraction'!$B19,1-'Biodiesel Fraction'!H30,1)</f>
        <v>0.95469270287529717</v>
      </c>
      <c r="I5">
        <f>IF('Biodiesel Fraction'!$B19,1-'Biodiesel Fraction'!I30,1)</f>
        <v>0.95892370549644412</v>
      </c>
      <c r="J5">
        <f>IF('Biodiesel Fraction'!$B19,1-'Biodiesel Fraction'!J30,1)</f>
        <v>0.96392784843278845</v>
      </c>
      <c r="K5">
        <f>IF('Biodiesel Fraction'!$B19,1-'Biodiesel Fraction'!K30,1)</f>
        <v>0.96984344036312842</v>
      </c>
      <c r="L5">
        <f>IF('Biodiesel Fraction'!$B19,1-'Biodiesel Fraction'!L30,1)</f>
        <v>0.97703234789423132</v>
      </c>
      <c r="M5">
        <f>IF('Biodiesel Fraction'!$B19,1-'Biodiesel Fraction'!M30,1)</f>
        <v>0.98438858072037794</v>
      </c>
      <c r="N5">
        <f>IF('Biodiesel Fraction'!$B19,1-'Biodiesel Fraction'!N30,1)</f>
        <v>0.98417148737149873</v>
      </c>
      <c r="O5">
        <f>IF('Biodiesel Fraction'!$B19,1-'Biodiesel Fraction'!O30,1)</f>
        <v>0.98394320738400021</v>
      </c>
      <c r="P5">
        <f>IF('Biodiesel Fraction'!$B19,1-'Biodiesel Fraction'!P30,1)</f>
        <v>0.983719556777506</v>
      </c>
      <c r="Q5">
        <f>IF('Biodiesel Fraction'!$B19,1-'Biodiesel Fraction'!Q30,1)</f>
        <v>0.98350729260243175</v>
      </c>
      <c r="R5">
        <f>IF('Biodiesel Fraction'!$B19,1-'Biodiesel Fraction'!R30,1)</f>
        <v>0.98330488337949395</v>
      </c>
      <c r="S5">
        <f>IF('Biodiesel Fraction'!$B19,1-'Biodiesel Fraction'!S30,1)</f>
        <v>0.98311949915028851</v>
      </c>
      <c r="T5">
        <f>IF('Biodiesel Fraction'!$B19,1-'Biodiesel Fraction'!T30,1)</f>
        <v>0.98300850188591371</v>
      </c>
      <c r="U5">
        <f>IF('Biodiesel Fraction'!$B19,1-'Biodiesel Fraction'!U30,1)</f>
        <v>0.98295741936874204</v>
      </c>
      <c r="V5">
        <f>IF('Biodiesel Fraction'!$B19,1-'Biodiesel Fraction'!V30,1)</f>
        <v>0.98294283657530357</v>
      </c>
      <c r="W5">
        <f>IF('Biodiesel Fraction'!$B19,1-'Biodiesel Fraction'!W30,1)</f>
        <v>0.982932519797451</v>
      </c>
      <c r="X5">
        <f>IF('Biodiesel Fraction'!$B19,1-'Biodiesel Fraction'!X30,1)</f>
        <v>0.98296381744324257</v>
      </c>
      <c r="Y5">
        <f>IF('Biodiesel Fraction'!$B19,1-'Biodiesel Fraction'!Y30,1)</f>
        <v>0.98284438809803287</v>
      </c>
      <c r="Z5">
        <f>IF('Biodiesel Fraction'!$B19,1-'Biodiesel Fraction'!Z30,1)</f>
        <v>0.98304597651545322</v>
      </c>
      <c r="AA5">
        <f>IF('Biodiesel Fraction'!$B19,1-'Biodiesel Fraction'!AA30,1)</f>
        <v>0.9830670151651022</v>
      </c>
      <c r="AB5">
        <f>IF('Biodiesel Fraction'!$B19,1-'Biodiesel Fraction'!AB30,1)</f>
        <v>0.98293107605679808</v>
      </c>
      <c r="AC5">
        <f>IF('Biodiesel Fraction'!$B19,1-'Biodiesel Fraction'!AC30,1)</f>
        <v>0.98301571089908191</v>
      </c>
      <c r="AD5">
        <f>IF('Biodiesel Fraction'!$B19,1-'Biodiesel Fraction'!AD30,1)</f>
        <v>0.98313107616079798</v>
      </c>
      <c r="AE5">
        <f>IF('Biodiesel Fraction'!$B19,1-'Biodiesel Fraction'!AE30,1)</f>
        <v>0.98322765899701758</v>
      </c>
      <c r="AF5">
        <f>IF('Biodiesel Fraction'!$B19,1-'Biodiesel Fraction'!AF30,1)</f>
        <v>0.98332822468657655</v>
      </c>
      <c r="AG5">
        <f>IF('Biodiesel Fraction'!$B19,1-'Biodiesel Fraction'!AG30,1)</f>
        <v>0.98341486379263743</v>
      </c>
      <c r="AH5">
        <f>IF('Biodiesel Fraction'!$B19,1-'Biodiesel Fraction'!AH30,1)</f>
        <v>0.98348664169228128</v>
      </c>
      <c r="AI5">
        <f>IF('Biodiesel Fraction'!$B19,1-'Biodiesel Fraction'!AI30,1)</f>
        <v>0.98358250198305874</v>
      </c>
      <c r="AJ5">
        <f>IF('Biodiesel Fraction'!$B19,1-'Biodiesel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Fraction'!$B19,'Biodiesel Fraction'!B30,0)</f>
        <v>4.83644408590874E-2</v>
      </c>
      <c r="C7">
        <f>IF('Biodiesel Fraction'!$B19,'Biodiesel Fraction'!C30,0)</f>
        <v>4.9257644777002216E-2</v>
      </c>
      <c r="D7">
        <f>IF('Biodiesel Fraction'!$B19,'Biodiesel Fraction'!D30,0)</f>
        <v>4.9648852742134784E-2</v>
      </c>
      <c r="E7">
        <f>IF('Biodiesel Fraction'!$B19,'Biodiesel Fraction'!E30,0)</f>
        <v>5.1509121316078745E-2</v>
      </c>
      <c r="F7">
        <f>IF('Biodiesel Fraction'!$B19,'Biodiesel Fraction'!F30,0)</f>
        <v>5.1440099178150261E-2</v>
      </c>
      <c r="G7">
        <f>IF('Biodiesel Fraction'!$B19,'Biodiesel Fraction'!G30,0)</f>
        <v>4.8864222834815431E-2</v>
      </c>
      <c r="H7">
        <f>IF('Biodiesel Fraction'!$B19,'Biodiesel Fraction'!H30,0)</f>
        <v>4.5307297124702828E-2</v>
      </c>
      <c r="I7">
        <f>IF('Biodiesel Fraction'!$B19,'Biodiesel Fraction'!I30,0)</f>
        <v>4.1076294503555912E-2</v>
      </c>
      <c r="J7">
        <f>IF('Biodiesel Fraction'!$B19,'Biodiesel Fraction'!J30,0)</f>
        <v>3.6072151567211545E-2</v>
      </c>
      <c r="K7">
        <f>IF('Biodiesel Fraction'!$B19,'Biodiesel Fraction'!K30,0)</f>
        <v>3.0156559636871527E-2</v>
      </c>
      <c r="L7">
        <f>IF('Biodiesel Fraction'!$B19,'Biodiesel Fraction'!L30,0)</f>
        <v>2.2967652105768729E-2</v>
      </c>
      <c r="M7">
        <f>IF('Biodiesel Fraction'!$B19,'Biodiesel Fraction'!M30,0)</f>
        <v>1.5611419279622018E-2</v>
      </c>
      <c r="N7">
        <f>IF('Biodiesel Fraction'!$B19,'Biodiesel Fraction'!N30,0)</f>
        <v>1.5828512628501285E-2</v>
      </c>
      <c r="O7">
        <f>IF('Biodiesel Fraction'!$B19,'Biodiesel Fraction'!O30,0)</f>
        <v>1.6056792615999807E-2</v>
      </c>
      <c r="P7">
        <f>IF('Biodiesel Fraction'!$B19,'Biodiesel Fraction'!P30,0)</f>
        <v>1.6280443222494001E-2</v>
      </c>
      <c r="Q7">
        <f>IF('Biodiesel Fraction'!$B19,'Biodiesel Fraction'!Q30,0)</f>
        <v>1.6492707397568265E-2</v>
      </c>
      <c r="R7">
        <f>IF('Biodiesel Fraction'!$B19,'Biodiesel Fraction'!R30,0)</f>
        <v>1.6695116620505993E-2</v>
      </c>
      <c r="S7">
        <f>IF('Biodiesel Fraction'!$B19,'Biodiesel Fraction'!S30,0)</f>
        <v>1.6880500849711478E-2</v>
      </c>
      <c r="T7">
        <f>IF('Biodiesel Fraction'!$B19,'Biodiesel Fraction'!T30,0)</f>
        <v>1.6991498114086317E-2</v>
      </c>
      <c r="U7">
        <f>IF('Biodiesel Fraction'!$B19,'Biodiesel Fraction'!U30,0)</f>
        <v>1.7042580631257919E-2</v>
      </c>
      <c r="V7">
        <f>IF('Biodiesel Fraction'!$B19,'Biodiesel Fraction'!V30,0)</f>
        <v>1.7057163424696379E-2</v>
      </c>
      <c r="W7">
        <f>IF('Biodiesel Fraction'!$B19,'Biodiesel Fraction'!W30,0)</f>
        <v>1.706748020254905E-2</v>
      </c>
      <c r="X7">
        <f>IF('Biodiesel Fraction'!$B19,'Biodiesel Fraction'!X30,0)</f>
        <v>1.7036182556757439E-2</v>
      </c>
      <c r="Y7">
        <f>IF('Biodiesel Fraction'!$B19,'Biodiesel Fraction'!Y30,0)</f>
        <v>1.7155611901967075E-2</v>
      </c>
      <c r="Z7">
        <f>IF('Biodiesel Fraction'!$B19,'Biodiesel Fraction'!Z30,0)</f>
        <v>1.6954023484546735E-2</v>
      </c>
      <c r="AA7">
        <f>IF('Biodiesel Fraction'!$B19,'Biodiesel Fraction'!AA30,0)</f>
        <v>1.693298483489775E-2</v>
      </c>
      <c r="AB7">
        <f>IF('Biodiesel Fraction'!$B19,'Biodiesel Fraction'!AB30,0)</f>
        <v>1.7068923943201968E-2</v>
      </c>
      <c r="AC7">
        <f>IF('Biodiesel Fraction'!$B19,'Biodiesel Fraction'!AC30,0)</f>
        <v>1.6984289100918048E-2</v>
      </c>
      <c r="AD7">
        <f>IF('Biodiesel Fraction'!$B19,'Biodiesel Fraction'!AD30,0)</f>
        <v>1.6868923839202018E-2</v>
      </c>
      <c r="AE7">
        <f>IF('Biodiesel Fraction'!$B19,'Biodiesel Fraction'!AE30,0)</f>
        <v>1.6772341002982413E-2</v>
      </c>
      <c r="AF7">
        <f>IF('Biodiesel Fraction'!$B19,'Biodiesel Fraction'!AF30,0)</f>
        <v>1.6671775313423499E-2</v>
      </c>
      <c r="AG7">
        <f>IF('Biodiesel Fraction'!$B19,'Biodiesel Fraction'!AG30,0)</f>
        <v>1.6585136207362614E-2</v>
      </c>
      <c r="AH7">
        <f>IF('Biodiesel Fraction'!$B19,'Biodiesel Fraction'!AH30,0)</f>
        <v>1.6513358307718669E-2</v>
      </c>
      <c r="AI7">
        <f>IF('Biodiesel Fraction'!$B19,'Biodiesel Fraction'!AI30,0)</f>
        <v>1.641749801694127E-2</v>
      </c>
      <c r="AJ7">
        <f>IF('Biodiesel Fraction'!$B19,'Biodiesel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37'!D25/SUM('AEO 37'!D25:D26)*(1-B2)</f>
        <v>0.44803906274087313</v>
      </c>
      <c r="C4" s="16">
        <f>'AEO 37'!E25/SUM('AEO 37'!E25:E26)*(1-C2)</f>
        <v>0.44811941600322114</v>
      </c>
      <c r="D4" s="16">
        <f>'AEO 37'!F25/SUM('AEO 37'!F25:F26)*(1-D2)</f>
        <v>0.44856531728018645</v>
      </c>
      <c r="E4" s="16">
        <f>'AEO 37'!G25/SUM('AEO 37'!G25:G26)*(1-E2)</f>
        <v>0.44832549418172507</v>
      </c>
      <c r="F4" s="16">
        <f>'AEO 37'!H25/SUM('AEO 37'!H25:H26)*(1-F2)</f>
        <v>0.448030656138872</v>
      </c>
      <c r="G4" s="16">
        <f>'AEO 37'!I25/SUM('AEO 37'!I25:I26)*(1-G2)</f>
        <v>0.44762500891286844</v>
      </c>
      <c r="H4" s="16">
        <f>'AEO 37'!J25/SUM('AEO 37'!J25:J26)*(1-H2)</f>
        <v>0.44632704354467828</v>
      </c>
      <c r="I4" s="16">
        <f>'AEO 37'!K25/SUM('AEO 37'!K25:K26)*(1-I2)</f>
        <v>0.44559481307295951</v>
      </c>
      <c r="J4" s="16">
        <f>'AEO 37'!L25/SUM('AEO 37'!L25:L26)*(1-J2)</f>
        <v>0.44525177330868382</v>
      </c>
      <c r="K4" s="16">
        <f>'AEO 37'!M25/SUM('AEO 37'!M25:M26)*(1-K2)</f>
        <v>0.44390371309669163</v>
      </c>
      <c r="L4" s="16">
        <f>'AEO 37'!N25/SUM('AEO 37'!N25:N26)*(1-L2)</f>
        <v>0.44246229110834556</v>
      </c>
      <c r="M4" s="16">
        <f>'AEO 37'!O25/SUM('AEO 37'!O25:O26)*(1-M2)</f>
        <v>0.44060347116302617</v>
      </c>
      <c r="N4" s="16">
        <f>'AEO 37'!P25/SUM('AEO 37'!P25:P26)*(1-N2)</f>
        <v>0.43846426776475717</v>
      </c>
      <c r="O4" s="16">
        <f>'AEO 37'!Q25/SUM('AEO 37'!Q25:Q26)*(1-O2)</f>
        <v>0.43679646288811946</v>
      </c>
      <c r="P4" s="16">
        <f>'AEO 37'!R25/SUM('AEO 37'!R25:R26)*(1-P2)</f>
        <v>0.43423408909455818</v>
      </c>
      <c r="Q4" s="16">
        <f>'AEO 37'!S25/SUM('AEO 37'!S25:S26)*(1-Q2)</f>
        <v>0.43314290594275012</v>
      </c>
      <c r="R4" s="16">
        <f>'AEO 37'!T25/SUM('AEO 37'!T25:T26)*(1-R2)</f>
        <v>0.4315307231176112</v>
      </c>
      <c r="S4" s="16">
        <f>'AEO 37'!U25/SUM('AEO 37'!U25:U26)*(1-S2)</f>
        <v>0.42962335597832552</v>
      </c>
      <c r="T4" s="16">
        <f>'AEO 37'!V25/SUM('AEO 37'!V25:V26)*(1-T2)</f>
        <v>0.42795550524112708</v>
      </c>
      <c r="U4" s="16">
        <f>'AEO 37'!W25/SUM('AEO 37'!W25:W26)*(1-U2)</f>
        <v>0.42637161613183217</v>
      </c>
      <c r="V4" s="16">
        <f>'AEO 37'!X25/SUM('AEO 37'!X25:X26)*(1-V2)</f>
        <v>0.42534837222953575</v>
      </c>
      <c r="W4" s="16">
        <f>'AEO 37'!Y25/SUM('AEO 37'!Y25:Y26)*(1-W2)</f>
        <v>0.42479497180867193</v>
      </c>
      <c r="X4" s="16">
        <f>'AEO 37'!Z25/SUM('AEO 37'!Z25:Z26)*(1-X2)</f>
        <v>0.42473449392615908</v>
      </c>
      <c r="Y4" s="16">
        <f>'AEO 37'!AA25/SUM('AEO 37'!AA25:AA26)*(1-Y2)</f>
        <v>0.42495557055207495</v>
      </c>
      <c r="Z4" s="16">
        <f>'AEO 37'!AB25/SUM('AEO 37'!AB25:AB26)*(1-Z2)</f>
        <v>0.42571477519126899</v>
      </c>
      <c r="AA4" s="16">
        <f>'AEO 37'!AC25/SUM('AEO 37'!AC25:AC26)*(1-AA2)</f>
        <v>0.42706056247219548</v>
      </c>
      <c r="AB4" s="16">
        <f>'AEO 37'!AD25/SUM('AEO 37'!AD25:AD26)*(1-AB2)</f>
        <v>0.42895170672521182</v>
      </c>
      <c r="AC4" s="16">
        <f>'AEO 37'!AE25/SUM('AEO 37'!AE25:AE26)*(1-AC2)</f>
        <v>0.43083168776663711</v>
      </c>
      <c r="AD4" s="16">
        <f>'AEO 37'!AF25/SUM('AEO 37'!AF25:AF26)*(1-AD2)</f>
        <v>0.43211931869538939</v>
      </c>
      <c r="AE4" s="16">
        <f>'AEO 37'!AG25/SUM('AEO 37'!AG25:AG26)*(1-AE2)</f>
        <v>0.43156886082004642</v>
      </c>
      <c r="AF4" s="16">
        <f>'AEO 37'!AH25/SUM('AEO 37'!AH25:AH26)*(1-AF2)</f>
        <v>0.42975087135894935</v>
      </c>
      <c r="AG4" s="16">
        <f>'AEO 37'!AI25/SUM('AEO 37'!AI25:AI26)*(1-AG2)</f>
        <v>0.42643659471361489</v>
      </c>
      <c r="AH4" s="16">
        <f>'AEO 37'!AJ25/SUM('AEO 37'!AJ25:AJ26)*(1-AH2)</f>
        <v>0.42407261669512902</v>
      </c>
      <c r="AI4" s="16">
        <f>'AEO 37'!AK25/SUM('AEO 37'!AK25:AK26)*(1-AI2)</f>
        <v>0.42197442696107385</v>
      </c>
      <c r="AJ4" s="16">
        <f>'AEO 37'!AL25/SUM('AEO 37'!AL25:AL26)*(1-AJ2)</f>
        <v>0.41817802069476095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37'!D26/SUM('AEO 37'!D25:D26)*(1-B2)</f>
        <v>1.9609372591267871E-3</v>
      </c>
      <c r="C6" s="16">
        <f>'AEO 37'!E26/SUM('AEO 37'!E25:E26)*(1-C2)</f>
        <v>1.8805839967787825E-3</v>
      </c>
      <c r="D6" s="16">
        <f>'AEO 37'!F26/SUM('AEO 37'!F25:F26)*(1-D2)</f>
        <v>1.4346827198135105E-3</v>
      </c>
      <c r="E6" s="16">
        <f>'AEO 37'!G26/SUM('AEO 37'!G25:G26)*(1-E2)</f>
        <v>1.6745058182748524E-3</v>
      </c>
      <c r="F6" s="16">
        <f>'AEO 37'!H26/SUM('AEO 37'!H25:H26)*(1-F2)</f>
        <v>1.9693438611280006E-3</v>
      </c>
      <c r="G6" s="16">
        <f>'AEO 37'!I26/SUM('AEO 37'!I25:I26)*(1-G2)</f>
        <v>2.3749910871315098E-3</v>
      </c>
      <c r="H6" s="16">
        <f>'AEO 37'!J26/SUM('AEO 37'!J25:J26)*(1-H2)</f>
        <v>3.672956455321705E-3</v>
      </c>
      <c r="I6" s="16">
        <f>'AEO 37'!K26/SUM('AEO 37'!K25:K26)*(1-I2)</f>
        <v>4.4051869270404715E-3</v>
      </c>
      <c r="J6" s="16">
        <f>'AEO 37'!L26/SUM('AEO 37'!L25:L26)*(1-J2)</f>
        <v>4.7482266913161592E-3</v>
      </c>
      <c r="K6" s="16">
        <f>'AEO 37'!M26/SUM('AEO 37'!M25:M26)*(1-K2)</f>
        <v>6.0962869033083537E-3</v>
      </c>
      <c r="L6" s="16">
        <f>'AEO 37'!N26/SUM('AEO 37'!N25:N26)*(1-L2)</f>
        <v>7.5377088916543725E-3</v>
      </c>
      <c r="M6" s="16">
        <f>'AEO 37'!O26/SUM('AEO 37'!O25:O26)*(1-M2)</f>
        <v>9.3965288369738074E-3</v>
      </c>
      <c r="N6" s="16">
        <f>'AEO 37'!P26/SUM('AEO 37'!P25:P26)*(1-N2)</f>
        <v>1.153573223524281E-2</v>
      </c>
      <c r="O6" s="16">
        <f>'AEO 37'!Q26/SUM('AEO 37'!Q25:Q26)*(1-O2)</f>
        <v>1.3203537111880492E-2</v>
      </c>
      <c r="P6" s="16">
        <f>'AEO 37'!R26/SUM('AEO 37'!R25:R26)*(1-P2)</f>
        <v>1.5765910905441789E-2</v>
      </c>
      <c r="Q6" s="16">
        <f>'AEO 37'!S26/SUM('AEO 37'!S25:S26)*(1-Q2)</f>
        <v>1.6857094057249892E-2</v>
      </c>
      <c r="R6" s="16">
        <f>'AEO 37'!T26/SUM('AEO 37'!T25:T26)*(1-R2)</f>
        <v>1.8469276882388773E-2</v>
      </c>
      <c r="S6" s="16">
        <f>'AEO 37'!U26/SUM('AEO 37'!U25:U26)*(1-S2)</f>
        <v>2.0376644021674432E-2</v>
      </c>
      <c r="T6" s="16">
        <f>'AEO 37'!V26/SUM('AEO 37'!V25:V26)*(1-T2)</f>
        <v>2.2044494758872938E-2</v>
      </c>
      <c r="U6" s="16">
        <f>'AEO 37'!W26/SUM('AEO 37'!W25:W26)*(1-U2)</f>
        <v>2.3628383868167756E-2</v>
      </c>
      <c r="V6" s="16">
        <f>'AEO 37'!X26/SUM('AEO 37'!X25:X26)*(1-V2)</f>
        <v>2.4651627770464212E-2</v>
      </c>
      <c r="W6" s="16">
        <f>'AEO 37'!Y26/SUM('AEO 37'!Y25:Y26)*(1-W2)</f>
        <v>2.520502819132802E-2</v>
      </c>
      <c r="X6" s="16">
        <f>'AEO 37'!Z26/SUM('AEO 37'!Z25:Z26)*(1-X2)</f>
        <v>2.5265506073840895E-2</v>
      </c>
      <c r="Y6" s="16">
        <f>'AEO 37'!AA26/SUM('AEO 37'!AA25:AA26)*(1-Y2)</f>
        <v>2.504442944792503E-2</v>
      </c>
      <c r="Z6" s="16">
        <f>'AEO 37'!AB26/SUM('AEO 37'!AB25:AB26)*(1-Z2)</f>
        <v>2.4285224808730931E-2</v>
      </c>
      <c r="AA6" s="16">
        <f>'AEO 37'!AC26/SUM('AEO 37'!AC25:AC26)*(1-AA2)</f>
        <v>2.2939437527804488E-2</v>
      </c>
      <c r="AB6" s="16">
        <f>'AEO 37'!AD26/SUM('AEO 37'!AD25:AD26)*(1-AB2)</f>
        <v>2.1048293274788188E-2</v>
      </c>
      <c r="AC6" s="16">
        <f>'AEO 37'!AE26/SUM('AEO 37'!AE25:AE26)*(1-AC2)</f>
        <v>1.9168312233362829E-2</v>
      </c>
      <c r="AD6" s="16">
        <f>'AEO 37'!AF26/SUM('AEO 37'!AF25:AF26)*(1-AD2)</f>
        <v>1.7880681304610596E-2</v>
      </c>
      <c r="AE6" s="16">
        <f>'AEO 37'!AG26/SUM('AEO 37'!AG25:AG26)*(1-AE2)</f>
        <v>1.8431139179953586E-2</v>
      </c>
      <c r="AF6" s="16">
        <f>'AEO 37'!AH26/SUM('AEO 37'!AH25:AH26)*(1-AF2)</f>
        <v>2.024912864105061E-2</v>
      </c>
      <c r="AG6" s="16">
        <f>'AEO 37'!AI26/SUM('AEO 37'!AI25:AI26)*(1-AG2)</f>
        <v>2.3563405286385057E-2</v>
      </c>
      <c r="AH6" s="16">
        <f>'AEO 37'!AJ26/SUM('AEO 37'!AJ25:AJ26)*(1-AH2)</f>
        <v>2.592738330487096E-2</v>
      </c>
      <c r="AI6" s="16">
        <f>'AEO 37'!AK26/SUM('AEO 37'!AK25:AK26)*(1-AI2)</f>
        <v>2.8025573038926093E-2</v>
      </c>
      <c r="AJ6" s="16">
        <f>'AEO 37'!AL26/SUM('AEO 37'!AL25:AL26)*(1-AJ2)</f>
        <v>3.1821979305239015E-2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L45" sqref="AL45"/>
    </sheetView>
  </sheetViews>
  <sheetFormatPr defaultRowHeight="15" customHeight="1" x14ac:dyDescent="0.2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 x14ac:dyDescent="0.25">
      <c r="B1" s="13" t="s">
        <v>160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159</v>
      </c>
      <c r="D3" s="15" t="s">
        <v>158</v>
      </c>
      <c r="E3" s="15"/>
      <c r="F3" s="15"/>
      <c r="G3" s="15"/>
    </row>
    <row r="4" spans="1:39" ht="15" customHeight="1" x14ac:dyDescent="0.2">
      <c r="C4" s="15" t="s">
        <v>157</v>
      </c>
      <c r="D4" s="15" t="s">
        <v>156</v>
      </c>
      <c r="E4" s="15"/>
      <c r="F4" s="15"/>
      <c r="G4" s="15" t="s">
        <v>155</v>
      </c>
    </row>
    <row r="5" spans="1:39" ht="15" customHeight="1" x14ac:dyDescent="0.2">
      <c r="C5" s="15" t="s">
        <v>154</v>
      </c>
      <c r="D5" s="15" t="s">
        <v>153</v>
      </c>
      <c r="E5" s="15"/>
      <c r="F5" s="15"/>
      <c r="G5" s="15"/>
    </row>
    <row r="6" spans="1:39" ht="15" customHeight="1" x14ac:dyDescent="0.2">
      <c r="C6" s="15" t="s">
        <v>152</v>
      </c>
      <c r="D6" s="15"/>
      <c r="E6" s="15" t="s">
        <v>151</v>
      </c>
      <c r="F6" s="15"/>
      <c r="G6" s="15"/>
    </row>
    <row r="10" spans="1:39" ht="15" customHeight="1" x14ac:dyDescent="0.25">
      <c r="A10" s="7" t="s">
        <v>150</v>
      </c>
      <c r="B10" s="14" t="s">
        <v>149</v>
      </c>
    </row>
    <row r="11" spans="1:39" ht="15" customHeight="1" x14ac:dyDescent="0.2">
      <c r="B11" s="13" t="s">
        <v>148</v>
      </c>
    </row>
    <row r="12" spans="1:39" ht="15" customHeight="1" x14ac:dyDescent="0.2">
      <c r="B12" s="13" t="s">
        <v>147</v>
      </c>
      <c r="C12" s="12" t="s">
        <v>147</v>
      </c>
      <c r="D12" s="12" t="s">
        <v>147</v>
      </c>
      <c r="E12" s="12" t="s">
        <v>147</v>
      </c>
      <c r="F12" s="12" t="s">
        <v>147</v>
      </c>
      <c r="G12" s="12" t="s">
        <v>147</v>
      </c>
      <c r="H12" s="12" t="s">
        <v>147</v>
      </c>
      <c r="I12" s="12" t="s">
        <v>147</v>
      </c>
      <c r="J12" s="12" t="s">
        <v>147</v>
      </c>
      <c r="K12" s="12" t="s">
        <v>147</v>
      </c>
      <c r="L12" s="12" t="s">
        <v>147</v>
      </c>
      <c r="M12" s="12" t="s">
        <v>147</v>
      </c>
      <c r="N12" s="12" t="s">
        <v>147</v>
      </c>
      <c r="O12" s="12" t="s">
        <v>147</v>
      </c>
      <c r="P12" s="12" t="s">
        <v>147</v>
      </c>
      <c r="Q12" s="12" t="s">
        <v>147</v>
      </c>
      <c r="R12" s="12" t="s">
        <v>147</v>
      </c>
      <c r="S12" s="12" t="s">
        <v>147</v>
      </c>
      <c r="T12" s="12" t="s">
        <v>147</v>
      </c>
      <c r="U12" s="12" t="s">
        <v>147</v>
      </c>
      <c r="V12" s="12" t="s">
        <v>147</v>
      </c>
      <c r="W12" s="12" t="s">
        <v>147</v>
      </c>
      <c r="X12" s="12" t="s">
        <v>147</v>
      </c>
      <c r="Y12" s="12" t="s">
        <v>147</v>
      </c>
      <c r="Z12" s="12" t="s">
        <v>147</v>
      </c>
      <c r="AA12" s="12" t="s">
        <v>147</v>
      </c>
      <c r="AB12" s="12" t="s">
        <v>147</v>
      </c>
      <c r="AC12" s="12" t="s">
        <v>147</v>
      </c>
      <c r="AD12" s="12" t="s">
        <v>147</v>
      </c>
      <c r="AE12" s="12" t="s">
        <v>147</v>
      </c>
      <c r="AF12" s="12" t="s">
        <v>147</v>
      </c>
      <c r="AG12" s="12" t="s">
        <v>147</v>
      </c>
      <c r="AH12" s="12" t="s">
        <v>147</v>
      </c>
      <c r="AI12" s="12" t="s">
        <v>147</v>
      </c>
      <c r="AJ12" s="12" t="s">
        <v>147</v>
      </c>
      <c r="AK12" s="12" t="s">
        <v>147</v>
      </c>
      <c r="AL12" s="12" t="s">
        <v>147</v>
      </c>
      <c r="AM12" s="12" t="s">
        <v>146</v>
      </c>
    </row>
    <row r="13" spans="1:39" ht="15" customHeight="1" thickBot="1" x14ac:dyDescent="0.25">
      <c r="B13" s="11" t="s">
        <v>145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A15" s="7" t="s">
        <v>144</v>
      </c>
      <c r="B15" s="6" t="s">
        <v>143</v>
      </c>
      <c r="C15" s="5">
        <v>15775.077148</v>
      </c>
      <c r="D15" s="5">
        <v>16025.833984000001</v>
      </c>
      <c r="E15" s="5">
        <v>16137.190430000001</v>
      </c>
      <c r="F15" s="5">
        <v>16178.650390999999</v>
      </c>
      <c r="G15" s="5">
        <v>16072.055664</v>
      </c>
      <c r="H15" s="5">
        <v>15903.110352</v>
      </c>
      <c r="I15" s="5">
        <v>15658.580078000001</v>
      </c>
      <c r="J15" s="5">
        <v>15367.633789</v>
      </c>
      <c r="K15" s="5">
        <v>15015.172852</v>
      </c>
      <c r="L15" s="5">
        <v>14624.804688</v>
      </c>
      <c r="M15" s="5">
        <v>14220.569336</v>
      </c>
      <c r="N15" s="5">
        <v>13886.381836</v>
      </c>
      <c r="O15" s="5">
        <v>13594.883789</v>
      </c>
      <c r="P15" s="5">
        <v>13350.962890999999</v>
      </c>
      <c r="Q15" s="5">
        <v>13134.098633</v>
      </c>
      <c r="R15" s="5">
        <v>12934.098633</v>
      </c>
      <c r="S15" s="5">
        <v>12748.798828000001</v>
      </c>
      <c r="T15" s="5">
        <v>12587.048828000001</v>
      </c>
      <c r="U15" s="5">
        <v>12456.302734000001</v>
      </c>
      <c r="V15" s="5">
        <v>12346.170898</v>
      </c>
      <c r="W15" s="5">
        <v>12250.638671999999</v>
      </c>
      <c r="X15" s="5">
        <v>12183.036133</v>
      </c>
      <c r="Y15" s="5">
        <v>12132.739258</v>
      </c>
      <c r="Z15" s="5">
        <v>12102.269531</v>
      </c>
      <c r="AA15" s="5">
        <v>12074.339844</v>
      </c>
      <c r="AB15" s="5">
        <v>12054.337890999999</v>
      </c>
      <c r="AC15" s="5">
        <v>12047.149414</v>
      </c>
      <c r="AD15" s="5">
        <v>12058.829102</v>
      </c>
      <c r="AE15" s="5">
        <v>12080.606444999999</v>
      </c>
      <c r="AF15" s="5">
        <v>12110.668944999999</v>
      </c>
      <c r="AG15" s="5">
        <v>12150.599609000001</v>
      </c>
      <c r="AH15" s="5">
        <v>12201.099609000001</v>
      </c>
      <c r="AI15" s="5">
        <v>12255.095703000001</v>
      </c>
      <c r="AJ15" s="5">
        <v>12319.569336</v>
      </c>
      <c r="AK15" s="5">
        <v>12398.258789</v>
      </c>
      <c r="AL15" s="5">
        <v>12478.042969</v>
      </c>
      <c r="AM15" s="4">
        <v>-7.3330000000000001E-3</v>
      </c>
    </row>
    <row r="16" spans="1:39" ht="15" customHeight="1" x14ac:dyDescent="0.25">
      <c r="A16" s="7" t="s">
        <v>142</v>
      </c>
      <c r="B16" s="10" t="s">
        <v>132</v>
      </c>
      <c r="C16" s="9">
        <v>15660.126953000001</v>
      </c>
      <c r="D16" s="9">
        <v>15886.277344</v>
      </c>
      <c r="E16" s="9">
        <v>15981.789062</v>
      </c>
      <c r="F16" s="9">
        <v>16014.037109000001</v>
      </c>
      <c r="G16" s="9">
        <v>15882.673828000001</v>
      </c>
      <c r="H16" s="9">
        <v>15687.636719</v>
      </c>
      <c r="I16" s="9">
        <v>15414.463867</v>
      </c>
      <c r="J16" s="9">
        <v>15082.590819999999</v>
      </c>
      <c r="K16" s="9">
        <v>14696.473633</v>
      </c>
      <c r="L16" s="9">
        <v>14276.784180000001</v>
      </c>
      <c r="M16" s="9">
        <v>13832.710938</v>
      </c>
      <c r="N16" s="9">
        <v>13458.899414</v>
      </c>
      <c r="O16" s="9">
        <v>13125.489258</v>
      </c>
      <c r="P16" s="9">
        <v>12838.637694999999</v>
      </c>
      <c r="Q16" s="9">
        <v>12585.460938</v>
      </c>
      <c r="R16" s="9">
        <v>12342.853515999999</v>
      </c>
      <c r="S16" s="9">
        <v>12130.654296999999</v>
      </c>
      <c r="T16" s="9">
        <v>11939.845703000001</v>
      </c>
      <c r="U16" s="9">
        <v>11779.400390999999</v>
      </c>
      <c r="V16" s="9">
        <v>11642.477539</v>
      </c>
      <c r="W16" s="9">
        <v>11522.220703000001</v>
      </c>
      <c r="X16" s="9">
        <v>11435.192383</v>
      </c>
      <c r="Y16" s="9">
        <v>11370.144531</v>
      </c>
      <c r="Z16" s="9">
        <v>11328.785156</v>
      </c>
      <c r="AA16" s="9">
        <v>11292.982421999999</v>
      </c>
      <c r="AB16" s="9">
        <v>11268.467773</v>
      </c>
      <c r="AC16" s="9">
        <v>11260.655273</v>
      </c>
      <c r="AD16" s="9">
        <v>11274.344727</v>
      </c>
      <c r="AE16" s="9">
        <v>11297.322265999999</v>
      </c>
      <c r="AF16" s="9">
        <v>11324.698242</v>
      </c>
      <c r="AG16" s="9">
        <v>11351.891602</v>
      </c>
      <c r="AH16" s="9">
        <v>11382.829102</v>
      </c>
      <c r="AI16" s="9">
        <v>11409.957031</v>
      </c>
      <c r="AJ16" s="9">
        <v>11453.653319999999</v>
      </c>
      <c r="AK16" s="9">
        <v>11513.207031</v>
      </c>
      <c r="AL16" s="9">
        <v>11565.069336</v>
      </c>
      <c r="AM16" s="8">
        <v>-9.2940000000000002E-3</v>
      </c>
    </row>
    <row r="17" spans="1:39" ht="15" customHeight="1" x14ac:dyDescent="0.25">
      <c r="A17" s="7" t="s">
        <v>141</v>
      </c>
      <c r="B17" s="10" t="s">
        <v>130</v>
      </c>
      <c r="C17" s="9">
        <v>21.822918000000001</v>
      </c>
      <c r="D17" s="9">
        <v>30.357707999999999</v>
      </c>
      <c r="E17" s="9">
        <v>27.557172999999999</v>
      </c>
      <c r="F17" s="9">
        <v>20.550174999999999</v>
      </c>
      <c r="G17" s="9">
        <v>23.177681</v>
      </c>
      <c r="H17" s="9">
        <v>26.642150999999998</v>
      </c>
      <c r="I17" s="9">
        <v>31.026838000000001</v>
      </c>
      <c r="J17" s="9">
        <v>46.361255999999997</v>
      </c>
      <c r="K17" s="9">
        <v>53.451427000000002</v>
      </c>
      <c r="L17" s="9">
        <v>55.230648000000002</v>
      </c>
      <c r="M17" s="9">
        <v>67.684951999999996</v>
      </c>
      <c r="N17" s="9">
        <v>80.301918000000001</v>
      </c>
      <c r="O17" s="9">
        <v>96.121482999999998</v>
      </c>
      <c r="P17" s="9">
        <v>113.521698</v>
      </c>
      <c r="Q17" s="9">
        <v>125.255966</v>
      </c>
      <c r="R17" s="9">
        <v>143.84600800000001</v>
      </c>
      <c r="S17" s="9">
        <v>148.39248699999999</v>
      </c>
      <c r="T17" s="9">
        <v>156.719086</v>
      </c>
      <c r="U17" s="9">
        <v>166.6978</v>
      </c>
      <c r="V17" s="9">
        <v>174.11708100000001</v>
      </c>
      <c r="W17" s="9">
        <v>180.689514</v>
      </c>
      <c r="X17" s="9">
        <v>182.48567199999999</v>
      </c>
      <c r="Y17" s="9">
        <v>180.72995</v>
      </c>
      <c r="Z17" s="9">
        <v>175.77169799999999</v>
      </c>
      <c r="AA17" s="9">
        <v>168.71281400000001</v>
      </c>
      <c r="AB17" s="9">
        <v>158.80926500000001</v>
      </c>
      <c r="AC17" s="9">
        <v>145.628815</v>
      </c>
      <c r="AD17" s="9">
        <v>129.94619800000001</v>
      </c>
      <c r="AE17" s="9">
        <v>115.542389</v>
      </c>
      <c r="AF17" s="9">
        <v>105.331093</v>
      </c>
      <c r="AG17" s="9">
        <v>106.00646999999999</v>
      </c>
      <c r="AH17" s="9">
        <v>114.104973</v>
      </c>
      <c r="AI17" s="9">
        <v>130.07708700000001</v>
      </c>
      <c r="AJ17" s="9">
        <v>140.29989599999999</v>
      </c>
      <c r="AK17" s="9">
        <v>148.82757599999999</v>
      </c>
      <c r="AL17" s="9">
        <v>165.842758</v>
      </c>
      <c r="AM17" s="8">
        <v>5.1208999999999998E-2</v>
      </c>
    </row>
    <row r="18" spans="1:39" ht="15" customHeight="1" x14ac:dyDescent="0.25">
      <c r="A18" s="7" t="s">
        <v>140</v>
      </c>
      <c r="B18" s="10" t="s">
        <v>23</v>
      </c>
      <c r="C18" s="9">
        <v>61.579059999999998</v>
      </c>
      <c r="D18" s="9">
        <v>69.764763000000002</v>
      </c>
      <c r="E18" s="9">
        <v>79.135673999999995</v>
      </c>
      <c r="F18" s="9">
        <v>87.548927000000006</v>
      </c>
      <c r="G18" s="9">
        <v>97.136436000000003</v>
      </c>
      <c r="H18" s="9">
        <v>106.546013</v>
      </c>
      <c r="I18" s="9">
        <v>115.69235999999999</v>
      </c>
      <c r="J18" s="9">
        <v>124.76947800000001</v>
      </c>
      <c r="K18" s="9">
        <v>133.18240399999999</v>
      </c>
      <c r="L18" s="9">
        <v>141.34509299999999</v>
      </c>
      <c r="M18" s="9">
        <v>148.53514100000001</v>
      </c>
      <c r="N18" s="9">
        <v>155.96319600000001</v>
      </c>
      <c r="O18" s="9">
        <v>163.590363</v>
      </c>
      <c r="P18" s="9">
        <v>171.67074600000001</v>
      </c>
      <c r="Q18" s="9">
        <v>179.66514599999999</v>
      </c>
      <c r="R18" s="9">
        <v>187.30427599999999</v>
      </c>
      <c r="S18" s="9">
        <v>194.36415099999999</v>
      </c>
      <c r="T18" s="9">
        <v>200.98841899999999</v>
      </c>
      <c r="U18" s="9">
        <v>207.306152</v>
      </c>
      <c r="V18" s="9">
        <v>213.462997</v>
      </c>
      <c r="W18" s="9">
        <v>219.096191</v>
      </c>
      <c r="X18" s="9">
        <v>224.657623</v>
      </c>
      <c r="Y18" s="9">
        <v>230.05848700000001</v>
      </c>
      <c r="Z18" s="9">
        <v>235.383026</v>
      </c>
      <c r="AA18" s="9">
        <v>240.207718</v>
      </c>
      <c r="AB18" s="9">
        <v>244.781387</v>
      </c>
      <c r="AC18" s="9">
        <v>249.42659</v>
      </c>
      <c r="AD18" s="9">
        <v>254.15533400000001</v>
      </c>
      <c r="AE18" s="9">
        <v>258.84539799999999</v>
      </c>
      <c r="AF18" s="9">
        <v>263.54937699999999</v>
      </c>
      <c r="AG18" s="9">
        <v>268.10690299999999</v>
      </c>
      <c r="AH18" s="9">
        <v>272.370789</v>
      </c>
      <c r="AI18" s="9">
        <v>276.11779799999999</v>
      </c>
      <c r="AJ18" s="9">
        <v>279.777466</v>
      </c>
      <c r="AK18" s="9">
        <v>283.28302000000002</v>
      </c>
      <c r="AL18" s="9">
        <v>286.79800399999999</v>
      </c>
      <c r="AM18" s="8">
        <v>4.2453999999999999E-2</v>
      </c>
    </row>
    <row r="19" spans="1:39" ht="15" customHeight="1" x14ac:dyDescent="0.25">
      <c r="A19" s="7" t="s">
        <v>139</v>
      </c>
      <c r="B19" s="10" t="s">
        <v>118</v>
      </c>
      <c r="C19" s="9">
        <v>14.199391</v>
      </c>
      <c r="D19" s="9">
        <v>17.002334999999999</v>
      </c>
      <c r="E19" s="9">
        <v>20.213370999999999</v>
      </c>
      <c r="F19" s="9">
        <v>23.012691</v>
      </c>
      <c r="G19" s="9">
        <v>26.130896</v>
      </c>
      <c r="H19" s="9">
        <v>27.664498999999999</v>
      </c>
      <c r="I19" s="9">
        <v>27.478804</v>
      </c>
      <c r="J19" s="9">
        <v>26.848721000000001</v>
      </c>
      <c r="K19" s="9">
        <v>26.229609</v>
      </c>
      <c r="L19" s="9">
        <v>25.526479999999999</v>
      </c>
      <c r="M19" s="9">
        <v>24.686152</v>
      </c>
      <c r="N19" s="9">
        <v>23.879148000000001</v>
      </c>
      <c r="O19" s="9">
        <v>23.361322000000001</v>
      </c>
      <c r="P19" s="9">
        <v>23.206924000000001</v>
      </c>
      <c r="Q19" s="9">
        <v>23.126123</v>
      </c>
      <c r="R19" s="9">
        <v>23.191706</v>
      </c>
      <c r="S19" s="9">
        <v>23.302301</v>
      </c>
      <c r="T19" s="9">
        <v>23.371483000000001</v>
      </c>
      <c r="U19" s="9">
        <v>23.399204000000001</v>
      </c>
      <c r="V19" s="9">
        <v>23.541729</v>
      </c>
      <c r="W19" s="9">
        <v>23.713152000000001</v>
      </c>
      <c r="X19" s="9">
        <v>23.886612</v>
      </c>
      <c r="Y19" s="9">
        <v>23.984907</v>
      </c>
      <c r="Z19" s="9">
        <v>24.124034999999999</v>
      </c>
      <c r="AA19" s="9">
        <v>24.258725999999999</v>
      </c>
      <c r="AB19" s="9">
        <v>24.409016000000001</v>
      </c>
      <c r="AC19" s="9">
        <v>24.552848999999998</v>
      </c>
      <c r="AD19" s="9">
        <v>24.707397</v>
      </c>
      <c r="AE19" s="9">
        <v>24.842548000000001</v>
      </c>
      <c r="AF19" s="9">
        <v>25.016370999999999</v>
      </c>
      <c r="AG19" s="9">
        <v>25.142035</v>
      </c>
      <c r="AH19" s="9">
        <v>25.254912999999998</v>
      </c>
      <c r="AI19" s="9">
        <v>25.350643000000002</v>
      </c>
      <c r="AJ19" s="9">
        <v>25.449711000000001</v>
      </c>
      <c r="AK19" s="9">
        <v>25.596045</v>
      </c>
      <c r="AL19" s="9">
        <v>25.794436000000001</v>
      </c>
      <c r="AM19" s="8">
        <v>1.2333999999999999E-2</v>
      </c>
    </row>
    <row r="20" spans="1:39" ht="15" customHeight="1" x14ac:dyDescent="0.25">
      <c r="A20" s="7" t="s">
        <v>138</v>
      </c>
      <c r="B20" s="10" t="s">
        <v>116</v>
      </c>
      <c r="C20" s="9">
        <v>8.3901269999999997</v>
      </c>
      <c r="D20" s="9">
        <v>8.9559139999999999</v>
      </c>
      <c r="E20" s="9">
        <v>10.189591999999999</v>
      </c>
      <c r="F20" s="9">
        <v>10.122526000000001</v>
      </c>
      <c r="G20" s="9">
        <v>11.046059</v>
      </c>
      <c r="H20" s="9">
        <v>11.306717000000001</v>
      </c>
      <c r="I20" s="9">
        <v>11.312965</v>
      </c>
      <c r="J20" s="9">
        <v>11.121029</v>
      </c>
      <c r="K20" s="9">
        <v>10.679402</v>
      </c>
      <c r="L20" s="9">
        <v>10.316768</v>
      </c>
      <c r="M20" s="9">
        <v>10.129576999999999</v>
      </c>
      <c r="N20" s="9">
        <v>9.9893230000000006</v>
      </c>
      <c r="O20" s="9">
        <v>9.8145380000000007</v>
      </c>
      <c r="P20" s="9">
        <v>9.7783979999999993</v>
      </c>
      <c r="Q20" s="9">
        <v>9.9085370000000008</v>
      </c>
      <c r="R20" s="9">
        <v>10.041715</v>
      </c>
      <c r="S20" s="9">
        <v>10.054067</v>
      </c>
      <c r="T20" s="9">
        <v>10.109069999999999</v>
      </c>
      <c r="U20" s="9">
        <v>10.108143999999999</v>
      </c>
      <c r="V20" s="9">
        <v>10.213943</v>
      </c>
      <c r="W20" s="9">
        <v>10.325615000000001</v>
      </c>
      <c r="X20" s="9">
        <v>10.517054</v>
      </c>
      <c r="Y20" s="9">
        <v>10.558577</v>
      </c>
      <c r="Z20" s="9">
        <v>10.601788000000001</v>
      </c>
      <c r="AA20" s="9">
        <v>10.656199000000001</v>
      </c>
      <c r="AB20" s="9">
        <v>10.717096</v>
      </c>
      <c r="AC20" s="9">
        <v>10.723627</v>
      </c>
      <c r="AD20" s="9">
        <v>10.772608999999999</v>
      </c>
      <c r="AE20" s="9">
        <v>10.820792000000001</v>
      </c>
      <c r="AF20" s="9">
        <v>10.896637999999999</v>
      </c>
      <c r="AG20" s="9">
        <v>11.039313999999999</v>
      </c>
      <c r="AH20" s="9">
        <v>11.162602</v>
      </c>
      <c r="AI20" s="9">
        <v>11.248479</v>
      </c>
      <c r="AJ20" s="9">
        <v>11.237297</v>
      </c>
      <c r="AK20" s="9">
        <v>11.368570999999999</v>
      </c>
      <c r="AL20" s="9">
        <v>11.560396000000001</v>
      </c>
      <c r="AM20" s="8">
        <v>7.5360000000000002E-3</v>
      </c>
    </row>
    <row r="21" spans="1:39" ht="15" customHeight="1" x14ac:dyDescent="0.25">
      <c r="A21" s="7" t="s">
        <v>137</v>
      </c>
      <c r="B21" s="10" t="s">
        <v>112</v>
      </c>
      <c r="C21" s="9">
        <v>8.6838189999999997</v>
      </c>
      <c r="D21" s="9">
        <v>12.91385</v>
      </c>
      <c r="E21" s="9">
        <v>17.422979000000002</v>
      </c>
      <c r="F21" s="9">
        <v>21.914815999999998</v>
      </c>
      <c r="G21" s="9">
        <v>29.055278999999999</v>
      </c>
      <c r="H21" s="9">
        <v>38.370925999999997</v>
      </c>
      <c r="I21" s="9">
        <v>50.905642999999998</v>
      </c>
      <c r="J21" s="9">
        <v>65.142257999999998</v>
      </c>
      <c r="K21" s="9">
        <v>80.794662000000002</v>
      </c>
      <c r="L21" s="9">
        <v>97.446158999999994</v>
      </c>
      <c r="M21" s="9">
        <v>114.663055</v>
      </c>
      <c r="N21" s="9">
        <v>131.53717</v>
      </c>
      <c r="O21" s="9">
        <v>147.300949</v>
      </c>
      <c r="P21" s="9">
        <v>161.984543</v>
      </c>
      <c r="Q21" s="9">
        <v>175.81390400000001</v>
      </c>
      <c r="R21" s="9">
        <v>189.36080899999999</v>
      </c>
      <c r="S21" s="9">
        <v>202.10137900000001</v>
      </c>
      <c r="T21" s="9">
        <v>213.93803399999999</v>
      </c>
      <c r="U21" s="9">
        <v>225.34545900000001</v>
      </c>
      <c r="V21" s="9">
        <v>236.45498699999999</v>
      </c>
      <c r="W21" s="9">
        <v>246.98135400000001</v>
      </c>
      <c r="X21" s="9">
        <v>257.14477499999998</v>
      </c>
      <c r="Y21" s="9">
        <v>266.73358200000001</v>
      </c>
      <c r="Z21" s="9">
        <v>275.82324199999999</v>
      </c>
      <c r="AA21" s="9">
        <v>284.56921399999999</v>
      </c>
      <c r="AB21" s="9">
        <v>293.07232699999997</v>
      </c>
      <c r="AC21" s="9">
        <v>301.05456500000003</v>
      </c>
      <c r="AD21" s="9">
        <v>308.79797400000001</v>
      </c>
      <c r="AE21" s="9">
        <v>316.17718500000001</v>
      </c>
      <c r="AF21" s="9">
        <v>323.19302399999998</v>
      </c>
      <c r="AG21" s="9">
        <v>329.63476600000001</v>
      </c>
      <c r="AH21" s="9">
        <v>335.83206200000001</v>
      </c>
      <c r="AI21" s="9">
        <v>341.97348</v>
      </c>
      <c r="AJ21" s="9">
        <v>347.930725</v>
      </c>
      <c r="AK21" s="9">
        <v>353.88140900000002</v>
      </c>
      <c r="AL21" s="9">
        <v>359.93542500000001</v>
      </c>
      <c r="AM21" s="8">
        <v>0.102821</v>
      </c>
    </row>
    <row r="22" spans="1:39" ht="15" customHeight="1" x14ac:dyDescent="0.25">
      <c r="A22" s="7" t="s">
        <v>136</v>
      </c>
      <c r="B22" s="10" t="s">
        <v>110</v>
      </c>
      <c r="C22" s="9">
        <v>0.27556599999999998</v>
      </c>
      <c r="D22" s="9">
        <v>0.56212799999999996</v>
      </c>
      <c r="E22" s="9">
        <v>0.88289300000000004</v>
      </c>
      <c r="F22" s="9">
        <v>1.464494</v>
      </c>
      <c r="G22" s="9">
        <v>2.8353199999999998</v>
      </c>
      <c r="H22" s="9">
        <v>4.9430740000000002</v>
      </c>
      <c r="I22" s="9">
        <v>7.7013800000000003</v>
      </c>
      <c r="J22" s="9">
        <v>10.79973</v>
      </c>
      <c r="K22" s="9">
        <v>14.361668</v>
      </c>
      <c r="L22" s="9">
        <v>18.156085999999998</v>
      </c>
      <c r="M22" s="9">
        <v>22.159475</v>
      </c>
      <c r="N22" s="9">
        <v>25.812819999999999</v>
      </c>
      <c r="O22" s="9">
        <v>29.206448000000002</v>
      </c>
      <c r="P22" s="9">
        <v>32.16301</v>
      </c>
      <c r="Q22" s="9">
        <v>34.869522000000003</v>
      </c>
      <c r="R22" s="9">
        <v>37.501204999999999</v>
      </c>
      <c r="S22" s="9">
        <v>39.929237000000001</v>
      </c>
      <c r="T22" s="9">
        <v>42.077095</v>
      </c>
      <c r="U22" s="9">
        <v>44.044876000000002</v>
      </c>
      <c r="V22" s="9">
        <v>45.902794</v>
      </c>
      <c r="W22" s="9">
        <v>47.612800999999997</v>
      </c>
      <c r="X22" s="9">
        <v>49.153537999999998</v>
      </c>
      <c r="Y22" s="9">
        <v>50.529293000000003</v>
      </c>
      <c r="Z22" s="9">
        <v>51.781128000000002</v>
      </c>
      <c r="AA22" s="9">
        <v>52.951897000000002</v>
      </c>
      <c r="AB22" s="9">
        <v>54.081420999999999</v>
      </c>
      <c r="AC22" s="9">
        <v>55.107765000000001</v>
      </c>
      <c r="AD22" s="9">
        <v>56.105431000000003</v>
      </c>
      <c r="AE22" s="9">
        <v>57.057082999999999</v>
      </c>
      <c r="AF22" s="9">
        <v>57.983021000000001</v>
      </c>
      <c r="AG22" s="9">
        <v>58.779549000000003</v>
      </c>
      <c r="AH22" s="9">
        <v>59.545189000000001</v>
      </c>
      <c r="AI22" s="9">
        <v>60.370617000000003</v>
      </c>
      <c r="AJ22" s="9">
        <v>61.220367000000003</v>
      </c>
      <c r="AK22" s="9">
        <v>62.095722000000002</v>
      </c>
      <c r="AL22" s="9">
        <v>63.042220999999998</v>
      </c>
      <c r="AM22" s="8">
        <v>0.14891599999999999</v>
      </c>
    </row>
    <row r="24" spans="1:39" ht="15" customHeight="1" x14ac:dyDescent="0.2">
      <c r="A24" s="7" t="s">
        <v>135</v>
      </c>
      <c r="B24" s="6" t="s">
        <v>134</v>
      </c>
      <c r="C24" s="5">
        <v>858.69928000000004</v>
      </c>
      <c r="D24" s="5">
        <v>884.91857900000002</v>
      </c>
      <c r="E24" s="5">
        <v>931.46801800000003</v>
      </c>
      <c r="F24" s="5">
        <v>923.24005099999999</v>
      </c>
      <c r="G24" s="5">
        <v>911.13891599999999</v>
      </c>
      <c r="H24" s="5">
        <v>899.82910200000003</v>
      </c>
      <c r="I24" s="5">
        <v>892.14599599999997</v>
      </c>
      <c r="J24" s="5">
        <v>882.82293700000002</v>
      </c>
      <c r="K24" s="5">
        <v>872.17993200000001</v>
      </c>
      <c r="L24" s="5">
        <v>861.57153300000004</v>
      </c>
      <c r="M24" s="5">
        <v>854.79016100000001</v>
      </c>
      <c r="N24" s="5">
        <v>845.21698000000004</v>
      </c>
      <c r="O24" s="5">
        <v>839.24499500000002</v>
      </c>
      <c r="P24" s="5">
        <v>836.16992200000004</v>
      </c>
      <c r="Q24" s="5">
        <v>833.47241199999996</v>
      </c>
      <c r="R24" s="5">
        <v>830.40185499999995</v>
      </c>
      <c r="S24" s="5">
        <v>829.107483</v>
      </c>
      <c r="T24" s="5">
        <v>827.50488299999995</v>
      </c>
      <c r="U24" s="5">
        <v>830.02166699999998</v>
      </c>
      <c r="V24" s="5">
        <v>835.22820999999999</v>
      </c>
      <c r="W24" s="5">
        <v>841.64300500000002</v>
      </c>
      <c r="X24" s="5">
        <v>847.48333700000001</v>
      </c>
      <c r="Y24" s="5">
        <v>855.18518100000006</v>
      </c>
      <c r="Z24" s="5">
        <v>865.54254200000003</v>
      </c>
      <c r="AA24" s="5">
        <v>872.95019500000001</v>
      </c>
      <c r="AB24" s="5">
        <v>881.39209000000005</v>
      </c>
      <c r="AC24" s="5">
        <v>890.49896200000001</v>
      </c>
      <c r="AD24" s="5">
        <v>900.90789800000005</v>
      </c>
      <c r="AE24" s="5">
        <v>913.66516100000001</v>
      </c>
      <c r="AF24" s="5">
        <v>926.05004899999994</v>
      </c>
      <c r="AG24" s="5">
        <v>938.81970200000001</v>
      </c>
      <c r="AH24" s="5">
        <v>953.08252000000005</v>
      </c>
      <c r="AI24" s="5">
        <v>966.16387899999995</v>
      </c>
      <c r="AJ24" s="5">
        <v>978.75762899999995</v>
      </c>
      <c r="AK24" s="5">
        <v>992.71405000000004</v>
      </c>
      <c r="AL24" s="5">
        <v>1006.998901</v>
      </c>
      <c r="AM24" s="4">
        <v>3.8080000000000002E-3</v>
      </c>
    </row>
    <row r="25" spans="1:39" ht="15" customHeight="1" x14ac:dyDescent="0.25">
      <c r="A25" s="7" t="s">
        <v>133</v>
      </c>
      <c r="B25" s="10" t="s">
        <v>132</v>
      </c>
      <c r="C25" s="9">
        <v>591.41943400000002</v>
      </c>
      <c r="D25" s="9">
        <v>603.71276899999998</v>
      </c>
      <c r="E25" s="9">
        <v>631.918091</v>
      </c>
      <c r="F25" s="9">
        <v>624.39593500000001</v>
      </c>
      <c r="G25" s="9">
        <v>614.25439500000005</v>
      </c>
      <c r="H25" s="9">
        <v>605.30157499999996</v>
      </c>
      <c r="I25" s="9">
        <v>599.13842799999998</v>
      </c>
      <c r="J25" s="9">
        <v>590.92627000000005</v>
      </c>
      <c r="K25" s="9">
        <v>582.55645800000002</v>
      </c>
      <c r="L25" s="9">
        <v>574.90502900000001</v>
      </c>
      <c r="M25" s="9">
        <v>568.61236599999995</v>
      </c>
      <c r="N25" s="9">
        <v>560.67443800000001</v>
      </c>
      <c r="O25" s="9">
        <v>554.24408000000005</v>
      </c>
      <c r="P25" s="9">
        <v>549.20269800000005</v>
      </c>
      <c r="Q25" s="9">
        <v>545.12713599999995</v>
      </c>
      <c r="R25" s="9">
        <v>541.022156</v>
      </c>
      <c r="S25" s="9">
        <v>538.18377699999996</v>
      </c>
      <c r="T25" s="9">
        <v>536.01831100000004</v>
      </c>
      <c r="U25" s="9">
        <v>535.36633300000005</v>
      </c>
      <c r="V25" s="9">
        <v>537.54858400000001</v>
      </c>
      <c r="W25" s="9">
        <v>540.65655500000003</v>
      </c>
      <c r="X25" s="9">
        <v>543.94958499999996</v>
      </c>
      <c r="Y25" s="9">
        <v>549.82665999999995</v>
      </c>
      <c r="Z25" s="9">
        <v>557.60888699999998</v>
      </c>
      <c r="AA25" s="9">
        <v>565.006531</v>
      </c>
      <c r="AB25" s="9">
        <v>572.983521</v>
      </c>
      <c r="AC25" s="9">
        <v>583.06237799999997</v>
      </c>
      <c r="AD25" s="9">
        <v>594.01007100000004</v>
      </c>
      <c r="AE25" s="9">
        <v>605.80895999999996</v>
      </c>
      <c r="AF25" s="9">
        <v>616.77239999999995</v>
      </c>
      <c r="AG25" s="9">
        <v>625.65808100000004</v>
      </c>
      <c r="AH25" s="9">
        <v>633.03204300000004</v>
      </c>
      <c r="AI25" s="9">
        <v>637.42315699999995</v>
      </c>
      <c r="AJ25" s="9">
        <v>643.23187299999995</v>
      </c>
      <c r="AK25" s="9">
        <v>650.29119900000001</v>
      </c>
      <c r="AL25" s="9">
        <v>654.91949499999998</v>
      </c>
      <c r="AM25" s="8">
        <v>2.3969999999999998E-3</v>
      </c>
    </row>
    <row r="26" spans="1:39" ht="15" customHeight="1" x14ac:dyDescent="0.25">
      <c r="A26" s="7" t="s">
        <v>131</v>
      </c>
      <c r="B26" s="10" t="s">
        <v>130</v>
      </c>
      <c r="C26" s="9">
        <v>1.6572789999999999</v>
      </c>
      <c r="D26" s="9">
        <v>2.6422759999999998</v>
      </c>
      <c r="E26" s="9">
        <v>2.6519159999999999</v>
      </c>
      <c r="F26" s="9">
        <v>1.9970559999999999</v>
      </c>
      <c r="G26" s="9">
        <v>2.294254</v>
      </c>
      <c r="H26" s="9">
        <v>2.6606369999999999</v>
      </c>
      <c r="I26" s="9">
        <v>3.1788850000000002</v>
      </c>
      <c r="J26" s="9">
        <v>4.8629059999999997</v>
      </c>
      <c r="K26" s="9">
        <v>5.759201</v>
      </c>
      <c r="L26" s="9">
        <v>6.1308670000000003</v>
      </c>
      <c r="M26" s="9">
        <v>7.8089550000000001</v>
      </c>
      <c r="N26" s="9">
        <v>9.5515500000000007</v>
      </c>
      <c r="O26" s="9">
        <v>11.820085000000001</v>
      </c>
      <c r="P26" s="9">
        <v>14.449194</v>
      </c>
      <c r="Q26" s="9">
        <v>16.478169999999999</v>
      </c>
      <c r="R26" s="9">
        <v>19.643108000000002</v>
      </c>
      <c r="S26" s="9">
        <v>20.945084000000001</v>
      </c>
      <c r="T26" s="9">
        <v>22.941288</v>
      </c>
      <c r="U26" s="9">
        <v>25.391936999999999</v>
      </c>
      <c r="V26" s="9">
        <v>27.689764</v>
      </c>
      <c r="W26" s="9">
        <v>29.961752000000001</v>
      </c>
      <c r="X26" s="9">
        <v>31.525317999999999</v>
      </c>
      <c r="Y26" s="9">
        <v>32.623730000000002</v>
      </c>
      <c r="Z26" s="9">
        <v>33.169593999999996</v>
      </c>
      <c r="AA26" s="9">
        <v>33.298225000000002</v>
      </c>
      <c r="AB26" s="9">
        <v>32.686283000000003</v>
      </c>
      <c r="AC26" s="9">
        <v>31.319030999999999</v>
      </c>
      <c r="AD26" s="9">
        <v>29.147566000000001</v>
      </c>
      <c r="AE26" s="9">
        <v>26.953299000000001</v>
      </c>
      <c r="AF26" s="9">
        <v>25.521447999999999</v>
      </c>
      <c r="AG26" s="9">
        <v>26.720165000000001</v>
      </c>
      <c r="AH26" s="9">
        <v>29.827390999999999</v>
      </c>
      <c r="AI26" s="9">
        <v>35.221789999999999</v>
      </c>
      <c r="AJ26" s="9">
        <v>39.326565000000002</v>
      </c>
      <c r="AK26" s="9">
        <v>43.189307999999997</v>
      </c>
      <c r="AL26" s="9">
        <v>49.837231000000003</v>
      </c>
      <c r="AM26" s="8">
        <v>9.0227000000000002E-2</v>
      </c>
    </row>
    <row r="27" spans="1:39" ht="15" customHeight="1" x14ac:dyDescent="0.25">
      <c r="A27" s="7" t="s">
        <v>129</v>
      </c>
      <c r="B27" s="10" t="s">
        <v>23</v>
      </c>
      <c r="C27" s="9">
        <v>264.15832499999999</v>
      </c>
      <c r="D27" s="9">
        <v>276.896545</v>
      </c>
      <c r="E27" s="9">
        <v>294.99468999999999</v>
      </c>
      <c r="F27" s="9">
        <v>294.78564499999999</v>
      </c>
      <c r="G27" s="9">
        <v>292.479919</v>
      </c>
      <c r="H27" s="9">
        <v>289.70812999999998</v>
      </c>
      <c r="I27" s="9">
        <v>287.55859400000003</v>
      </c>
      <c r="J27" s="9">
        <v>284.67834499999998</v>
      </c>
      <c r="K27" s="9">
        <v>281.44409200000001</v>
      </c>
      <c r="L27" s="9">
        <v>278.066956</v>
      </c>
      <c r="M27" s="9">
        <v>275.87097199999999</v>
      </c>
      <c r="N27" s="9">
        <v>272.47164900000001</v>
      </c>
      <c r="O27" s="9">
        <v>270.65295400000002</v>
      </c>
      <c r="P27" s="9">
        <v>269.96871900000002</v>
      </c>
      <c r="Q27" s="9">
        <v>269.29281600000002</v>
      </c>
      <c r="R27" s="9">
        <v>267.13311800000002</v>
      </c>
      <c r="S27" s="9">
        <v>267.35504200000003</v>
      </c>
      <c r="T27" s="9">
        <v>265.89172400000001</v>
      </c>
      <c r="U27" s="9">
        <v>266.55725100000001</v>
      </c>
      <c r="V27" s="9">
        <v>267.21279900000002</v>
      </c>
      <c r="W27" s="9">
        <v>268.16626000000002</v>
      </c>
      <c r="X27" s="9">
        <v>269.05621300000001</v>
      </c>
      <c r="Y27" s="9">
        <v>269.66726699999998</v>
      </c>
      <c r="Z27" s="9">
        <v>271.561127</v>
      </c>
      <c r="AA27" s="9">
        <v>271.29376200000002</v>
      </c>
      <c r="AB27" s="9">
        <v>272.21383700000001</v>
      </c>
      <c r="AC27" s="9">
        <v>272.425659</v>
      </c>
      <c r="AD27" s="9">
        <v>273.86694299999999</v>
      </c>
      <c r="AE27" s="9">
        <v>276.80950899999999</v>
      </c>
      <c r="AF27" s="9">
        <v>279.41906699999998</v>
      </c>
      <c r="AG27" s="9">
        <v>281.84799199999998</v>
      </c>
      <c r="AH27" s="9">
        <v>285.37677000000002</v>
      </c>
      <c r="AI27" s="9">
        <v>288.38867199999999</v>
      </c>
      <c r="AJ27" s="9">
        <v>290.754211</v>
      </c>
      <c r="AK27" s="9">
        <v>293.43469199999998</v>
      </c>
      <c r="AL27" s="9">
        <v>296.04974399999998</v>
      </c>
      <c r="AM27" s="8">
        <v>1.9689999999999998E-3</v>
      </c>
    </row>
    <row r="28" spans="1:39" ht="15" customHeight="1" x14ac:dyDescent="0.25">
      <c r="A28" s="7" t="s">
        <v>128</v>
      </c>
      <c r="B28" s="10" t="s">
        <v>116</v>
      </c>
      <c r="C28" s="9">
        <v>1.885E-3</v>
      </c>
      <c r="D28" s="9">
        <v>1.7160000000000001E-3</v>
      </c>
      <c r="E28" s="9">
        <v>1.4430000000000001E-3</v>
      </c>
      <c r="F28" s="9">
        <v>8.0922999999999995E-2</v>
      </c>
      <c r="G28" s="9">
        <v>0.15654899999999999</v>
      </c>
      <c r="H28" s="9">
        <v>0.229821</v>
      </c>
      <c r="I28" s="9">
        <v>0.30147499999999999</v>
      </c>
      <c r="J28" s="9">
        <v>0.37375799999999998</v>
      </c>
      <c r="K28" s="9">
        <v>0.44392599999999999</v>
      </c>
      <c r="L28" s="9">
        <v>0.51294600000000001</v>
      </c>
      <c r="M28" s="9">
        <v>0.55571499999999996</v>
      </c>
      <c r="N28" s="9">
        <v>0.59431699999999998</v>
      </c>
      <c r="O28" s="9">
        <v>0.63481100000000001</v>
      </c>
      <c r="P28" s="9">
        <v>0.67757699999999998</v>
      </c>
      <c r="Q28" s="9">
        <v>0.71995100000000001</v>
      </c>
      <c r="R28" s="9">
        <v>0.76482000000000006</v>
      </c>
      <c r="S28" s="9">
        <v>0.80583499999999997</v>
      </c>
      <c r="T28" s="9">
        <v>0.84967700000000002</v>
      </c>
      <c r="U28" s="9">
        <v>0.89722800000000003</v>
      </c>
      <c r="V28" s="9">
        <v>0.95010399999999995</v>
      </c>
      <c r="W28" s="9">
        <v>1.0028710000000001</v>
      </c>
      <c r="X28" s="9">
        <v>1.056084</v>
      </c>
      <c r="Y28" s="9">
        <v>1.1132629999999999</v>
      </c>
      <c r="Z28" s="9">
        <v>1.1735720000000001</v>
      </c>
      <c r="AA28" s="9">
        <v>1.2353499999999999</v>
      </c>
      <c r="AB28" s="9">
        <v>1.296227</v>
      </c>
      <c r="AC28" s="9">
        <v>1.3632770000000001</v>
      </c>
      <c r="AD28" s="9">
        <v>1.4293819999999999</v>
      </c>
      <c r="AE28" s="9">
        <v>1.497312</v>
      </c>
      <c r="AF28" s="9">
        <v>1.568584</v>
      </c>
      <c r="AG28" s="9">
        <v>1.6428199999999999</v>
      </c>
      <c r="AH28" s="9">
        <v>1.7200820000000001</v>
      </c>
      <c r="AI28" s="9">
        <v>1.7936559999999999</v>
      </c>
      <c r="AJ28" s="9">
        <v>1.87286</v>
      </c>
      <c r="AK28" s="9">
        <v>1.957727</v>
      </c>
      <c r="AL28" s="9">
        <v>2.0533220000000001</v>
      </c>
      <c r="AM28" s="8">
        <v>0.231762</v>
      </c>
    </row>
    <row r="29" spans="1:39" ht="15" customHeight="1" x14ac:dyDescent="0.25">
      <c r="A29" s="7" t="s">
        <v>127</v>
      </c>
      <c r="B29" s="10" t="s">
        <v>118</v>
      </c>
      <c r="C29" s="9">
        <v>1.46234</v>
      </c>
      <c r="D29" s="9">
        <v>1.6652610000000001</v>
      </c>
      <c r="E29" s="9">
        <v>1.901883</v>
      </c>
      <c r="F29" s="9">
        <v>1.9804470000000001</v>
      </c>
      <c r="G29" s="9">
        <v>1.953805</v>
      </c>
      <c r="H29" s="9">
        <v>1.8771310000000001</v>
      </c>
      <c r="I29" s="9">
        <v>1.8660220000000001</v>
      </c>
      <c r="J29" s="9">
        <v>1.8293889999999999</v>
      </c>
      <c r="K29" s="9">
        <v>1.775498</v>
      </c>
      <c r="L29" s="9">
        <v>1.7065980000000001</v>
      </c>
      <c r="M29" s="9">
        <v>1.647262</v>
      </c>
      <c r="N29" s="9">
        <v>1.5875109999999999</v>
      </c>
      <c r="O29" s="9">
        <v>1.525965</v>
      </c>
      <c r="P29" s="9">
        <v>1.4735609999999999</v>
      </c>
      <c r="Q29" s="9">
        <v>1.425238</v>
      </c>
      <c r="R29" s="9">
        <v>1.377216</v>
      </c>
      <c r="S29" s="9">
        <v>1.3266979999999999</v>
      </c>
      <c r="T29" s="9">
        <v>1.2818179999999999</v>
      </c>
      <c r="U29" s="9">
        <v>1.253557</v>
      </c>
      <c r="V29" s="9">
        <v>1.2351589999999999</v>
      </c>
      <c r="W29" s="9">
        <v>1.227479</v>
      </c>
      <c r="X29" s="9">
        <v>1.2314670000000001</v>
      </c>
      <c r="Y29" s="9">
        <v>1.2505679999999999</v>
      </c>
      <c r="Z29" s="9">
        <v>1.285226</v>
      </c>
      <c r="AA29" s="9">
        <v>1.3317460000000001</v>
      </c>
      <c r="AB29" s="9">
        <v>1.387551</v>
      </c>
      <c r="AC29" s="9">
        <v>1.460121</v>
      </c>
      <c r="AD29" s="9">
        <v>1.5420419999999999</v>
      </c>
      <c r="AE29" s="9">
        <v>1.639535</v>
      </c>
      <c r="AF29" s="9">
        <v>1.7649969999999999</v>
      </c>
      <c r="AG29" s="9">
        <v>1.8978219999999999</v>
      </c>
      <c r="AH29" s="9">
        <v>2.021827</v>
      </c>
      <c r="AI29" s="9">
        <v>2.1825389999999998</v>
      </c>
      <c r="AJ29" s="9">
        <v>2.3641160000000001</v>
      </c>
      <c r="AK29" s="9">
        <v>2.5750999999999999</v>
      </c>
      <c r="AL29" s="9">
        <v>2.811728</v>
      </c>
      <c r="AM29" s="8">
        <v>1.5526E-2</v>
      </c>
    </row>
    <row r="30" spans="1:39" ht="15" customHeight="1" x14ac:dyDescent="0.25">
      <c r="A30" s="7" t="s">
        <v>126</v>
      </c>
      <c r="B30" s="10" t="s">
        <v>112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5.1827999999999999E-2</v>
      </c>
      <c r="I30" s="9">
        <v>0.102622</v>
      </c>
      <c r="J30" s="9">
        <v>0.152249</v>
      </c>
      <c r="K30" s="9">
        <v>0.20071900000000001</v>
      </c>
      <c r="L30" s="9">
        <v>0.24913099999999999</v>
      </c>
      <c r="M30" s="9">
        <v>0.29486299999999999</v>
      </c>
      <c r="N30" s="9">
        <v>0.33748</v>
      </c>
      <c r="O30" s="9">
        <v>0.36713899999999999</v>
      </c>
      <c r="P30" s="9">
        <v>0.39818799999999999</v>
      </c>
      <c r="Q30" s="9">
        <v>0.42914200000000002</v>
      </c>
      <c r="R30" s="9">
        <v>0.46140599999999998</v>
      </c>
      <c r="S30" s="9">
        <v>0.49102600000000002</v>
      </c>
      <c r="T30" s="9">
        <v>0.52208200000000005</v>
      </c>
      <c r="U30" s="9">
        <v>0.55536200000000002</v>
      </c>
      <c r="V30" s="9">
        <v>0.59178699999999995</v>
      </c>
      <c r="W30" s="9">
        <v>0.62810699999999997</v>
      </c>
      <c r="X30" s="9">
        <v>0.66467500000000002</v>
      </c>
      <c r="Y30" s="9">
        <v>0.70372199999999996</v>
      </c>
      <c r="Z30" s="9">
        <v>0.74406799999999995</v>
      </c>
      <c r="AA30" s="9">
        <v>0.78463700000000003</v>
      </c>
      <c r="AB30" s="9">
        <v>0.82463200000000003</v>
      </c>
      <c r="AC30" s="9">
        <v>0.86850000000000005</v>
      </c>
      <c r="AD30" s="9">
        <v>0.91185700000000003</v>
      </c>
      <c r="AE30" s="9">
        <v>0.95652099999999995</v>
      </c>
      <c r="AF30" s="9">
        <v>1.0035480000000001</v>
      </c>
      <c r="AG30" s="9">
        <v>1.0527869999999999</v>
      </c>
      <c r="AH30" s="9">
        <v>1.1043780000000001</v>
      </c>
      <c r="AI30" s="9">
        <v>1.1540760000000001</v>
      </c>
      <c r="AJ30" s="9">
        <v>1.2079839999999999</v>
      </c>
      <c r="AK30" s="9">
        <v>1.2660659999999999</v>
      </c>
      <c r="AL30" s="9">
        <v>1.3274109999999999</v>
      </c>
      <c r="AM30" s="8" t="s">
        <v>29</v>
      </c>
    </row>
    <row r="31" spans="1:39" ht="15" customHeight="1" x14ac:dyDescent="0.25">
      <c r="A31" s="7" t="s">
        <v>125</v>
      </c>
      <c r="B31" s="10" t="s">
        <v>110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8" t="s">
        <v>29</v>
      </c>
    </row>
    <row r="33" spans="1:39" ht="15" customHeight="1" x14ac:dyDescent="0.2">
      <c r="A33" s="7" t="s">
        <v>124</v>
      </c>
      <c r="B33" s="6" t="s">
        <v>123</v>
      </c>
      <c r="C33" s="5">
        <v>5548.3647460000002</v>
      </c>
      <c r="D33" s="5">
        <v>5468.7241210000002</v>
      </c>
      <c r="E33" s="5">
        <v>5623.3959960000002</v>
      </c>
      <c r="F33" s="5">
        <v>5644.5991210000002</v>
      </c>
      <c r="G33" s="5">
        <v>5650.1025390000004</v>
      </c>
      <c r="H33" s="5">
        <v>5676.765625</v>
      </c>
      <c r="I33" s="5">
        <v>5720.2163090000004</v>
      </c>
      <c r="J33" s="5">
        <v>5750.3056640000004</v>
      </c>
      <c r="K33" s="5">
        <v>5769.7431640000004</v>
      </c>
      <c r="L33" s="5">
        <v>5770.7260740000002</v>
      </c>
      <c r="M33" s="5">
        <v>5728.640625</v>
      </c>
      <c r="N33" s="5">
        <v>5654.3315430000002</v>
      </c>
      <c r="O33" s="5">
        <v>5592.5415039999998</v>
      </c>
      <c r="P33" s="5">
        <v>5535.3657229999999</v>
      </c>
      <c r="Q33" s="5">
        <v>5480.7543949999999</v>
      </c>
      <c r="R33" s="5">
        <v>5428.9799800000001</v>
      </c>
      <c r="S33" s="5">
        <v>5379.3139650000003</v>
      </c>
      <c r="T33" s="5">
        <v>5332.8803710000002</v>
      </c>
      <c r="U33" s="5">
        <v>5314.7719729999999</v>
      </c>
      <c r="V33" s="5">
        <v>5318.5751950000003</v>
      </c>
      <c r="W33" s="5">
        <v>5334.2880859999996</v>
      </c>
      <c r="X33" s="5">
        <v>5351.7553710000002</v>
      </c>
      <c r="Y33" s="5">
        <v>5384.9072269999997</v>
      </c>
      <c r="Z33" s="5">
        <v>5433.6899409999996</v>
      </c>
      <c r="AA33" s="5">
        <v>5475.1962890000004</v>
      </c>
      <c r="AB33" s="5">
        <v>5513.2817379999997</v>
      </c>
      <c r="AC33" s="5">
        <v>5565.0722660000001</v>
      </c>
      <c r="AD33" s="5">
        <v>5624.96875</v>
      </c>
      <c r="AE33" s="5">
        <v>5699.9892579999996</v>
      </c>
      <c r="AF33" s="5">
        <v>5776.720703</v>
      </c>
      <c r="AG33" s="5">
        <v>5851.4677730000003</v>
      </c>
      <c r="AH33" s="5">
        <v>5931.4438479999999</v>
      </c>
      <c r="AI33" s="5">
        <v>6006.8271480000003</v>
      </c>
      <c r="AJ33" s="5">
        <v>6082.8320309999999</v>
      </c>
      <c r="AK33" s="5">
        <v>6170.4731449999999</v>
      </c>
      <c r="AL33" s="5">
        <v>6261.765625</v>
      </c>
      <c r="AM33" s="4">
        <v>3.9909999999999998E-3</v>
      </c>
    </row>
    <row r="34" spans="1:39" ht="15" customHeight="1" x14ac:dyDescent="0.25">
      <c r="A34" s="7" t="s">
        <v>122</v>
      </c>
      <c r="B34" s="10" t="s">
        <v>121</v>
      </c>
      <c r="C34" s="9">
        <v>528.31469700000002</v>
      </c>
      <c r="D34" s="9">
        <v>523.61096199999997</v>
      </c>
      <c r="E34" s="9">
        <v>543.35217299999999</v>
      </c>
      <c r="F34" s="9">
        <v>549.761169</v>
      </c>
      <c r="G34" s="9">
        <v>555.40130599999998</v>
      </c>
      <c r="H34" s="9">
        <v>566.03198199999997</v>
      </c>
      <c r="I34" s="9">
        <v>577.98754899999994</v>
      </c>
      <c r="J34" s="9">
        <v>588.49426300000005</v>
      </c>
      <c r="K34" s="9">
        <v>600.113159</v>
      </c>
      <c r="L34" s="9">
        <v>610.605774</v>
      </c>
      <c r="M34" s="9">
        <v>614.39917000000003</v>
      </c>
      <c r="N34" s="9">
        <v>616.32116699999995</v>
      </c>
      <c r="O34" s="9">
        <v>619.59704599999998</v>
      </c>
      <c r="P34" s="9">
        <v>622.45788600000003</v>
      </c>
      <c r="Q34" s="9">
        <v>626.35144000000003</v>
      </c>
      <c r="R34" s="9">
        <v>626.08374000000003</v>
      </c>
      <c r="S34" s="9">
        <v>629.70098900000005</v>
      </c>
      <c r="T34" s="9">
        <v>630.24609399999997</v>
      </c>
      <c r="U34" s="9">
        <v>633.23913600000003</v>
      </c>
      <c r="V34" s="9">
        <v>638.26690699999995</v>
      </c>
      <c r="W34" s="9">
        <v>642.74029499999995</v>
      </c>
      <c r="X34" s="9">
        <v>648.59320100000002</v>
      </c>
      <c r="Y34" s="9">
        <v>655.31304899999998</v>
      </c>
      <c r="Z34" s="9">
        <v>666.167236</v>
      </c>
      <c r="AA34" s="9">
        <v>673.33734100000004</v>
      </c>
      <c r="AB34" s="9">
        <v>684.85107400000004</v>
      </c>
      <c r="AC34" s="9">
        <v>696.28381300000001</v>
      </c>
      <c r="AD34" s="9">
        <v>710.131531</v>
      </c>
      <c r="AE34" s="9">
        <v>725.66796899999997</v>
      </c>
      <c r="AF34" s="9">
        <v>739.62286400000005</v>
      </c>
      <c r="AG34" s="9">
        <v>752.26470900000004</v>
      </c>
      <c r="AH34" s="9">
        <v>765.108521</v>
      </c>
      <c r="AI34" s="9">
        <v>775.81304899999998</v>
      </c>
      <c r="AJ34" s="9">
        <v>788.15203899999995</v>
      </c>
      <c r="AK34" s="9">
        <v>802.59033199999999</v>
      </c>
      <c r="AL34" s="9">
        <v>814.73413100000005</v>
      </c>
      <c r="AM34" s="8">
        <v>1.3088000000000001E-2</v>
      </c>
    </row>
    <row r="35" spans="1:39" ht="15" customHeight="1" x14ac:dyDescent="0.25">
      <c r="A35" s="7" t="s">
        <v>120</v>
      </c>
      <c r="B35" s="10" t="s">
        <v>23</v>
      </c>
      <c r="C35" s="9">
        <v>4986.8095700000003</v>
      </c>
      <c r="D35" s="9">
        <v>4906.2021480000003</v>
      </c>
      <c r="E35" s="9">
        <v>5034.638672</v>
      </c>
      <c r="F35" s="9">
        <v>5044.0083009999998</v>
      </c>
      <c r="G35" s="9">
        <v>5039.6845700000003</v>
      </c>
      <c r="H35" s="9">
        <v>5052.4150390000004</v>
      </c>
      <c r="I35" s="9">
        <v>5081.2177730000003</v>
      </c>
      <c r="J35" s="9">
        <v>5098.2788090000004</v>
      </c>
      <c r="K35" s="9">
        <v>5104.5625</v>
      </c>
      <c r="L35" s="9">
        <v>5094.2358400000003</v>
      </c>
      <c r="M35" s="9">
        <v>5047.5200199999999</v>
      </c>
      <c r="N35" s="9">
        <v>4970.9995120000003</v>
      </c>
      <c r="O35" s="9">
        <v>4905.1840819999998</v>
      </c>
      <c r="P35" s="9">
        <v>4843.8969729999999</v>
      </c>
      <c r="Q35" s="9">
        <v>4784.4252930000002</v>
      </c>
      <c r="R35" s="9">
        <v>4731.408203</v>
      </c>
      <c r="S35" s="9">
        <v>4677.8461909999996</v>
      </c>
      <c r="T35" s="9">
        <v>4629.8095700000003</v>
      </c>
      <c r="U35" s="9">
        <v>4606.8842770000001</v>
      </c>
      <c r="V35" s="9">
        <v>4603.4912109999996</v>
      </c>
      <c r="W35" s="9">
        <v>4612.3945309999999</v>
      </c>
      <c r="X35" s="9">
        <v>4621.9497069999998</v>
      </c>
      <c r="Y35" s="9">
        <v>4646.2055659999996</v>
      </c>
      <c r="Z35" s="9">
        <v>4681.8266599999997</v>
      </c>
      <c r="AA35" s="9">
        <v>4713.9243159999996</v>
      </c>
      <c r="AB35" s="9">
        <v>4738.0834960000002</v>
      </c>
      <c r="AC35" s="9">
        <v>4775.9731449999999</v>
      </c>
      <c r="AD35" s="9">
        <v>4820.0073240000002</v>
      </c>
      <c r="AE35" s="9">
        <v>4876.7583009999998</v>
      </c>
      <c r="AF35" s="9">
        <v>4935.6044920000004</v>
      </c>
      <c r="AG35" s="9">
        <v>4991.533203</v>
      </c>
      <c r="AH35" s="9">
        <v>5050.6005859999996</v>
      </c>
      <c r="AI35" s="9">
        <v>5105.2060549999997</v>
      </c>
      <c r="AJ35" s="9">
        <v>5158.6987300000001</v>
      </c>
      <c r="AK35" s="9">
        <v>5221.1962890000004</v>
      </c>
      <c r="AL35" s="9">
        <v>5286.4541019999997</v>
      </c>
      <c r="AM35" s="8">
        <v>2.1979999999999999E-3</v>
      </c>
    </row>
    <row r="36" spans="1:39" ht="15" customHeight="1" x14ac:dyDescent="0.25">
      <c r="A36" s="7" t="s">
        <v>119</v>
      </c>
      <c r="B36" s="10" t="s">
        <v>118</v>
      </c>
      <c r="C36" s="9">
        <v>32.068446999999999</v>
      </c>
      <c r="D36" s="9">
        <v>37.403973000000001</v>
      </c>
      <c r="E36" s="9">
        <v>43.878234999999997</v>
      </c>
      <c r="F36" s="9">
        <v>48.547137999999997</v>
      </c>
      <c r="G36" s="9">
        <v>51.703567999999997</v>
      </c>
      <c r="H36" s="9">
        <v>53.899535999999998</v>
      </c>
      <c r="I36" s="9">
        <v>55.366366999999997</v>
      </c>
      <c r="J36" s="9">
        <v>56.017707999999999</v>
      </c>
      <c r="K36" s="9">
        <v>56.047234000000003</v>
      </c>
      <c r="L36" s="9">
        <v>55.494244000000002</v>
      </c>
      <c r="M36" s="9">
        <v>54.257052999999999</v>
      </c>
      <c r="N36" s="9">
        <v>52.620438</v>
      </c>
      <c r="O36" s="9">
        <v>51.058266000000003</v>
      </c>
      <c r="P36" s="9">
        <v>49.557377000000002</v>
      </c>
      <c r="Q36" s="9">
        <v>47.983246000000001</v>
      </c>
      <c r="R36" s="9">
        <v>46.447333999999998</v>
      </c>
      <c r="S36" s="9">
        <v>44.918343</v>
      </c>
      <c r="T36" s="9">
        <v>43.584533999999998</v>
      </c>
      <c r="U36" s="9">
        <v>42.754047</v>
      </c>
      <c r="V36" s="9">
        <v>42.284408999999997</v>
      </c>
      <c r="W36" s="9">
        <v>42.067883000000002</v>
      </c>
      <c r="X36" s="9">
        <v>42.202773999999998</v>
      </c>
      <c r="Y36" s="9">
        <v>42.741295000000001</v>
      </c>
      <c r="Z36" s="9">
        <v>43.814827000000001</v>
      </c>
      <c r="AA36" s="9">
        <v>45.228003999999999</v>
      </c>
      <c r="AB36" s="9">
        <v>47.116549999999997</v>
      </c>
      <c r="AC36" s="9">
        <v>49.408340000000003</v>
      </c>
      <c r="AD36" s="9">
        <v>52.080696000000003</v>
      </c>
      <c r="AE36" s="9">
        <v>55.295600999999998</v>
      </c>
      <c r="AF36" s="9">
        <v>58.948666000000003</v>
      </c>
      <c r="AG36" s="9">
        <v>62.952590999999998</v>
      </c>
      <c r="AH36" s="9">
        <v>67.523383999999993</v>
      </c>
      <c r="AI36" s="9">
        <v>72.368187000000006</v>
      </c>
      <c r="AJ36" s="9">
        <v>77.697211999999993</v>
      </c>
      <c r="AK36" s="9">
        <v>83.846740999999994</v>
      </c>
      <c r="AL36" s="9">
        <v>90.849120999999997</v>
      </c>
      <c r="AM36" s="8">
        <v>2.6443999999999999E-2</v>
      </c>
    </row>
    <row r="37" spans="1:39" ht="15" customHeight="1" x14ac:dyDescent="0.25">
      <c r="A37" s="7" t="s">
        <v>117</v>
      </c>
      <c r="B37" s="10" t="s">
        <v>116</v>
      </c>
      <c r="C37" s="9">
        <v>0.55436099999999999</v>
      </c>
      <c r="D37" s="9">
        <v>0.50882300000000003</v>
      </c>
      <c r="E37" s="9">
        <v>0.48789900000000003</v>
      </c>
      <c r="F37" s="9">
        <v>0.61558800000000002</v>
      </c>
      <c r="G37" s="9">
        <v>0.74363199999999996</v>
      </c>
      <c r="H37" s="9">
        <v>0.88106399999999996</v>
      </c>
      <c r="I37" s="9">
        <v>1.022742</v>
      </c>
      <c r="J37" s="9">
        <v>1.1589959999999999</v>
      </c>
      <c r="K37" s="9">
        <v>1.2906200000000001</v>
      </c>
      <c r="L37" s="9">
        <v>1.4066350000000001</v>
      </c>
      <c r="M37" s="9">
        <v>1.5225439999999999</v>
      </c>
      <c r="N37" s="9">
        <v>1.618911</v>
      </c>
      <c r="O37" s="9">
        <v>1.724901</v>
      </c>
      <c r="P37" s="9">
        <v>1.7991029999999999</v>
      </c>
      <c r="Q37" s="9">
        <v>1.888279</v>
      </c>
      <c r="R37" s="9">
        <v>1.9693350000000001</v>
      </c>
      <c r="S37" s="9">
        <v>2.0218950000000002</v>
      </c>
      <c r="T37" s="9">
        <v>2.1098059999999998</v>
      </c>
      <c r="U37" s="9">
        <v>2.1960959999999998</v>
      </c>
      <c r="V37" s="9">
        <v>2.2758929999999999</v>
      </c>
      <c r="W37" s="9">
        <v>2.373828</v>
      </c>
      <c r="X37" s="9">
        <v>2.476483</v>
      </c>
      <c r="Y37" s="9">
        <v>2.5912739999999999</v>
      </c>
      <c r="Z37" s="9">
        <v>2.720825</v>
      </c>
      <c r="AA37" s="9">
        <v>2.849342</v>
      </c>
      <c r="AB37" s="9">
        <v>2.9905970000000002</v>
      </c>
      <c r="AC37" s="9">
        <v>3.1371530000000001</v>
      </c>
      <c r="AD37" s="9">
        <v>3.2900900000000002</v>
      </c>
      <c r="AE37" s="9">
        <v>3.4498120000000001</v>
      </c>
      <c r="AF37" s="9">
        <v>3.6137609999999998</v>
      </c>
      <c r="AG37" s="9">
        <v>3.7866569999999999</v>
      </c>
      <c r="AH37" s="9">
        <v>3.969122</v>
      </c>
      <c r="AI37" s="9">
        <v>4.1512539999999998</v>
      </c>
      <c r="AJ37" s="9">
        <v>4.3466490000000002</v>
      </c>
      <c r="AK37" s="9">
        <v>4.5558930000000002</v>
      </c>
      <c r="AL37" s="9">
        <v>4.7863829999999998</v>
      </c>
      <c r="AM37" s="8">
        <v>6.8145999999999998E-2</v>
      </c>
    </row>
    <row r="38" spans="1:39" ht="15" customHeight="1" x14ac:dyDescent="0.25">
      <c r="A38" s="7" t="s">
        <v>115</v>
      </c>
      <c r="B38" s="10" t="s">
        <v>114</v>
      </c>
      <c r="C38" s="9">
        <v>0.608935</v>
      </c>
      <c r="D38" s="9">
        <v>0.990035</v>
      </c>
      <c r="E38" s="9">
        <v>1.030435</v>
      </c>
      <c r="F38" s="9">
        <v>0.89451099999999995</v>
      </c>
      <c r="G38" s="9">
        <v>1.083577</v>
      </c>
      <c r="H38" s="9">
        <v>1.329113</v>
      </c>
      <c r="I38" s="9">
        <v>1.645891</v>
      </c>
      <c r="J38" s="9">
        <v>2.5878920000000001</v>
      </c>
      <c r="K38" s="9">
        <v>3.1745610000000002</v>
      </c>
      <c r="L38" s="9">
        <v>3.6789390000000002</v>
      </c>
      <c r="M38" s="9">
        <v>4.943721</v>
      </c>
      <c r="N38" s="9">
        <v>6.1364039999999997</v>
      </c>
      <c r="O38" s="9">
        <v>7.7017220000000002</v>
      </c>
      <c r="P38" s="9">
        <v>9.7206209999999995</v>
      </c>
      <c r="Q38" s="9">
        <v>11.52894</v>
      </c>
      <c r="R38" s="9">
        <v>13.864507</v>
      </c>
      <c r="S38" s="9">
        <v>15.020947</v>
      </c>
      <c r="T38" s="9">
        <v>16.730502999999999</v>
      </c>
      <c r="U38" s="9">
        <v>18.643598999999998</v>
      </c>
      <c r="V38" s="9">
        <v>20.514794999999999</v>
      </c>
      <c r="W38" s="9">
        <v>22.272776</v>
      </c>
      <c r="X38" s="9">
        <v>23.384584</v>
      </c>
      <c r="Y38" s="9">
        <v>24.183986999999998</v>
      </c>
      <c r="Z38" s="9">
        <v>24.505306000000001</v>
      </c>
      <c r="AA38" s="9">
        <v>24.425335</v>
      </c>
      <c r="AB38" s="9">
        <v>23.963740999999999</v>
      </c>
      <c r="AC38" s="9">
        <v>23.134589999999999</v>
      </c>
      <c r="AD38" s="9">
        <v>21.431215000000002</v>
      </c>
      <c r="AE38" s="9">
        <v>19.859065999999999</v>
      </c>
      <c r="AF38" s="9">
        <v>19.023361000000001</v>
      </c>
      <c r="AG38" s="9">
        <v>20.028292</v>
      </c>
      <c r="AH38" s="9">
        <v>22.296841000000001</v>
      </c>
      <c r="AI38" s="9">
        <v>26.297160999999999</v>
      </c>
      <c r="AJ38" s="9">
        <v>29.826623999999999</v>
      </c>
      <c r="AK38" s="9">
        <v>32.978977</v>
      </c>
      <c r="AL38" s="9">
        <v>38.373908999999998</v>
      </c>
      <c r="AM38" s="8">
        <v>0.113569</v>
      </c>
    </row>
    <row r="39" spans="1:39" ht="15" customHeight="1" x14ac:dyDescent="0.25">
      <c r="A39" s="7" t="s">
        <v>113</v>
      </c>
      <c r="B39" s="10" t="s">
        <v>112</v>
      </c>
      <c r="C39" s="9">
        <v>9.2770000000000005E-3</v>
      </c>
      <c r="D39" s="9">
        <v>8.7220000000000006E-3</v>
      </c>
      <c r="E39" s="9">
        <v>8.3909999999999992E-3</v>
      </c>
      <c r="F39" s="9">
        <v>0.483933</v>
      </c>
      <c r="G39" s="9">
        <v>0.90816600000000003</v>
      </c>
      <c r="H39" s="9">
        <v>1.342322</v>
      </c>
      <c r="I39" s="9">
        <v>1.7980529999999999</v>
      </c>
      <c r="J39" s="9">
        <v>2.2644609999999998</v>
      </c>
      <c r="K39" s="9">
        <v>2.726807</v>
      </c>
      <c r="L39" s="9">
        <v>3.168021</v>
      </c>
      <c r="M39" s="9">
        <v>3.5735920000000001</v>
      </c>
      <c r="N39" s="9">
        <v>3.942221</v>
      </c>
      <c r="O39" s="9">
        <v>4.310575</v>
      </c>
      <c r="P39" s="9">
        <v>4.685708</v>
      </c>
      <c r="Q39" s="9">
        <v>5.0446059999999999</v>
      </c>
      <c r="R39" s="9">
        <v>5.3907910000000001</v>
      </c>
      <c r="S39" s="9">
        <v>5.716831</v>
      </c>
      <c r="T39" s="9">
        <v>6.0398129999999997</v>
      </c>
      <c r="U39" s="9">
        <v>6.3957350000000002</v>
      </c>
      <c r="V39" s="9">
        <v>6.7685360000000001</v>
      </c>
      <c r="W39" s="9">
        <v>7.147024</v>
      </c>
      <c r="X39" s="9">
        <v>7.5365070000000003</v>
      </c>
      <c r="Y39" s="9">
        <v>7.9366289999999999</v>
      </c>
      <c r="Z39" s="9">
        <v>8.3696760000000001</v>
      </c>
      <c r="AA39" s="9">
        <v>8.7993450000000006</v>
      </c>
      <c r="AB39" s="9">
        <v>9.2715730000000001</v>
      </c>
      <c r="AC39" s="9">
        <v>9.7533729999999998</v>
      </c>
      <c r="AD39" s="9">
        <v>10.250802</v>
      </c>
      <c r="AE39" s="9">
        <v>10.766441</v>
      </c>
      <c r="AF39" s="9">
        <v>11.293260999999999</v>
      </c>
      <c r="AG39" s="9">
        <v>11.848742</v>
      </c>
      <c r="AH39" s="9">
        <v>12.433479</v>
      </c>
      <c r="AI39" s="9">
        <v>13.021217</v>
      </c>
      <c r="AJ39" s="9">
        <v>13.655891</v>
      </c>
      <c r="AK39" s="9">
        <v>14.335452</v>
      </c>
      <c r="AL39" s="9">
        <v>15.054809000000001</v>
      </c>
      <c r="AM39" s="8">
        <v>0.245111</v>
      </c>
    </row>
    <row r="40" spans="1:39" ht="15" customHeight="1" x14ac:dyDescent="0.25">
      <c r="A40" s="7" t="s">
        <v>111</v>
      </c>
      <c r="B40" s="10" t="s">
        <v>110</v>
      </c>
      <c r="C40" s="9">
        <v>0</v>
      </c>
      <c r="D40" s="9">
        <v>0</v>
      </c>
      <c r="E40" s="9">
        <v>0</v>
      </c>
      <c r="F40" s="9">
        <v>0.28818500000000002</v>
      </c>
      <c r="G40" s="9">
        <v>0.57760199999999995</v>
      </c>
      <c r="H40" s="9">
        <v>0.86653999999999998</v>
      </c>
      <c r="I40" s="9">
        <v>1.1780120000000001</v>
      </c>
      <c r="J40" s="9">
        <v>1.5036609999999999</v>
      </c>
      <c r="K40" s="9">
        <v>1.82816</v>
      </c>
      <c r="L40" s="9">
        <v>2.1362770000000002</v>
      </c>
      <c r="M40" s="9">
        <v>2.4249320000000001</v>
      </c>
      <c r="N40" s="9">
        <v>2.6925690000000002</v>
      </c>
      <c r="O40" s="9">
        <v>2.9645199999999998</v>
      </c>
      <c r="P40" s="9">
        <v>3.247665</v>
      </c>
      <c r="Q40" s="9">
        <v>3.5325329999999999</v>
      </c>
      <c r="R40" s="9">
        <v>3.8159869999999998</v>
      </c>
      <c r="S40" s="9">
        <v>4.0882370000000003</v>
      </c>
      <c r="T40" s="9">
        <v>4.3600089999999998</v>
      </c>
      <c r="U40" s="9">
        <v>4.658741</v>
      </c>
      <c r="V40" s="9">
        <v>4.9732979999999998</v>
      </c>
      <c r="W40" s="9">
        <v>5.2915169999999998</v>
      </c>
      <c r="X40" s="9">
        <v>5.6120340000000004</v>
      </c>
      <c r="Y40" s="9">
        <v>5.9356799999999996</v>
      </c>
      <c r="Z40" s="9">
        <v>6.2853029999999999</v>
      </c>
      <c r="AA40" s="9">
        <v>6.6329859999999998</v>
      </c>
      <c r="AB40" s="9">
        <v>7.0044029999999999</v>
      </c>
      <c r="AC40" s="9">
        <v>7.3822859999999997</v>
      </c>
      <c r="AD40" s="9">
        <v>7.777698</v>
      </c>
      <c r="AE40" s="9">
        <v>8.192475</v>
      </c>
      <c r="AF40" s="9">
        <v>8.6140849999999993</v>
      </c>
      <c r="AG40" s="9">
        <v>9.0534829999999999</v>
      </c>
      <c r="AH40" s="9">
        <v>9.511984</v>
      </c>
      <c r="AI40" s="9">
        <v>9.9700790000000001</v>
      </c>
      <c r="AJ40" s="9">
        <v>10.454955999999999</v>
      </c>
      <c r="AK40" s="9">
        <v>10.969848000000001</v>
      </c>
      <c r="AL40" s="9">
        <v>11.512482</v>
      </c>
      <c r="AM40" s="8" t="s">
        <v>29</v>
      </c>
    </row>
    <row r="43" spans="1:39" ht="15" customHeight="1" x14ac:dyDescent="0.2">
      <c r="A43" s="7" t="s">
        <v>109</v>
      </c>
      <c r="B43" s="6" t="s">
        <v>108</v>
      </c>
      <c r="C43" s="5">
        <v>539.11828600000001</v>
      </c>
      <c r="D43" s="5">
        <v>522.25414999999998</v>
      </c>
      <c r="E43" s="5">
        <v>527.74426300000005</v>
      </c>
      <c r="F43" s="5">
        <v>530.03057899999999</v>
      </c>
      <c r="G43" s="5">
        <v>544.66632100000004</v>
      </c>
      <c r="H43" s="5">
        <v>554.80578600000001</v>
      </c>
      <c r="I43" s="5">
        <v>561.22729500000003</v>
      </c>
      <c r="J43" s="5">
        <v>572.66009499999996</v>
      </c>
      <c r="K43" s="5">
        <v>578.05230700000004</v>
      </c>
      <c r="L43" s="5">
        <v>575.97381600000006</v>
      </c>
      <c r="M43" s="5">
        <v>579.55078100000003</v>
      </c>
      <c r="N43" s="5">
        <v>573.94976799999995</v>
      </c>
      <c r="O43" s="5">
        <v>572.49084500000004</v>
      </c>
      <c r="P43" s="5">
        <v>568.19378700000004</v>
      </c>
      <c r="Q43" s="5">
        <v>565.24597200000005</v>
      </c>
      <c r="R43" s="5">
        <v>563.00640899999996</v>
      </c>
      <c r="S43" s="5">
        <v>557.99938999999995</v>
      </c>
      <c r="T43" s="5">
        <v>550.94653300000004</v>
      </c>
      <c r="U43" s="5">
        <v>548.92962599999998</v>
      </c>
      <c r="V43" s="5">
        <v>545.25305200000003</v>
      </c>
      <c r="W43" s="5">
        <v>544.22479199999998</v>
      </c>
      <c r="X43" s="5">
        <v>541.03228799999999</v>
      </c>
      <c r="Y43" s="5">
        <v>539.16503899999998</v>
      </c>
      <c r="Z43" s="5">
        <v>536.47692900000004</v>
      </c>
      <c r="AA43" s="5">
        <v>538.23577899999998</v>
      </c>
      <c r="AB43" s="5">
        <v>533.35876499999995</v>
      </c>
      <c r="AC43" s="5">
        <v>532.60583499999996</v>
      </c>
      <c r="AD43" s="5">
        <v>532.23638900000003</v>
      </c>
      <c r="AE43" s="5">
        <v>532.21636999999998</v>
      </c>
      <c r="AF43" s="5">
        <v>531.93682899999999</v>
      </c>
      <c r="AG43" s="5">
        <v>531.51983600000005</v>
      </c>
      <c r="AH43" s="5">
        <v>531.19799799999998</v>
      </c>
      <c r="AI43" s="5">
        <v>530.75158699999997</v>
      </c>
      <c r="AJ43" s="5">
        <v>530.39288299999998</v>
      </c>
      <c r="AK43" s="5">
        <v>530.550476</v>
      </c>
      <c r="AL43" s="5">
        <v>530.97387700000002</v>
      </c>
      <c r="AM43" s="4">
        <v>4.8700000000000002E-4</v>
      </c>
    </row>
    <row r="44" spans="1:39" ht="15" customHeight="1" x14ac:dyDescent="0.25">
      <c r="A44" s="7" t="s">
        <v>107</v>
      </c>
      <c r="B44" s="10" t="s">
        <v>23</v>
      </c>
      <c r="C44" s="9">
        <v>539.11828600000001</v>
      </c>
      <c r="D44" s="9">
        <v>522.25414999999998</v>
      </c>
      <c r="E44" s="9">
        <v>527.74426300000005</v>
      </c>
      <c r="F44" s="9">
        <v>530.03057899999999</v>
      </c>
      <c r="G44" s="9">
        <v>544.08343500000001</v>
      </c>
      <c r="H44" s="9">
        <v>553.02581799999996</v>
      </c>
      <c r="I44" s="9">
        <v>557.63067599999999</v>
      </c>
      <c r="J44" s="9">
        <v>566.55456500000003</v>
      </c>
      <c r="K44" s="9">
        <v>568.82916299999999</v>
      </c>
      <c r="L44" s="9">
        <v>561.77508499999999</v>
      </c>
      <c r="M44" s="9">
        <v>558.29791299999999</v>
      </c>
      <c r="N44" s="9">
        <v>544.16113299999995</v>
      </c>
      <c r="O44" s="9">
        <v>532.30462599999998</v>
      </c>
      <c r="P44" s="9">
        <v>516.27319299999999</v>
      </c>
      <c r="Q44" s="9">
        <v>501.87704500000001</v>
      </c>
      <c r="R44" s="9">
        <v>488.46710200000001</v>
      </c>
      <c r="S44" s="9">
        <v>473.04574600000001</v>
      </c>
      <c r="T44" s="9">
        <v>456.36428799999999</v>
      </c>
      <c r="U44" s="9">
        <v>444.25973499999998</v>
      </c>
      <c r="V44" s="9">
        <v>431.15802000000002</v>
      </c>
      <c r="W44" s="9">
        <v>420.46978799999999</v>
      </c>
      <c r="X44" s="9">
        <v>408.411316</v>
      </c>
      <c r="Y44" s="9">
        <v>397.662262</v>
      </c>
      <c r="Z44" s="9">
        <v>386.60000600000001</v>
      </c>
      <c r="AA44" s="9">
        <v>378.96704099999999</v>
      </c>
      <c r="AB44" s="9">
        <v>366.91580199999999</v>
      </c>
      <c r="AC44" s="9">
        <v>357.99008199999997</v>
      </c>
      <c r="AD44" s="9">
        <v>349.532623</v>
      </c>
      <c r="AE44" s="9">
        <v>341.49902300000002</v>
      </c>
      <c r="AF44" s="9">
        <v>333.48736600000001</v>
      </c>
      <c r="AG44" s="9">
        <v>325.579407</v>
      </c>
      <c r="AH44" s="9">
        <v>317.91568000000001</v>
      </c>
      <c r="AI44" s="9">
        <v>310.35943600000002</v>
      </c>
      <c r="AJ44" s="9">
        <v>303.032623</v>
      </c>
      <c r="AK44" s="9">
        <v>296.166901</v>
      </c>
      <c r="AL44" s="9">
        <v>289.60168499999997</v>
      </c>
      <c r="AM44" s="8">
        <v>-1.7193E-2</v>
      </c>
    </row>
    <row r="45" spans="1:39" ht="15" customHeight="1" x14ac:dyDescent="0.25">
      <c r="A45" s="7" t="s">
        <v>106</v>
      </c>
      <c r="B45" s="10" t="s">
        <v>77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8" t="s">
        <v>29</v>
      </c>
    </row>
    <row r="46" spans="1:39" ht="15" customHeight="1" x14ac:dyDescent="0.25">
      <c r="A46" s="7" t="s">
        <v>105</v>
      </c>
      <c r="B46" s="10" t="s">
        <v>91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8" t="s">
        <v>29</v>
      </c>
    </row>
    <row r="47" spans="1:39" ht="15" customHeight="1" x14ac:dyDescent="0.25">
      <c r="A47" s="7" t="s">
        <v>104</v>
      </c>
      <c r="B47" s="10" t="s">
        <v>89</v>
      </c>
      <c r="C47" s="9">
        <v>0</v>
      </c>
      <c r="D47" s="9">
        <v>0</v>
      </c>
      <c r="E47" s="9">
        <v>0</v>
      </c>
      <c r="F47" s="9">
        <v>0</v>
      </c>
      <c r="G47" s="9">
        <v>0.58288899999999999</v>
      </c>
      <c r="H47" s="9">
        <v>1.779949</v>
      </c>
      <c r="I47" s="9">
        <v>3.5966079999999998</v>
      </c>
      <c r="J47" s="9">
        <v>6.105556</v>
      </c>
      <c r="K47" s="9">
        <v>9.2231579999999997</v>
      </c>
      <c r="L47" s="9">
        <v>14.198727</v>
      </c>
      <c r="M47" s="9">
        <v>21.252851</v>
      </c>
      <c r="N47" s="9">
        <v>29.788612000000001</v>
      </c>
      <c r="O47" s="9">
        <v>40.186233999999999</v>
      </c>
      <c r="P47" s="9">
        <v>51.920569999999998</v>
      </c>
      <c r="Q47" s="9">
        <v>63.368895999999999</v>
      </c>
      <c r="R47" s="9">
        <v>74.539306999999994</v>
      </c>
      <c r="S47" s="9">
        <v>84.953636000000003</v>
      </c>
      <c r="T47" s="9">
        <v>94.582260000000005</v>
      </c>
      <c r="U47" s="9">
        <v>104.66989100000001</v>
      </c>
      <c r="V47" s="9">
        <v>114.095009</v>
      </c>
      <c r="W47" s="9">
        <v>123.755005</v>
      </c>
      <c r="X47" s="9">
        <v>132.62098700000001</v>
      </c>
      <c r="Y47" s="9">
        <v>141.50276199999999</v>
      </c>
      <c r="Z47" s="9">
        <v>149.87695299999999</v>
      </c>
      <c r="AA47" s="9">
        <v>159.26873800000001</v>
      </c>
      <c r="AB47" s="9">
        <v>166.44297800000001</v>
      </c>
      <c r="AC47" s="9">
        <v>174.615768</v>
      </c>
      <c r="AD47" s="9">
        <v>182.70378099999999</v>
      </c>
      <c r="AE47" s="9">
        <v>190.71734599999999</v>
      </c>
      <c r="AF47" s="9">
        <v>198.44944799999999</v>
      </c>
      <c r="AG47" s="9">
        <v>205.94044500000001</v>
      </c>
      <c r="AH47" s="9">
        <v>213.28233299999999</v>
      </c>
      <c r="AI47" s="9">
        <v>220.392166</v>
      </c>
      <c r="AJ47" s="9">
        <v>227.36024499999999</v>
      </c>
      <c r="AK47" s="9">
        <v>234.38357500000001</v>
      </c>
      <c r="AL47" s="9">
        <v>241.372208</v>
      </c>
      <c r="AM47" s="8" t="s">
        <v>29</v>
      </c>
    </row>
    <row r="49" spans="1:39" ht="15" customHeight="1" x14ac:dyDescent="0.2">
      <c r="A49" s="7" t="s">
        <v>103</v>
      </c>
      <c r="B49" s="6" t="s">
        <v>102</v>
      </c>
      <c r="C49" s="5">
        <v>102.03630800000001</v>
      </c>
      <c r="D49" s="5">
        <v>99.306434999999993</v>
      </c>
      <c r="E49" s="5">
        <v>97.980164000000002</v>
      </c>
      <c r="F49" s="5">
        <v>95.565062999999995</v>
      </c>
      <c r="G49" s="5">
        <v>92.472885000000005</v>
      </c>
      <c r="H49" s="5">
        <v>89.025504999999995</v>
      </c>
      <c r="I49" s="5">
        <v>86.963120000000004</v>
      </c>
      <c r="J49" s="5">
        <v>84.902832000000004</v>
      </c>
      <c r="K49" s="5">
        <v>82.771370000000005</v>
      </c>
      <c r="L49" s="5">
        <v>80.454346000000001</v>
      </c>
      <c r="M49" s="5">
        <v>77.725914000000003</v>
      </c>
      <c r="N49" s="5">
        <v>74.476562000000001</v>
      </c>
      <c r="O49" s="5">
        <v>71.443718000000004</v>
      </c>
      <c r="P49" s="5">
        <v>68.463027999999994</v>
      </c>
      <c r="Q49" s="5">
        <v>65.67662</v>
      </c>
      <c r="R49" s="5">
        <v>62.908794</v>
      </c>
      <c r="S49" s="5">
        <v>61.071773999999998</v>
      </c>
      <c r="T49" s="5">
        <v>59.154319999999998</v>
      </c>
      <c r="U49" s="5">
        <v>57.375191000000001</v>
      </c>
      <c r="V49" s="5">
        <v>55.818100000000001</v>
      </c>
      <c r="W49" s="5">
        <v>54.276164999999999</v>
      </c>
      <c r="X49" s="5">
        <v>52.624263999999997</v>
      </c>
      <c r="Y49" s="5">
        <v>50.916339999999998</v>
      </c>
      <c r="Z49" s="5">
        <v>49.271529999999998</v>
      </c>
      <c r="AA49" s="5">
        <v>47.554188000000003</v>
      </c>
      <c r="AB49" s="5">
        <v>45.860728999999999</v>
      </c>
      <c r="AC49" s="5">
        <v>44.720623000000003</v>
      </c>
      <c r="AD49" s="5">
        <v>43.646084000000002</v>
      </c>
      <c r="AE49" s="5">
        <v>42.758071999999999</v>
      </c>
      <c r="AF49" s="5">
        <v>41.855877</v>
      </c>
      <c r="AG49" s="5">
        <v>40.947448999999999</v>
      </c>
      <c r="AH49" s="5">
        <v>40.147812000000002</v>
      </c>
      <c r="AI49" s="5">
        <v>39.331584999999997</v>
      </c>
      <c r="AJ49" s="5">
        <v>38.508316000000001</v>
      </c>
      <c r="AK49" s="5">
        <v>37.784035000000003</v>
      </c>
      <c r="AL49" s="5">
        <v>37.130299000000001</v>
      </c>
      <c r="AM49" s="4">
        <v>-2.852E-2</v>
      </c>
    </row>
    <row r="50" spans="1:39" ht="15" customHeight="1" x14ac:dyDescent="0.25">
      <c r="A50" s="7" t="s">
        <v>101</v>
      </c>
      <c r="B50" s="10" t="s">
        <v>23</v>
      </c>
      <c r="C50" s="9">
        <v>98.386139</v>
      </c>
      <c r="D50" s="9">
        <v>94.623115999999996</v>
      </c>
      <c r="E50" s="9">
        <v>94.489127999999994</v>
      </c>
      <c r="F50" s="9">
        <v>92.260238999999999</v>
      </c>
      <c r="G50" s="9">
        <v>89.371628000000001</v>
      </c>
      <c r="H50" s="9">
        <v>86.091087000000002</v>
      </c>
      <c r="I50" s="9">
        <v>84.144699000000003</v>
      </c>
      <c r="J50" s="9">
        <v>82.196670999999995</v>
      </c>
      <c r="K50" s="9">
        <v>80.177466999999993</v>
      </c>
      <c r="L50" s="9">
        <v>77.974220000000003</v>
      </c>
      <c r="M50" s="9">
        <v>75.369247000000001</v>
      </c>
      <c r="N50" s="9">
        <v>72.252007000000006</v>
      </c>
      <c r="O50" s="9">
        <v>69.343581999999998</v>
      </c>
      <c r="P50" s="9">
        <v>66.482596999999998</v>
      </c>
      <c r="Q50" s="9">
        <v>63.807243</v>
      </c>
      <c r="R50" s="9">
        <v>61.149048000000001</v>
      </c>
      <c r="S50" s="9">
        <v>59.394939000000001</v>
      </c>
      <c r="T50" s="9">
        <v>57.559978000000001</v>
      </c>
      <c r="U50" s="9">
        <v>55.858592999999999</v>
      </c>
      <c r="V50" s="9">
        <v>54.370612999999999</v>
      </c>
      <c r="W50" s="9">
        <v>52.894984999999998</v>
      </c>
      <c r="X50" s="9">
        <v>51.307144000000001</v>
      </c>
      <c r="Y50" s="9">
        <v>49.665432000000003</v>
      </c>
      <c r="Z50" s="9">
        <v>48.086998000000001</v>
      </c>
      <c r="AA50" s="9">
        <v>46.437874000000001</v>
      </c>
      <c r="AB50" s="9">
        <v>44.807406999999998</v>
      </c>
      <c r="AC50" s="9">
        <v>43.693916000000002</v>
      </c>
      <c r="AD50" s="9">
        <v>42.644455000000001</v>
      </c>
      <c r="AE50" s="9">
        <v>41.777157000000003</v>
      </c>
      <c r="AF50" s="9">
        <v>40.895980999999999</v>
      </c>
      <c r="AG50" s="9">
        <v>40.008704999999999</v>
      </c>
      <c r="AH50" s="9">
        <v>39.227660999999998</v>
      </c>
      <c r="AI50" s="9">
        <v>38.430396999999999</v>
      </c>
      <c r="AJ50" s="9">
        <v>37.626240000000003</v>
      </c>
      <c r="AK50" s="9">
        <v>36.918781000000003</v>
      </c>
      <c r="AL50" s="9">
        <v>36.280200999999998</v>
      </c>
      <c r="AM50" s="8">
        <v>-2.7800999999999999E-2</v>
      </c>
    </row>
    <row r="51" spans="1:39" ht="15" customHeight="1" x14ac:dyDescent="0.25">
      <c r="A51" s="7" t="s">
        <v>100</v>
      </c>
      <c r="B51" s="10" t="s">
        <v>93</v>
      </c>
      <c r="C51" s="9">
        <v>3.4566889999999999</v>
      </c>
      <c r="D51" s="9">
        <v>4.43119</v>
      </c>
      <c r="E51" s="9">
        <v>3.1744340000000002</v>
      </c>
      <c r="F51" s="9">
        <v>2.9325649999999999</v>
      </c>
      <c r="G51" s="9">
        <v>2.678531</v>
      </c>
      <c r="H51" s="9">
        <v>2.4701960000000001</v>
      </c>
      <c r="I51" s="9">
        <v>2.3102819999999999</v>
      </c>
      <c r="J51" s="9">
        <v>2.1582080000000001</v>
      </c>
      <c r="K51" s="9">
        <v>2.0101010000000001</v>
      </c>
      <c r="L51" s="9">
        <v>1.8665879999999999</v>
      </c>
      <c r="M51" s="9">
        <v>1.7200949999999999</v>
      </c>
      <c r="N51" s="9">
        <v>1.57721</v>
      </c>
      <c r="O51" s="9">
        <v>1.441303</v>
      </c>
      <c r="P51" s="9">
        <v>1.313267</v>
      </c>
      <c r="Q51" s="9">
        <v>1.1952179999999999</v>
      </c>
      <c r="R51" s="9">
        <v>1.0792390000000001</v>
      </c>
      <c r="S51" s="9">
        <v>0.98072199999999998</v>
      </c>
      <c r="T51" s="9">
        <v>0.88655700000000004</v>
      </c>
      <c r="U51" s="9">
        <v>0.79653700000000005</v>
      </c>
      <c r="V51" s="9">
        <v>0.71525899999999998</v>
      </c>
      <c r="W51" s="9">
        <v>0.63927500000000004</v>
      </c>
      <c r="X51" s="9">
        <v>0.57284900000000005</v>
      </c>
      <c r="Y51" s="9">
        <v>0.50414499999999995</v>
      </c>
      <c r="Z51" s="9">
        <v>0.43220399999999998</v>
      </c>
      <c r="AA51" s="9">
        <v>0.35922300000000001</v>
      </c>
      <c r="AB51" s="9">
        <v>0.29638100000000001</v>
      </c>
      <c r="AC51" s="9">
        <v>0.288576</v>
      </c>
      <c r="AD51" s="9">
        <v>0.281225</v>
      </c>
      <c r="AE51" s="9">
        <v>0.27516299999999999</v>
      </c>
      <c r="AF51" s="9">
        <v>0.26902799999999999</v>
      </c>
      <c r="AG51" s="9">
        <v>0.26286700000000002</v>
      </c>
      <c r="AH51" s="9">
        <v>0.257465</v>
      </c>
      <c r="AI51" s="9">
        <v>0.251973</v>
      </c>
      <c r="AJ51" s="9">
        <v>0.246443</v>
      </c>
      <c r="AK51" s="9">
        <v>0.24157500000000001</v>
      </c>
      <c r="AL51" s="9">
        <v>0.237206</v>
      </c>
      <c r="AM51" s="8">
        <v>-8.2500000000000004E-2</v>
      </c>
    </row>
    <row r="52" spans="1:39" ht="15" customHeight="1" x14ac:dyDescent="0.25">
      <c r="A52" s="7" t="s">
        <v>99</v>
      </c>
      <c r="B52" s="10" t="s">
        <v>91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8" t="s">
        <v>29</v>
      </c>
    </row>
    <row r="53" spans="1:39" ht="15" customHeight="1" x14ac:dyDescent="0.25">
      <c r="A53" s="7" t="s">
        <v>98</v>
      </c>
      <c r="B53" s="10" t="s">
        <v>89</v>
      </c>
      <c r="C53" s="9">
        <v>0.19348199999999999</v>
      </c>
      <c r="D53" s="9">
        <v>0.25213000000000002</v>
      </c>
      <c r="E53" s="9">
        <v>0.31660500000000003</v>
      </c>
      <c r="F53" s="9">
        <v>0.37226100000000001</v>
      </c>
      <c r="G53" s="9">
        <v>0.422732</v>
      </c>
      <c r="H53" s="9">
        <v>0.46422600000000003</v>
      </c>
      <c r="I53" s="9">
        <v>0.50814400000000004</v>
      </c>
      <c r="J53" s="9">
        <v>0.54794699999999996</v>
      </c>
      <c r="K53" s="9">
        <v>0.58379899999999996</v>
      </c>
      <c r="L53" s="9">
        <v>0.61353800000000003</v>
      </c>
      <c r="M53" s="9">
        <v>0.63657699999999995</v>
      </c>
      <c r="N53" s="9">
        <v>0.64734400000000003</v>
      </c>
      <c r="O53" s="9">
        <v>0.65883499999999995</v>
      </c>
      <c r="P53" s="9">
        <v>0.667157</v>
      </c>
      <c r="Q53" s="9">
        <v>0.67415599999999998</v>
      </c>
      <c r="R53" s="9">
        <v>0.68050600000000006</v>
      </c>
      <c r="S53" s="9">
        <v>0.69611199999999995</v>
      </c>
      <c r="T53" s="9">
        <v>0.70778200000000002</v>
      </c>
      <c r="U53" s="9">
        <v>0.72006300000000001</v>
      </c>
      <c r="V53" s="9">
        <v>0.73222900000000002</v>
      </c>
      <c r="W53" s="9">
        <v>0.74190699999999998</v>
      </c>
      <c r="X53" s="9">
        <v>0.74426899999999996</v>
      </c>
      <c r="Y53" s="9">
        <v>0.74675999999999998</v>
      </c>
      <c r="Z53" s="9">
        <v>0.75232600000000005</v>
      </c>
      <c r="AA53" s="9">
        <v>0.75709099999999996</v>
      </c>
      <c r="AB53" s="9">
        <v>0.75694399999999995</v>
      </c>
      <c r="AC53" s="9">
        <v>0.73813399999999996</v>
      </c>
      <c r="AD53" s="9">
        <v>0.72040499999999996</v>
      </c>
      <c r="AE53" s="9">
        <v>0.70575299999999996</v>
      </c>
      <c r="AF53" s="9">
        <v>0.69086700000000001</v>
      </c>
      <c r="AG53" s="9">
        <v>0.67587799999999998</v>
      </c>
      <c r="AH53" s="9">
        <v>0.66268400000000005</v>
      </c>
      <c r="AI53" s="9">
        <v>0.64921600000000002</v>
      </c>
      <c r="AJ53" s="9">
        <v>0.63563099999999995</v>
      </c>
      <c r="AK53" s="9">
        <v>0.62367899999999998</v>
      </c>
      <c r="AL53" s="9">
        <v>0.61289199999999999</v>
      </c>
      <c r="AM53" s="8">
        <v>2.6468999999999999E-2</v>
      </c>
    </row>
    <row r="55" spans="1:39" ht="15" customHeight="1" x14ac:dyDescent="0.2">
      <c r="A55" s="7" t="s">
        <v>97</v>
      </c>
      <c r="B55" s="6" t="s">
        <v>96</v>
      </c>
      <c r="C55" s="5">
        <v>682.96557600000006</v>
      </c>
      <c r="D55" s="5">
        <v>808.43035899999995</v>
      </c>
      <c r="E55" s="5">
        <v>682.05950900000005</v>
      </c>
      <c r="F55" s="5">
        <v>687.42407200000002</v>
      </c>
      <c r="G55" s="5">
        <v>701.88812299999995</v>
      </c>
      <c r="H55" s="5">
        <v>675.76312299999995</v>
      </c>
      <c r="I55" s="5">
        <v>684.38330099999996</v>
      </c>
      <c r="J55" s="5">
        <v>693.53234899999995</v>
      </c>
      <c r="K55" s="5">
        <v>703.74572799999999</v>
      </c>
      <c r="L55" s="5">
        <v>715.00158699999997</v>
      </c>
      <c r="M55" s="5">
        <v>725.45519999999999</v>
      </c>
      <c r="N55" s="5">
        <v>736.13525400000003</v>
      </c>
      <c r="O55" s="5">
        <v>746.69171100000005</v>
      </c>
      <c r="P55" s="5">
        <v>755.60235599999999</v>
      </c>
      <c r="Q55" s="5">
        <v>765.30993699999999</v>
      </c>
      <c r="R55" s="5">
        <v>776.502747</v>
      </c>
      <c r="S55" s="5">
        <v>788.29058799999996</v>
      </c>
      <c r="T55" s="5">
        <v>799.63415499999996</v>
      </c>
      <c r="U55" s="5">
        <v>812.92114300000003</v>
      </c>
      <c r="V55" s="5">
        <v>826.19397000000004</v>
      </c>
      <c r="W55" s="5">
        <v>840.019409</v>
      </c>
      <c r="X55" s="5">
        <v>848.58709699999997</v>
      </c>
      <c r="Y55" s="5">
        <v>856.94812000000002</v>
      </c>
      <c r="Z55" s="5">
        <v>863.36321999999996</v>
      </c>
      <c r="AA55" s="5">
        <v>872.06085199999995</v>
      </c>
      <c r="AB55" s="5">
        <v>879.97021500000005</v>
      </c>
      <c r="AC55" s="5">
        <v>887.03686500000003</v>
      </c>
      <c r="AD55" s="5">
        <v>895.18426499999998</v>
      </c>
      <c r="AE55" s="5">
        <v>903.32360800000004</v>
      </c>
      <c r="AF55" s="5">
        <v>912.66015600000003</v>
      </c>
      <c r="AG55" s="5">
        <v>921.75152600000001</v>
      </c>
      <c r="AH55" s="5">
        <v>929.91332999999997</v>
      </c>
      <c r="AI55" s="5">
        <v>938.80877699999996</v>
      </c>
      <c r="AJ55" s="5">
        <v>946.30310099999997</v>
      </c>
      <c r="AK55" s="5">
        <v>955.11999500000002</v>
      </c>
      <c r="AL55" s="5">
        <v>964.09234600000002</v>
      </c>
      <c r="AM55" s="4">
        <v>5.1929999999999997E-3</v>
      </c>
    </row>
    <row r="56" spans="1:39" ht="15" customHeight="1" x14ac:dyDescent="0.25">
      <c r="A56" s="7" t="s">
        <v>95</v>
      </c>
      <c r="B56" s="10" t="s">
        <v>23</v>
      </c>
      <c r="C56" s="9">
        <v>260.39596599999999</v>
      </c>
      <c r="D56" s="9">
        <v>248.627655</v>
      </c>
      <c r="E56" s="9">
        <v>265.58694500000001</v>
      </c>
      <c r="F56" s="9">
        <v>274.72863799999999</v>
      </c>
      <c r="G56" s="9">
        <v>293.09799199999998</v>
      </c>
      <c r="H56" s="9">
        <v>219.603622</v>
      </c>
      <c r="I56" s="9">
        <v>220.345978</v>
      </c>
      <c r="J56" s="9">
        <v>221.093842</v>
      </c>
      <c r="K56" s="9">
        <v>221.85664399999999</v>
      </c>
      <c r="L56" s="9">
        <v>222.70881700000001</v>
      </c>
      <c r="M56" s="9">
        <v>223.50451699999999</v>
      </c>
      <c r="N56" s="9">
        <v>224.25538599999999</v>
      </c>
      <c r="O56" s="9">
        <v>225.01757799999999</v>
      </c>
      <c r="P56" s="9">
        <v>225.71682699999999</v>
      </c>
      <c r="Q56" s="9">
        <v>226.45216400000001</v>
      </c>
      <c r="R56" s="9">
        <v>227.23588599999999</v>
      </c>
      <c r="S56" s="9">
        <v>228.055511</v>
      </c>
      <c r="T56" s="9">
        <v>228.846619</v>
      </c>
      <c r="U56" s="9">
        <v>229.776398</v>
      </c>
      <c r="V56" s="9">
        <v>230.700256</v>
      </c>
      <c r="W56" s="9">
        <v>231.650238</v>
      </c>
      <c r="X56" s="9">
        <v>232.27844200000001</v>
      </c>
      <c r="Y56" s="9">
        <v>232.919647</v>
      </c>
      <c r="Z56" s="9">
        <v>233.45648199999999</v>
      </c>
      <c r="AA56" s="9">
        <v>234.094345</v>
      </c>
      <c r="AB56" s="9">
        <v>234.67506399999999</v>
      </c>
      <c r="AC56" s="9">
        <v>235.22753900000001</v>
      </c>
      <c r="AD56" s="9">
        <v>235.85008199999999</v>
      </c>
      <c r="AE56" s="9">
        <v>236.465485</v>
      </c>
      <c r="AF56" s="9">
        <v>237.14077800000001</v>
      </c>
      <c r="AG56" s="9">
        <v>237.800262</v>
      </c>
      <c r="AH56" s="9">
        <v>238.40403699999999</v>
      </c>
      <c r="AI56" s="9">
        <v>239.03012100000001</v>
      </c>
      <c r="AJ56" s="9">
        <v>239.587524</v>
      </c>
      <c r="AK56" s="9">
        <v>240.22171</v>
      </c>
      <c r="AL56" s="9">
        <v>240.85571300000001</v>
      </c>
      <c r="AM56" s="8">
        <v>-9.3400000000000004E-4</v>
      </c>
    </row>
    <row r="57" spans="1:39" ht="15" customHeight="1" x14ac:dyDescent="0.25">
      <c r="A57" s="7" t="s">
        <v>94</v>
      </c>
      <c r="B57" s="10" t="s">
        <v>93</v>
      </c>
      <c r="C57" s="9">
        <v>422.228455</v>
      </c>
      <c r="D57" s="9">
        <v>559.66772500000002</v>
      </c>
      <c r="E57" s="9">
        <v>416.28241000000003</v>
      </c>
      <c r="F57" s="9">
        <v>412.45794699999999</v>
      </c>
      <c r="G57" s="9">
        <v>408.50234999999998</v>
      </c>
      <c r="H57" s="9">
        <v>453.82891799999999</v>
      </c>
      <c r="I57" s="9">
        <v>461.38220200000001</v>
      </c>
      <c r="J57" s="9">
        <v>469.45712300000002</v>
      </c>
      <c r="K57" s="9">
        <v>478.606537</v>
      </c>
      <c r="L57" s="9">
        <v>488.760132</v>
      </c>
      <c r="M57" s="9">
        <v>498.13082900000001</v>
      </c>
      <c r="N57" s="9">
        <v>507.82238799999999</v>
      </c>
      <c r="O57" s="9">
        <v>517.44714399999998</v>
      </c>
      <c r="P57" s="9">
        <v>525.56426999999996</v>
      </c>
      <c r="Q57" s="9">
        <v>534.314392</v>
      </c>
      <c r="R57" s="9">
        <v>544.34954800000003</v>
      </c>
      <c r="S57" s="9">
        <v>554.94982900000002</v>
      </c>
      <c r="T57" s="9">
        <v>565.07781999999997</v>
      </c>
      <c r="U57" s="9">
        <v>577.27539100000001</v>
      </c>
      <c r="V57" s="9">
        <v>589.270081</v>
      </c>
      <c r="W57" s="9">
        <v>601.93926999999996</v>
      </c>
      <c r="X57" s="9">
        <v>609.40393100000006</v>
      </c>
      <c r="Y57" s="9">
        <v>616.97229000000004</v>
      </c>
      <c r="Z57" s="9">
        <v>622.64703399999996</v>
      </c>
      <c r="AA57" s="9">
        <v>630.37719700000002</v>
      </c>
      <c r="AB57" s="9">
        <v>637.40386999999998</v>
      </c>
      <c r="AC57" s="9">
        <v>643.735229</v>
      </c>
      <c r="AD57" s="9">
        <v>651.17285200000003</v>
      </c>
      <c r="AE57" s="9">
        <v>658.58807400000001</v>
      </c>
      <c r="AF57" s="9">
        <v>667.11157200000002</v>
      </c>
      <c r="AG57" s="9">
        <v>675.39801</v>
      </c>
      <c r="AH57" s="9">
        <v>682.73730499999999</v>
      </c>
      <c r="AI57" s="9">
        <v>690.69049099999995</v>
      </c>
      <c r="AJ57" s="9">
        <v>697.55517599999996</v>
      </c>
      <c r="AK57" s="9">
        <v>705.51525900000001</v>
      </c>
      <c r="AL57" s="9">
        <v>713.58917199999996</v>
      </c>
      <c r="AM57" s="8">
        <v>7.1720000000000004E-3</v>
      </c>
    </row>
    <row r="58" spans="1:39" ht="15" customHeight="1" x14ac:dyDescent="0.25">
      <c r="A58" s="7" t="s">
        <v>92</v>
      </c>
      <c r="B58" s="10" t="s">
        <v>91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8" t="s">
        <v>29</v>
      </c>
    </row>
    <row r="59" spans="1:39" ht="15" customHeight="1" x14ac:dyDescent="0.25">
      <c r="A59" s="7" t="s">
        <v>90</v>
      </c>
      <c r="B59" s="10" t="s">
        <v>89</v>
      </c>
      <c r="C59" s="9">
        <v>0.34118500000000002</v>
      </c>
      <c r="D59" s="9">
        <v>0.13497200000000001</v>
      </c>
      <c r="E59" s="9">
        <v>0.19012100000000001</v>
      </c>
      <c r="F59" s="9">
        <v>0.23750599999999999</v>
      </c>
      <c r="G59" s="9">
        <v>0.28777599999999998</v>
      </c>
      <c r="H59" s="9">
        <v>2.3305410000000002</v>
      </c>
      <c r="I59" s="9">
        <v>2.6551589999999998</v>
      </c>
      <c r="J59" s="9">
        <v>2.9813960000000002</v>
      </c>
      <c r="K59" s="9">
        <v>3.2825359999999999</v>
      </c>
      <c r="L59" s="9">
        <v>3.532651</v>
      </c>
      <c r="M59" s="9">
        <v>3.8198479999999999</v>
      </c>
      <c r="N59" s="9">
        <v>4.0574880000000002</v>
      </c>
      <c r="O59" s="9">
        <v>4.2269949999999996</v>
      </c>
      <c r="P59" s="9">
        <v>4.321218</v>
      </c>
      <c r="Q59" s="9">
        <v>4.5434049999999999</v>
      </c>
      <c r="R59" s="9">
        <v>4.9173159999999996</v>
      </c>
      <c r="S59" s="9">
        <v>5.2852319999999997</v>
      </c>
      <c r="T59" s="9">
        <v>5.7097249999999997</v>
      </c>
      <c r="U59" s="9">
        <v>5.869402</v>
      </c>
      <c r="V59" s="9">
        <v>6.2236289999999999</v>
      </c>
      <c r="W59" s="9">
        <v>6.429907</v>
      </c>
      <c r="X59" s="9">
        <v>6.9047159999999996</v>
      </c>
      <c r="Y59" s="9">
        <v>7.0561530000000001</v>
      </c>
      <c r="Z59" s="9">
        <v>7.2597050000000003</v>
      </c>
      <c r="AA59" s="9">
        <v>7.589302</v>
      </c>
      <c r="AB59" s="9">
        <v>7.8912699999999996</v>
      </c>
      <c r="AC59" s="9">
        <v>8.0741230000000002</v>
      </c>
      <c r="AD59" s="9">
        <v>8.1612860000000005</v>
      </c>
      <c r="AE59" s="9">
        <v>8.2700169999999993</v>
      </c>
      <c r="AF59" s="9">
        <v>8.4078540000000004</v>
      </c>
      <c r="AG59" s="9">
        <v>8.5532959999999996</v>
      </c>
      <c r="AH59" s="9">
        <v>8.7719670000000001</v>
      </c>
      <c r="AI59" s="9">
        <v>9.0882240000000003</v>
      </c>
      <c r="AJ59" s="9">
        <v>9.1603759999999994</v>
      </c>
      <c r="AK59" s="9">
        <v>9.3830299999999998</v>
      </c>
      <c r="AL59" s="9">
        <v>9.6474440000000001</v>
      </c>
      <c r="AM59" s="8">
        <v>0.133795</v>
      </c>
    </row>
    <row r="61" spans="1:39" ht="15" customHeight="1" x14ac:dyDescent="0.2">
      <c r="A61" s="7" t="s">
        <v>88</v>
      </c>
      <c r="B61" s="6" t="s">
        <v>87</v>
      </c>
      <c r="C61" s="5">
        <v>2363.203857</v>
      </c>
      <c r="D61" s="5">
        <v>2364.545654</v>
      </c>
      <c r="E61" s="5">
        <v>2411.6201169999999</v>
      </c>
      <c r="F61" s="5">
        <v>2461.0971679999998</v>
      </c>
      <c r="G61" s="5">
        <v>2504.2763669999999</v>
      </c>
      <c r="H61" s="5">
        <v>2555.048096</v>
      </c>
      <c r="I61" s="5">
        <v>2614.1540530000002</v>
      </c>
      <c r="J61" s="5">
        <v>2671.80249</v>
      </c>
      <c r="K61" s="5">
        <v>2724.5361330000001</v>
      </c>
      <c r="L61" s="5">
        <v>2777.5817870000001</v>
      </c>
      <c r="M61" s="5">
        <v>2828.1518550000001</v>
      </c>
      <c r="N61" s="5">
        <v>2872.1347660000001</v>
      </c>
      <c r="O61" s="5">
        <v>2918.7546390000002</v>
      </c>
      <c r="P61" s="5">
        <v>2970.6660160000001</v>
      </c>
      <c r="Q61" s="5">
        <v>3017.8129880000001</v>
      </c>
      <c r="R61" s="5">
        <v>3057.5458979999999</v>
      </c>
      <c r="S61" s="5">
        <v>3095.9125979999999</v>
      </c>
      <c r="T61" s="5">
        <v>3137.2368160000001</v>
      </c>
      <c r="U61" s="5">
        <v>3184.4528810000002</v>
      </c>
      <c r="V61" s="5">
        <v>3234.2717290000001</v>
      </c>
      <c r="W61" s="5">
        <v>3285.413818</v>
      </c>
      <c r="X61" s="5">
        <v>3336.3259280000002</v>
      </c>
      <c r="Y61" s="5">
        <v>3386.8530270000001</v>
      </c>
      <c r="Z61" s="5">
        <v>3442.1979980000001</v>
      </c>
      <c r="AA61" s="5">
        <v>3493.98999</v>
      </c>
      <c r="AB61" s="5">
        <v>3542.2160640000002</v>
      </c>
      <c r="AC61" s="5">
        <v>3590.7282709999999</v>
      </c>
      <c r="AD61" s="5">
        <v>3641.6054690000001</v>
      </c>
      <c r="AE61" s="5">
        <v>3693.0920409999999</v>
      </c>
      <c r="AF61" s="5">
        <v>3744.678711</v>
      </c>
      <c r="AG61" s="5">
        <v>3798.1079100000002</v>
      </c>
      <c r="AH61" s="5">
        <v>3851.632568</v>
      </c>
      <c r="AI61" s="5">
        <v>3900.7248540000001</v>
      </c>
      <c r="AJ61" s="5">
        <v>3947.9384770000001</v>
      </c>
      <c r="AK61" s="5">
        <v>3997.873047</v>
      </c>
      <c r="AL61" s="5">
        <v>4047.2485350000002</v>
      </c>
      <c r="AM61" s="4">
        <v>1.5932999999999999E-2</v>
      </c>
    </row>
    <row r="62" spans="1:39" ht="15" customHeight="1" x14ac:dyDescent="0.25">
      <c r="A62" s="7" t="s">
        <v>86</v>
      </c>
      <c r="B62" s="10" t="s">
        <v>85</v>
      </c>
      <c r="C62" s="9">
        <v>2342.0878910000001</v>
      </c>
      <c r="D62" s="9">
        <v>2341.9892580000001</v>
      </c>
      <c r="E62" s="9">
        <v>2389.0981449999999</v>
      </c>
      <c r="F62" s="9">
        <v>2438.6035160000001</v>
      </c>
      <c r="G62" s="9">
        <v>2481.8061520000001</v>
      </c>
      <c r="H62" s="9">
        <v>2532.5971679999998</v>
      </c>
      <c r="I62" s="9">
        <v>2591.7192380000001</v>
      </c>
      <c r="J62" s="9">
        <v>2649.3808589999999</v>
      </c>
      <c r="K62" s="9">
        <v>2702.1254880000001</v>
      </c>
      <c r="L62" s="9">
        <v>2755.1801759999998</v>
      </c>
      <c r="M62" s="9">
        <v>2805.7578119999998</v>
      </c>
      <c r="N62" s="9">
        <v>2849.7470699999999</v>
      </c>
      <c r="O62" s="9">
        <v>2896.3720699999999</v>
      </c>
      <c r="P62" s="9">
        <v>2948.2875979999999</v>
      </c>
      <c r="Q62" s="9">
        <v>2995.4379880000001</v>
      </c>
      <c r="R62" s="9">
        <v>3035.173828</v>
      </c>
      <c r="S62" s="9">
        <v>3073.5429690000001</v>
      </c>
      <c r="T62" s="9">
        <v>3114.8691410000001</v>
      </c>
      <c r="U62" s="9">
        <v>3162.086914</v>
      </c>
      <c r="V62" s="9">
        <v>3211.9072270000001</v>
      </c>
      <c r="W62" s="9">
        <v>3263.0502929999998</v>
      </c>
      <c r="X62" s="9">
        <v>3313.9633789999998</v>
      </c>
      <c r="Y62" s="9">
        <v>3364.491211</v>
      </c>
      <c r="Z62" s="9">
        <v>3419.836914</v>
      </c>
      <c r="AA62" s="9">
        <v>3471.6293949999999</v>
      </c>
      <c r="AB62" s="9">
        <v>3519.8559570000002</v>
      </c>
      <c r="AC62" s="9">
        <v>3568.3686520000001</v>
      </c>
      <c r="AD62" s="9">
        <v>3619.2460940000001</v>
      </c>
      <c r="AE62" s="9">
        <v>3670.7329100000002</v>
      </c>
      <c r="AF62" s="9">
        <v>3722.3198240000002</v>
      </c>
      <c r="AG62" s="9">
        <v>3775.7490229999999</v>
      </c>
      <c r="AH62" s="9">
        <v>3829.2739259999998</v>
      </c>
      <c r="AI62" s="9">
        <v>3878.366211</v>
      </c>
      <c r="AJ62" s="9">
        <v>3925.580078</v>
      </c>
      <c r="AK62" s="9">
        <v>3975.5146479999999</v>
      </c>
      <c r="AL62" s="9">
        <v>4024.8901369999999</v>
      </c>
      <c r="AM62" s="8">
        <v>1.6053999999999999E-2</v>
      </c>
    </row>
    <row r="63" spans="1:39" ht="15" customHeight="1" x14ac:dyDescent="0.25">
      <c r="A63" s="7" t="s">
        <v>84</v>
      </c>
      <c r="B63" s="10" t="s">
        <v>83</v>
      </c>
      <c r="C63" s="9">
        <v>21.115998999999999</v>
      </c>
      <c r="D63" s="9">
        <v>22.556319999999999</v>
      </c>
      <c r="E63" s="9">
        <v>22.522085000000001</v>
      </c>
      <c r="F63" s="9">
        <v>22.493759000000001</v>
      </c>
      <c r="G63" s="9">
        <v>22.470324000000002</v>
      </c>
      <c r="H63" s="9">
        <v>22.450932999999999</v>
      </c>
      <c r="I63" s="9">
        <v>22.434891</v>
      </c>
      <c r="J63" s="9">
        <v>22.421617999999999</v>
      </c>
      <c r="K63" s="9">
        <v>22.410634999999999</v>
      </c>
      <c r="L63" s="9">
        <v>22.401547999999998</v>
      </c>
      <c r="M63" s="9">
        <v>22.394031999999999</v>
      </c>
      <c r="N63" s="9">
        <v>22.387812</v>
      </c>
      <c r="O63" s="9">
        <v>22.382666</v>
      </c>
      <c r="P63" s="9">
        <v>22.378406999999999</v>
      </c>
      <c r="Q63" s="9">
        <v>22.374884000000002</v>
      </c>
      <c r="R63" s="9">
        <v>22.371969</v>
      </c>
      <c r="S63" s="9">
        <v>22.369558000000001</v>
      </c>
      <c r="T63" s="9">
        <v>22.367563000000001</v>
      </c>
      <c r="U63" s="9">
        <v>22.365911000000001</v>
      </c>
      <c r="V63" s="9">
        <v>22.364546000000001</v>
      </c>
      <c r="W63" s="9">
        <v>22.363416999999998</v>
      </c>
      <c r="X63" s="9">
        <v>22.362480000000001</v>
      </c>
      <c r="Y63" s="9">
        <v>22.361708</v>
      </c>
      <c r="Z63" s="9">
        <v>22.361066999999998</v>
      </c>
      <c r="AA63" s="9">
        <v>22.360537999999998</v>
      </c>
      <c r="AB63" s="9">
        <v>22.360099999999999</v>
      </c>
      <c r="AC63" s="9">
        <v>22.359736999999999</v>
      </c>
      <c r="AD63" s="9">
        <v>22.359438000000001</v>
      </c>
      <c r="AE63" s="9">
        <v>22.359190000000002</v>
      </c>
      <c r="AF63" s="9">
        <v>22.358984</v>
      </c>
      <c r="AG63" s="9">
        <v>22.358813999999999</v>
      </c>
      <c r="AH63" s="9">
        <v>22.358673</v>
      </c>
      <c r="AI63" s="9">
        <v>22.358557000000001</v>
      </c>
      <c r="AJ63" s="9">
        <v>22.358460999999998</v>
      </c>
      <c r="AK63" s="9">
        <v>22.358381000000001</v>
      </c>
      <c r="AL63" s="9">
        <v>22.358315000000001</v>
      </c>
      <c r="AM63" s="8">
        <v>-2.5900000000000001E-4</v>
      </c>
    </row>
    <row r="65" spans="1:39" ht="15" customHeight="1" x14ac:dyDescent="0.2">
      <c r="A65" s="7" t="s">
        <v>82</v>
      </c>
      <c r="B65" s="6" t="s">
        <v>81</v>
      </c>
      <c r="C65" s="5">
        <v>646.32220500000005</v>
      </c>
      <c r="D65" s="5">
        <v>655.232483</v>
      </c>
      <c r="E65" s="5">
        <v>644.25122099999999</v>
      </c>
      <c r="F65" s="5">
        <v>639.86187700000005</v>
      </c>
      <c r="G65" s="5">
        <v>636.067993</v>
      </c>
      <c r="H65" s="5">
        <v>634.79290800000001</v>
      </c>
      <c r="I65" s="5">
        <v>634.26617399999998</v>
      </c>
      <c r="J65" s="5">
        <v>635.19879200000003</v>
      </c>
      <c r="K65" s="5">
        <v>636.683044</v>
      </c>
      <c r="L65" s="5">
        <v>638.13915999999995</v>
      </c>
      <c r="M65" s="5">
        <v>639.64520300000004</v>
      </c>
      <c r="N65" s="5">
        <v>641.25604199999998</v>
      </c>
      <c r="O65" s="5">
        <v>645.55914299999995</v>
      </c>
      <c r="P65" s="5">
        <v>652.79211399999997</v>
      </c>
      <c r="Q65" s="5">
        <v>660.30407700000001</v>
      </c>
      <c r="R65" s="5">
        <v>668.10266100000001</v>
      </c>
      <c r="S65" s="5">
        <v>676.13964799999997</v>
      </c>
      <c r="T65" s="5">
        <v>684.48651099999995</v>
      </c>
      <c r="U65" s="5">
        <v>693.09545900000001</v>
      </c>
      <c r="V65" s="5">
        <v>701.995544</v>
      </c>
      <c r="W65" s="5">
        <v>711.18469200000004</v>
      </c>
      <c r="X65" s="5">
        <v>720.60497999999995</v>
      </c>
      <c r="Y65" s="5">
        <v>730.36389199999996</v>
      </c>
      <c r="Z65" s="5">
        <v>740.36138900000003</v>
      </c>
      <c r="AA65" s="5">
        <v>750.60186799999997</v>
      </c>
      <c r="AB65" s="5">
        <v>761.08129899999994</v>
      </c>
      <c r="AC65" s="5">
        <v>771.76910399999997</v>
      </c>
      <c r="AD65" s="5">
        <v>782.63671899999997</v>
      </c>
      <c r="AE65" s="5">
        <v>793.67474400000003</v>
      </c>
      <c r="AF65" s="5">
        <v>804.89269999999999</v>
      </c>
      <c r="AG65" s="5">
        <v>816.26709000000005</v>
      </c>
      <c r="AH65" s="5">
        <v>827.70825200000002</v>
      </c>
      <c r="AI65" s="5">
        <v>839.32904099999996</v>
      </c>
      <c r="AJ65" s="5">
        <v>851.14025900000001</v>
      </c>
      <c r="AK65" s="5">
        <v>863.09130900000002</v>
      </c>
      <c r="AL65" s="5">
        <v>875.18066399999998</v>
      </c>
      <c r="AM65" s="4">
        <v>8.5489999999999993E-3</v>
      </c>
    </row>
    <row r="66" spans="1:39" ht="15" customHeight="1" x14ac:dyDescent="0.25">
      <c r="A66" s="7" t="s">
        <v>80</v>
      </c>
      <c r="B66" s="10" t="s">
        <v>79</v>
      </c>
      <c r="C66" s="9">
        <v>486.19271900000001</v>
      </c>
      <c r="D66" s="9">
        <v>483.72891199999998</v>
      </c>
      <c r="E66" s="9">
        <v>484.11828600000001</v>
      </c>
      <c r="F66" s="9">
        <v>481.07440200000002</v>
      </c>
      <c r="G66" s="9">
        <v>478.47677599999997</v>
      </c>
      <c r="H66" s="9">
        <v>477.74877900000001</v>
      </c>
      <c r="I66" s="9">
        <v>477.36502100000001</v>
      </c>
      <c r="J66" s="9">
        <v>478.082336</v>
      </c>
      <c r="K66" s="9">
        <v>479.20950299999998</v>
      </c>
      <c r="L66" s="9">
        <v>480.31649800000002</v>
      </c>
      <c r="M66" s="9">
        <v>481.464966</v>
      </c>
      <c r="N66" s="9">
        <v>482.68176299999999</v>
      </c>
      <c r="O66" s="9">
        <v>485.92657500000001</v>
      </c>
      <c r="P66" s="9">
        <v>491.38406400000002</v>
      </c>
      <c r="Q66" s="9">
        <v>497.05294800000001</v>
      </c>
      <c r="R66" s="9">
        <v>502.93249500000002</v>
      </c>
      <c r="S66" s="9">
        <v>508.99432400000001</v>
      </c>
      <c r="T66" s="9">
        <v>515.28796399999999</v>
      </c>
      <c r="U66" s="9">
        <v>521.77770999999996</v>
      </c>
      <c r="V66" s="9">
        <v>528.48864700000001</v>
      </c>
      <c r="W66" s="9">
        <v>535.41613800000005</v>
      </c>
      <c r="X66" s="9">
        <v>542.52160600000002</v>
      </c>
      <c r="Y66" s="9">
        <v>549.88098100000002</v>
      </c>
      <c r="Z66" s="9">
        <v>557.421875</v>
      </c>
      <c r="AA66" s="9">
        <v>565.14239499999996</v>
      </c>
      <c r="AB66" s="9">
        <v>573.04040499999996</v>
      </c>
      <c r="AC66" s="9">
        <v>581.09893799999998</v>
      </c>
      <c r="AD66" s="9">
        <v>589.29119900000001</v>
      </c>
      <c r="AE66" s="9">
        <v>597.61303699999996</v>
      </c>
      <c r="AF66" s="9">
        <v>606.06890899999996</v>
      </c>
      <c r="AG66" s="9">
        <v>614.64276099999995</v>
      </c>
      <c r="AH66" s="9">
        <v>623.27014199999996</v>
      </c>
      <c r="AI66" s="9">
        <v>632.03015100000005</v>
      </c>
      <c r="AJ66" s="9">
        <v>640.93426499999998</v>
      </c>
      <c r="AK66" s="9">
        <v>649.94439699999998</v>
      </c>
      <c r="AL66" s="9">
        <v>659.05798300000004</v>
      </c>
      <c r="AM66" s="8">
        <v>9.1380000000000003E-3</v>
      </c>
    </row>
    <row r="67" spans="1:39" ht="15" customHeight="1" x14ac:dyDescent="0.25">
      <c r="A67" s="7" t="s">
        <v>78</v>
      </c>
      <c r="B67" s="10" t="s">
        <v>77</v>
      </c>
      <c r="C67" s="9">
        <v>32.710155</v>
      </c>
      <c r="D67" s="9">
        <v>44.729961000000003</v>
      </c>
      <c r="E67" s="9">
        <v>33.257247999999997</v>
      </c>
      <c r="F67" s="9">
        <v>32.709502999999998</v>
      </c>
      <c r="G67" s="9">
        <v>32.194057000000001</v>
      </c>
      <c r="H67" s="9">
        <v>31.83774</v>
      </c>
      <c r="I67" s="9">
        <v>31.795339999999999</v>
      </c>
      <c r="J67" s="9">
        <v>31.822662000000001</v>
      </c>
      <c r="K67" s="9">
        <v>31.884350000000001</v>
      </c>
      <c r="L67" s="9">
        <v>31.943328999999999</v>
      </c>
      <c r="M67" s="9">
        <v>31.999966000000001</v>
      </c>
      <c r="N67" s="9">
        <v>32.075049999999997</v>
      </c>
      <c r="O67" s="9">
        <v>32.282947999999998</v>
      </c>
      <c r="P67" s="9">
        <v>32.628180999999998</v>
      </c>
      <c r="Q67" s="9">
        <v>32.985545999999999</v>
      </c>
      <c r="R67" s="9">
        <v>33.363742999999999</v>
      </c>
      <c r="S67" s="9">
        <v>33.750236999999998</v>
      </c>
      <c r="T67" s="9">
        <v>34.154083</v>
      </c>
      <c r="U67" s="9">
        <v>34.572468000000001</v>
      </c>
      <c r="V67" s="9">
        <v>35.002803999999998</v>
      </c>
      <c r="W67" s="9">
        <v>35.448920999999999</v>
      </c>
      <c r="X67" s="9">
        <v>35.901561999999998</v>
      </c>
      <c r="Y67" s="9">
        <v>36.37236</v>
      </c>
      <c r="Z67" s="9">
        <v>36.852733999999998</v>
      </c>
      <c r="AA67" s="9">
        <v>37.349274000000001</v>
      </c>
      <c r="AB67" s="9">
        <v>37.860827999999998</v>
      </c>
      <c r="AC67" s="9">
        <v>38.378162000000003</v>
      </c>
      <c r="AD67" s="9">
        <v>38.906559000000001</v>
      </c>
      <c r="AE67" s="9">
        <v>39.441749999999999</v>
      </c>
      <c r="AF67" s="9">
        <v>39.987819999999999</v>
      </c>
      <c r="AG67" s="9">
        <v>40.541297999999998</v>
      </c>
      <c r="AH67" s="9">
        <v>41.094067000000003</v>
      </c>
      <c r="AI67" s="9">
        <v>41.659027000000002</v>
      </c>
      <c r="AJ67" s="9">
        <v>42.232585999999998</v>
      </c>
      <c r="AK67" s="9">
        <v>42.812199</v>
      </c>
      <c r="AL67" s="9">
        <v>43.399551000000002</v>
      </c>
      <c r="AM67" s="8">
        <v>-8.8800000000000001E-4</v>
      </c>
    </row>
    <row r="68" spans="1:39" ht="15" customHeight="1" x14ac:dyDescent="0.25">
      <c r="A68" s="7" t="s">
        <v>76</v>
      </c>
      <c r="B68" s="10" t="s">
        <v>75</v>
      </c>
      <c r="C68" s="9">
        <v>127.41931200000001</v>
      </c>
      <c r="D68" s="9">
        <v>126.77362100000001</v>
      </c>
      <c r="E68" s="9">
        <v>126.875671</v>
      </c>
      <c r="F68" s="9">
        <v>126.07794199999999</v>
      </c>
      <c r="G68" s="9">
        <v>125.397171</v>
      </c>
      <c r="H68" s="9">
        <v>125.20637499999999</v>
      </c>
      <c r="I68" s="9">
        <v>125.105789</v>
      </c>
      <c r="J68" s="9">
        <v>125.293785</v>
      </c>
      <c r="K68" s="9">
        <v>125.589195</v>
      </c>
      <c r="L68" s="9">
        <v>125.87930299999999</v>
      </c>
      <c r="M68" s="9">
        <v>126.18029799999999</v>
      </c>
      <c r="N68" s="9">
        <v>126.499184</v>
      </c>
      <c r="O68" s="9">
        <v>127.349586</v>
      </c>
      <c r="P68" s="9">
        <v>128.779877</v>
      </c>
      <c r="Q68" s="9">
        <v>130.26556400000001</v>
      </c>
      <c r="R68" s="9">
        <v>131.80642700000001</v>
      </c>
      <c r="S68" s="9">
        <v>133.395096</v>
      </c>
      <c r="T68" s="9">
        <v>135.04451</v>
      </c>
      <c r="U68" s="9">
        <v>136.74529999999999</v>
      </c>
      <c r="V68" s="9">
        <v>138.504074</v>
      </c>
      <c r="W68" s="9">
        <v>140.31961100000001</v>
      </c>
      <c r="X68" s="9">
        <v>142.181793</v>
      </c>
      <c r="Y68" s="9">
        <v>144.11050399999999</v>
      </c>
      <c r="Z68" s="9">
        <v>146.086792</v>
      </c>
      <c r="AA68" s="9">
        <v>148.110153</v>
      </c>
      <c r="AB68" s="9">
        <v>150.180038</v>
      </c>
      <c r="AC68" s="9">
        <v>152.29199199999999</v>
      </c>
      <c r="AD68" s="9">
        <v>154.43897999999999</v>
      </c>
      <c r="AE68" s="9">
        <v>156.619934</v>
      </c>
      <c r="AF68" s="9">
        <v>158.836029</v>
      </c>
      <c r="AG68" s="9">
        <v>161.083023</v>
      </c>
      <c r="AH68" s="9">
        <v>163.344055</v>
      </c>
      <c r="AI68" s="9">
        <v>165.63983200000001</v>
      </c>
      <c r="AJ68" s="9">
        <v>167.973389</v>
      </c>
      <c r="AK68" s="9">
        <v>170.33471700000001</v>
      </c>
      <c r="AL68" s="9">
        <v>172.723175</v>
      </c>
      <c r="AM68" s="8">
        <v>9.1380000000000003E-3</v>
      </c>
    </row>
    <row r="70" spans="1:39" ht="15" customHeight="1" x14ac:dyDescent="0.2">
      <c r="A70" s="7" t="s">
        <v>74</v>
      </c>
      <c r="B70" s="6" t="s">
        <v>73</v>
      </c>
      <c r="C70" s="5">
        <v>263.08511399999998</v>
      </c>
      <c r="D70" s="5">
        <v>264.82202100000001</v>
      </c>
      <c r="E70" s="5">
        <v>266.68804899999998</v>
      </c>
      <c r="F70" s="5">
        <v>268.55206299999998</v>
      </c>
      <c r="G70" s="5">
        <v>270.432434</v>
      </c>
      <c r="H70" s="5">
        <v>272.32449300000002</v>
      </c>
      <c r="I70" s="5">
        <v>274.22351099999997</v>
      </c>
      <c r="J70" s="5">
        <v>276.12719700000002</v>
      </c>
      <c r="K70" s="5">
        <v>278.03277600000001</v>
      </c>
      <c r="L70" s="5">
        <v>279.93795799999998</v>
      </c>
      <c r="M70" s="5">
        <v>281.83902</v>
      </c>
      <c r="N70" s="5">
        <v>283.73468000000003</v>
      </c>
      <c r="O70" s="5">
        <v>285.61679099999998</v>
      </c>
      <c r="P70" s="5">
        <v>287.48275799999999</v>
      </c>
      <c r="Q70" s="5">
        <v>289.329407</v>
      </c>
      <c r="R70" s="5">
        <v>291.15423600000003</v>
      </c>
      <c r="S70" s="5">
        <v>292.95568800000001</v>
      </c>
      <c r="T70" s="5">
        <v>294.73315400000001</v>
      </c>
      <c r="U70" s="5">
        <v>296.486786</v>
      </c>
      <c r="V70" s="5">
        <v>298.216949</v>
      </c>
      <c r="W70" s="5">
        <v>299.92468300000002</v>
      </c>
      <c r="X70" s="5">
        <v>301.61276199999998</v>
      </c>
      <c r="Y70" s="5">
        <v>303.280914</v>
      </c>
      <c r="Z70" s="5">
        <v>304.930206</v>
      </c>
      <c r="AA70" s="5">
        <v>306.56219499999997</v>
      </c>
      <c r="AB70" s="5">
        <v>308.178833</v>
      </c>
      <c r="AC70" s="5">
        <v>309.78308099999998</v>
      </c>
      <c r="AD70" s="5">
        <v>311.37734999999998</v>
      </c>
      <c r="AE70" s="5">
        <v>312.96444700000001</v>
      </c>
      <c r="AF70" s="5">
        <v>314.54754600000001</v>
      </c>
      <c r="AG70" s="5">
        <v>316.12994400000002</v>
      </c>
      <c r="AH70" s="5">
        <v>317.71887199999998</v>
      </c>
      <c r="AI70" s="5">
        <v>319.31869499999999</v>
      </c>
      <c r="AJ70" s="5">
        <v>320.930634</v>
      </c>
      <c r="AK70" s="5">
        <v>322.55749500000002</v>
      </c>
      <c r="AL70" s="5">
        <v>324.20114100000001</v>
      </c>
      <c r="AM70" s="4">
        <v>5.9680000000000002E-3</v>
      </c>
    </row>
    <row r="71" spans="1:39" ht="15" customHeight="1" x14ac:dyDescent="0.25">
      <c r="A71" s="7" t="s">
        <v>72</v>
      </c>
      <c r="B71" s="10" t="s">
        <v>71</v>
      </c>
      <c r="C71" s="9">
        <v>107.60051</v>
      </c>
      <c r="D71" s="9">
        <v>107.764145</v>
      </c>
      <c r="E71" s="9">
        <v>107.984909</v>
      </c>
      <c r="F71" s="9">
        <v>108.207764</v>
      </c>
      <c r="G71" s="9">
        <v>108.441704</v>
      </c>
      <c r="H71" s="9">
        <v>108.684692</v>
      </c>
      <c r="I71" s="9">
        <v>108.934776</v>
      </c>
      <c r="J71" s="9">
        <v>109.19091</v>
      </c>
      <c r="K71" s="9">
        <v>109.451973</v>
      </c>
      <c r="L71" s="9">
        <v>109.717117</v>
      </c>
      <c r="M71" s="9">
        <v>109.98468</v>
      </c>
      <c r="N71" s="9">
        <v>110.253845</v>
      </c>
      <c r="O71" s="9">
        <v>110.521111</v>
      </c>
      <c r="P71" s="9">
        <v>110.78529399999999</v>
      </c>
      <c r="Q71" s="9">
        <v>111.044884</v>
      </c>
      <c r="R71" s="9">
        <v>111.298683</v>
      </c>
      <c r="S71" s="9">
        <v>111.545998</v>
      </c>
      <c r="T71" s="9">
        <v>111.786652</v>
      </c>
      <c r="U71" s="9">
        <v>112.020996</v>
      </c>
      <c r="V71" s="9">
        <v>112.249184</v>
      </c>
      <c r="W71" s="9">
        <v>112.47148900000001</v>
      </c>
      <c r="X71" s="9">
        <v>112.688416</v>
      </c>
      <c r="Y71" s="9">
        <v>112.899162</v>
      </c>
      <c r="Z71" s="9">
        <v>113.104004</v>
      </c>
      <c r="AA71" s="9">
        <v>113.303307</v>
      </c>
      <c r="AB71" s="9">
        <v>113.497711</v>
      </c>
      <c r="AC71" s="9">
        <v>113.68804900000001</v>
      </c>
      <c r="AD71" s="9">
        <v>113.875175</v>
      </c>
      <c r="AE71" s="9">
        <v>114.059853</v>
      </c>
      <c r="AF71" s="9">
        <v>114.243217</v>
      </c>
      <c r="AG71" s="9">
        <v>114.426529</v>
      </c>
      <c r="AH71" s="9">
        <v>114.61412799999999</v>
      </c>
      <c r="AI71" s="9">
        <v>114.810417</v>
      </c>
      <c r="AJ71" s="9">
        <v>115.015198</v>
      </c>
      <c r="AK71" s="9">
        <v>115.228447</v>
      </c>
      <c r="AL71" s="9">
        <v>115.450417</v>
      </c>
      <c r="AM71" s="8">
        <v>2.0279999999999999E-3</v>
      </c>
    </row>
    <row r="72" spans="1:39" ht="15" customHeight="1" x14ac:dyDescent="0.25">
      <c r="A72" s="7" t="s">
        <v>70</v>
      </c>
      <c r="B72" s="10" t="s">
        <v>57</v>
      </c>
      <c r="C72" s="9">
        <v>11.033379</v>
      </c>
      <c r="D72" s="9">
        <v>11.013763000000001</v>
      </c>
      <c r="E72" s="9">
        <v>10.999632</v>
      </c>
      <c r="F72" s="9">
        <v>10.985873</v>
      </c>
      <c r="G72" s="9">
        <v>10.973061</v>
      </c>
      <c r="H72" s="9">
        <v>10.961085000000001</v>
      </c>
      <c r="I72" s="9">
        <v>10.949854999999999</v>
      </c>
      <c r="J72" s="9">
        <v>10.939425</v>
      </c>
      <c r="K72" s="9">
        <v>10.929665</v>
      </c>
      <c r="L72" s="9">
        <v>10.920467</v>
      </c>
      <c r="M72" s="9">
        <v>10.911678</v>
      </c>
      <c r="N72" s="9">
        <v>10.903214</v>
      </c>
      <c r="O72" s="9">
        <v>10.894729999999999</v>
      </c>
      <c r="P72" s="9">
        <v>10.886119000000001</v>
      </c>
      <c r="Q72" s="9">
        <v>10.877250999999999</v>
      </c>
      <c r="R72" s="9">
        <v>10.868052</v>
      </c>
      <c r="S72" s="9">
        <v>10.85849</v>
      </c>
      <c r="T72" s="9">
        <v>10.848511</v>
      </c>
      <c r="U72" s="9">
        <v>10.838092</v>
      </c>
      <c r="V72" s="9">
        <v>10.827245</v>
      </c>
      <c r="W72" s="9">
        <v>10.816022999999999</v>
      </c>
      <c r="X72" s="9">
        <v>10.804505000000001</v>
      </c>
      <c r="Y72" s="9">
        <v>10.792686</v>
      </c>
      <c r="Z72" s="9">
        <v>10.780597999999999</v>
      </c>
      <c r="AA72" s="9">
        <v>10.768278</v>
      </c>
      <c r="AB72" s="9">
        <v>10.755787</v>
      </c>
      <c r="AC72" s="9">
        <v>10.74319</v>
      </c>
      <c r="AD72" s="9">
        <v>10.730568</v>
      </c>
      <c r="AE72" s="9">
        <v>10.718000999999999</v>
      </c>
      <c r="AF72" s="9">
        <v>10.705572</v>
      </c>
      <c r="AG72" s="9">
        <v>10.693379999999999</v>
      </c>
      <c r="AH72" s="9">
        <v>10.681577000000001</v>
      </c>
      <c r="AI72" s="9">
        <v>10.670245</v>
      </c>
      <c r="AJ72" s="9">
        <v>10.659262</v>
      </c>
      <c r="AK72" s="9">
        <v>10.648357000000001</v>
      </c>
      <c r="AL72" s="9">
        <v>10.637672999999999</v>
      </c>
      <c r="AM72" s="8">
        <v>-1.021E-3</v>
      </c>
    </row>
    <row r="73" spans="1:39" ht="15" customHeight="1" x14ac:dyDescent="0.25">
      <c r="A73" s="7" t="s">
        <v>69</v>
      </c>
      <c r="B73" s="10" t="s">
        <v>55</v>
      </c>
      <c r="C73" s="9">
        <v>82.223990999999998</v>
      </c>
      <c r="D73" s="9">
        <v>82.171700000000001</v>
      </c>
      <c r="E73" s="9">
        <v>81.863922000000002</v>
      </c>
      <c r="F73" s="9">
        <v>81.306090999999995</v>
      </c>
      <c r="G73" s="9">
        <v>80.617797999999993</v>
      </c>
      <c r="H73" s="9">
        <v>79.879608000000005</v>
      </c>
      <c r="I73" s="9">
        <v>79.067161999999996</v>
      </c>
      <c r="J73" s="9">
        <v>78.154678000000004</v>
      </c>
      <c r="K73" s="9">
        <v>77.191849000000005</v>
      </c>
      <c r="L73" s="9">
        <v>76.197036999999995</v>
      </c>
      <c r="M73" s="9">
        <v>75.125236999999998</v>
      </c>
      <c r="N73" s="9">
        <v>74.003815000000003</v>
      </c>
      <c r="O73" s="9">
        <v>72.852829</v>
      </c>
      <c r="P73" s="9">
        <v>71.691237999999998</v>
      </c>
      <c r="Q73" s="9">
        <v>70.485969999999995</v>
      </c>
      <c r="R73" s="9">
        <v>69.203109999999995</v>
      </c>
      <c r="S73" s="9">
        <v>67.848433999999997</v>
      </c>
      <c r="T73" s="9">
        <v>66.411102</v>
      </c>
      <c r="U73" s="9">
        <v>64.942879000000005</v>
      </c>
      <c r="V73" s="9">
        <v>63.422835999999997</v>
      </c>
      <c r="W73" s="9">
        <v>61.897010999999999</v>
      </c>
      <c r="X73" s="9">
        <v>60.290844</v>
      </c>
      <c r="Y73" s="9">
        <v>58.673316999999997</v>
      </c>
      <c r="Z73" s="9">
        <v>57.027782000000002</v>
      </c>
      <c r="AA73" s="9">
        <v>55.329799999999999</v>
      </c>
      <c r="AB73" s="9">
        <v>53.582782999999999</v>
      </c>
      <c r="AC73" s="9">
        <v>51.818652999999998</v>
      </c>
      <c r="AD73" s="9">
        <v>50.056671000000001</v>
      </c>
      <c r="AE73" s="9">
        <v>48.296497000000002</v>
      </c>
      <c r="AF73" s="9">
        <v>46.535065000000003</v>
      </c>
      <c r="AG73" s="9">
        <v>44.760734999999997</v>
      </c>
      <c r="AH73" s="9">
        <v>42.954807000000002</v>
      </c>
      <c r="AI73" s="9">
        <v>41.113297000000003</v>
      </c>
      <c r="AJ73" s="9">
        <v>39.287376000000002</v>
      </c>
      <c r="AK73" s="9">
        <v>37.417458000000003</v>
      </c>
      <c r="AL73" s="9">
        <v>35.527672000000003</v>
      </c>
      <c r="AM73" s="8">
        <v>-2.436E-2</v>
      </c>
    </row>
    <row r="74" spans="1:39" ht="15" customHeight="1" x14ac:dyDescent="0.25">
      <c r="A74" s="7" t="s">
        <v>68</v>
      </c>
      <c r="B74" s="10" t="s">
        <v>53</v>
      </c>
      <c r="C74" s="9">
        <v>14.270614</v>
      </c>
      <c r="D74" s="9">
        <v>14.506306</v>
      </c>
      <c r="E74" s="9">
        <v>15.049111999999999</v>
      </c>
      <c r="F74" s="9">
        <v>15.84371</v>
      </c>
      <c r="G74" s="9">
        <v>16.778908000000001</v>
      </c>
      <c r="H74" s="9">
        <v>17.772223</v>
      </c>
      <c r="I74" s="9">
        <v>18.846159</v>
      </c>
      <c r="J74" s="9">
        <v>20.025383000000001</v>
      </c>
      <c r="K74" s="9">
        <v>21.259219999999999</v>
      </c>
      <c r="L74" s="9">
        <v>22.528576000000001</v>
      </c>
      <c r="M74" s="9">
        <v>23.876944000000002</v>
      </c>
      <c r="N74" s="9">
        <v>25.276206999999999</v>
      </c>
      <c r="O74" s="9">
        <v>26.703173</v>
      </c>
      <c r="P74" s="9">
        <v>28.137794</v>
      </c>
      <c r="Q74" s="9">
        <v>29.611774</v>
      </c>
      <c r="R74" s="9">
        <v>31.157883000000002</v>
      </c>
      <c r="S74" s="9">
        <v>32.769706999999997</v>
      </c>
      <c r="T74" s="9">
        <v>34.457946999999997</v>
      </c>
      <c r="U74" s="9">
        <v>36.171227000000002</v>
      </c>
      <c r="V74" s="9">
        <v>37.930594999999997</v>
      </c>
      <c r="W74" s="9">
        <v>39.690246999999999</v>
      </c>
      <c r="X74" s="9">
        <v>41.525168999999998</v>
      </c>
      <c r="Y74" s="9">
        <v>43.365589</v>
      </c>
      <c r="Z74" s="9">
        <v>45.228371000000003</v>
      </c>
      <c r="AA74" s="9">
        <v>47.138306</v>
      </c>
      <c r="AB74" s="9">
        <v>49.092551999999998</v>
      </c>
      <c r="AC74" s="9">
        <v>51.059952000000003</v>
      </c>
      <c r="AD74" s="9">
        <v>53.022018000000003</v>
      </c>
      <c r="AE74" s="9">
        <v>54.979782</v>
      </c>
      <c r="AF74" s="9">
        <v>56.937351</v>
      </c>
      <c r="AG74" s="9">
        <v>58.907527999999999</v>
      </c>
      <c r="AH74" s="9">
        <v>60.913207999999997</v>
      </c>
      <c r="AI74" s="9">
        <v>62.962668999999998</v>
      </c>
      <c r="AJ74" s="9">
        <v>65.004683999999997</v>
      </c>
      <c r="AK74" s="9">
        <v>67.099106000000006</v>
      </c>
      <c r="AL74" s="9">
        <v>69.221901000000003</v>
      </c>
      <c r="AM74" s="8">
        <v>4.7035E-2</v>
      </c>
    </row>
    <row r="75" spans="1:39" ht="15" customHeight="1" x14ac:dyDescent="0.25">
      <c r="A75" s="7" t="s">
        <v>67</v>
      </c>
      <c r="B75" s="10" t="s">
        <v>51</v>
      </c>
      <c r="C75" s="9">
        <v>7.2523000000000004E-2</v>
      </c>
      <c r="D75" s="9">
        <v>7.2373999999999994E-2</v>
      </c>
      <c r="E75" s="9">
        <v>7.2239999999999999E-2</v>
      </c>
      <c r="F75" s="9">
        <v>7.2093000000000004E-2</v>
      </c>
      <c r="G75" s="9">
        <v>7.1940000000000004E-2</v>
      </c>
      <c r="H75" s="9">
        <v>7.1777999999999995E-2</v>
      </c>
      <c r="I75" s="9">
        <v>7.1605000000000002E-2</v>
      </c>
      <c r="J75" s="9">
        <v>7.1423E-2</v>
      </c>
      <c r="K75" s="9">
        <v>7.1232000000000004E-2</v>
      </c>
      <c r="L75" s="9">
        <v>7.1032999999999999E-2</v>
      </c>
      <c r="M75" s="9">
        <v>7.0824999999999999E-2</v>
      </c>
      <c r="N75" s="9">
        <v>7.0609000000000005E-2</v>
      </c>
      <c r="O75" s="9">
        <v>7.0382E-2</v>
      </c>
      <c r="P75" s="9">
        <v>7.0143999999999998E-2</v>
      </c>
      <c r="Q75" s="9">
        <v>6.9896E-2</v>
      </c>
      <c r="R75" s="9">
        <v>6.9638000000000005E-2</v>
      </c>
      <c r="S75" s="9">
        <v>6.9370000000000001E-2</v>
      </c>
      <c r="T75" s="9">
        <v>6.9092000000000001E-2</v>
      </c>
      <c r="U75" s="9">
        <v>6.8804000000000004E-2</v>
      </c>
      <c r="V75" s="9">
        <v>6.8507999999999999E-2</v>
      </c>
      <c r="W75" s="9">
        <v>6.8204000000000001E-2</v>
      </c>
      <c r="X75" s="9">
        <v>6.7893999999999996E-2</v>
      </c>
      <c r="Y75" s="9">
        <v>6.7576999999999998E-2</v>
      </c>
      <c r="Z75" s="9">
        <v>6.7253999999999994E-2</v>
      </c>
      <c r="AA75" s="9">
        <v>6.6925999999999999E-2</v>
      </c>
      <c r="AB75" s="9">
        <v>6.6592999999999999E-2</v>
      </c>
      <c r="AC75" s="9">
        <v>6.6255999999999995E-2</v>
      </c>
      <c r="AD75" s="9">
        <v>6.5915000000000001E-2</v>
      </c>
      <c r="AE75" s="9">
        <v>6.5571000000000004E-2</v>
      </c>
      <c r="AF75" s="9">
        <v>6.5226000000000006E-2</v>
      </c>
      <c r="AG75" s="9">
        <v>6.4879000000000006E-2</v>
      </c>
      <c r="AH75" s="9">
        <v>6.4535999999999996E-2</v>
      </c>
      <c r="AI75" s="9">
        <v>6.4202999999999996E-2</v>
      </c>
      <c r="AJ75" s="9">
        <v>6.3871999999999998E-2</v>
      </c>
      <c r="AK75" s="9">
        <v>6.3527E-2</v>
      </c>
      <c r="AL75" s="9">
        <v>6.3170000000000004E-2</v>
      </c>
      <c r="AM75" s="8">
        <v>-3.9919999999999999E-3</v>
      </c>
    </row>
    <row r="76" spans="1:39" ht="15" customHeight="1" x14ac:dyDescent="0.25">
      <c r="A76" s="7" t="s">
        <v>66</v>
      </c>
      <c r="B76" s="10" t="s">
        <v>65</v>
      </c>
      <c r="C76" s="9">
        <v>31.639206000000001</v>
      </c>
      <c r="D76" s="9">
        <v>31.885719000000002</v>
      </c>
      <c r="E76" s="9">
        <v>32.145325</v>
      </c>
      <c r="F76" s="9">
        <v>32.402500000000003</v>
      </c>
      <c r="G76" s="9">
        <v>32.659354999999998</v>
      </c>
      <c r="H76" s="9">
        <v>32.915359000000002</v>
      </c>
      <c r="I76" s="9">
        <v>33.169891</v>
      </c>
      <c r="J76" s="9">
        <v>33.422733000000001</v>
      </c>
      <c r="K76" s="9">
        <v>33.673530999999997</v>
      </c>
      <c r="L76" s="9">
        <v>33.922012000000002</v>
      </c>
      <c r="M76" s="9">
        <v>34.167755</v>
      </c>
      <c r="N76" s="9">
        <v>34.410693999999999</v>
      </c>
      <c r="O76" s="9">
        <v>34.649895000000001</v>
      </c>
      <c r="P76" s="9">
        <v>34.885131999999999</v>
      </c>
      <c r="Q76" s="9">
        <v>35.116092999999999</v>
      </c>
      <c r="R76" s="9">
        <v>35.342593999999998</v>
      </c>
      <c r="S76" s="9">
        <v>35.564532999999997</v>
      </c>
      <c r="T76" s="9">
        <v>35.781844999999997</v>
      </c>
      <c r="U76" s="9">
        <v>35.994545000000002</v>
      </c>
      <c r="V76" s="9">
        <v>36.202731999999997</v>
      </c>
      <c r="W76" s="9">
        <v>36.406612000000003</v>
      </c>
      <c r="X76" s="9">
        <v>36.606613000000003</v>
      </c>
      <c r="Y76" s="9">
        <v>36.802860000000003</v>
      </c>
      <c r="Z76" s="9">
        <v>36.995499000000002</v>
      </c>
      <c r="AA76" s="9">
        <v>37.184803000000002</v>
      </c>
      <c r="AB76" s="9">
        <v>37.370941000000002</v>
      </c>
      <c r="AC76" s="9">
        <v>37.554454999999997</v>
      </c>
      <c r="AD76" s="9">
        <v>37.735626000000003</v>
      </c>
      <c r="AE76" s="9">
        <v>37.914852000000003</v>
      </c>
      <c r="AF76" s="9">
        <v>38.092525000000002</v>
      </c>
      <c r="AG76" s="9">
        <v>38.268974</v>
      </c>
      <c r="AH76" s="9">
        <v>38.444777999999999</v>
      </c>
      <c r="AI76" s="9">
        <v>38.619961000000004</v>
      </c>
      <c r="AJ76" s="9">
        <v>38.794719999999998</v>
      </c>
      <c r="AK76" s="9">
        <v>38.969642999999998</v>
      </c>
      <c r="AL76" s="9">
        <v>39.145007999999997</v>
      </c>
      <c r="AM76" s="8">
        <v>6.051E-3</v>
      </c>
    </row>
    <row r="77" spans="1:39" ht="15" customHeight="1" x14ac:dyDescent="0.25">
      <c r="A77" s="7" t="s">
        <v>64</v>
      </c>
      <c r="B77" s="10" t="s">
        <v>57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8" t="s">
        <v>29</v>
      </c>
    </row>
    <row r="78" spans="1:39" ht="15" customHeight="1" x14ac:dyDescent="0.25">
      <c r="A78" s="7" t="s">
        <v>63</v>
      </c>
      <c r="B78" s="10" t="s">
        <v>55</v>
      </c>
      <c r="C78" s="9">
        <v>31.639206000000001</v>
      </c>
      <c r="D78" s="9">
        <v>31.885719000000002</v>
      </c>
      <c r="E78" s="9">
        <v>32.145325</v>
      </c>
      <c r="F78" s="9">
        <v>32.402500000000003</v>
      </c>
      <c r="G78" s="9">
        <v>32.659354999999998</v>
      </c>
      <c r="H78" s="9">
        <v>32.915359000000002</v>
      </c>
      <c r="I78" s="9">
        <v>33.169891</v>
      </c>
      <c r="J78" s="9">
        <v>33.422733000000001</v>
      </c>
      <c r="K78" s="9">
        <v>33.673530999999997</v>
      </c>
      <c r="L78" s="9">
        <v>33.922012000000002</v>
      </c>
      <c r="M78" s="9">
        <v>34.167755</v>
      </c>
      <c r="N78" s="9">
        <v>34.410693999999999</v>
      </c>
      <c r="O78" s="9">
        <v>34.649895000000001</v>
      </c>
      <c r="P78" s="9">
        <v>34.885131999999999</v>
      </c>
      <c r="Q78" s="9">
        <v>35.116092999999999</v>
      </c>
      <c r="R78" s="9">
        <v>35.342593999999998</v>
      </c>
      <c r="S78" s="9">
        <v>35.564532999999997</v>
      </c>
      <c r="T78" s="9">
        <v>35.781844999999997</v>
      </c>
      <c r="U78" s="9">
        <v>35.994545000000002</v>
      </c>
      <c r="V78" s="9">
        <v>36.202731999999997</v>
      </c>
      <c r="W78" s="9">
        <v>36.406612000000003</v>
      </c>
      <c r="X78" s="9">
        <v>36.606613000000003</v>
      </c>
      <c r="Y78" s="9">
        <v>36.802860000000003</v>
      </c>
      <c r="Z78" s="9">
        <v>36.995499000000002</v>
      </c>
      <c r="AA78" s="9">
        <v>37.184803000000002</v>
      </c>
      <c r="AB78" s="9">
        <v>37.370941000000002</v>
      </c>
      <c r="AC78" s="9">
        <v>37.554454999999997</v>
      </c>
      <c r="AD78" s="9">
        <v>37.735626000000003</v>
      </c>
      <c r="AE78" s="9">
        <v>37.914852000000003</v>
      </c>
      <c r="AF78" s="9">
        <v>38.092525000000002</v>
      </c>
      <c r="AG78" s="9">
        <v>38.268974</v>
      </c>
      <c r="AH78" s="9">
        <v>38.444777999999999</v>
      </c>
      <c r="AI78" s="9">
        <v>38.619961000000004</v>
      </c>
      <c r="AJ78" s="9">
        <v>38.794719999999998</v>
      </c>
      <c r="AK78" s="9">
        <v>38.969642999999998</v>
      </c>
      <c r="AL78" s="9">
        <v>39.145007999999997</v>
      </c>
      <c r="AM78" s="8">
        <v>6.051E-3</v>
      </c>
    </row>
    <row r="79" spans="1:39" ht="15" customHeight="1" x14ac:dyDescent="0.25">
      <c r="A79" s="7" t="s">
        <v>62</v>
      </c>
      <c r="B79" s="10" t="s">
        <v>53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8" t="s">
        <v>29</v>
      </c>
    </row>
    <row r="80" spans="1:39" ht="15" customHeight="1" x14ac:dyDescent="0.25">
      <c r="A80" s="7" t="s">
        <v>61</v>
      </c>
      <c r="B80" s="10" t="s">
        <v>51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8" t="s">
        <v>29</v>
      </c>
    </row>
    <row r="81" spans="1:39" ht="15" customHeight="1" x14ac:dyDescent="0.25">
      <c r="A81" s="7" t="s">
        <v>60</v>
      </c>
      <c r="B81" s="10" t="s">
        <v>59</v>
      </c>
      <c r="C81" s="9">
        <v>123.84538999999999</v>
      </c>
      <c r="D81" s="9">
        <v>125.17216500000001</v>
      </c>
      <c r="E81" s="9">
        <v>126.557816</v>
      </c>
      <c r="F81" s="9">
        <v>127.941818</v>
      </c>
      <c r="G81" s="9">
        <v>129.33135999999999</v>
      </c>
      <c r="H81" s="9">
        <v>130.72444200000001</v>
      </c>
      <c r="I81" s="9">
        <v>132.11883499999999</v>
      </c>
      <c r="J81" s="9">
        <v>133.513565</v>
      </c>
      <c r="K81" s="9">
        <v>134.90728799999999</v>
      </c>
      <c r="L81" s="9">
        <v>136.29882799999999</v>
      </c>
      <c r="M81" s="9">
        <v>137.68658400000001</v>
      </c>
      <c r="N81" s="9">
        <v>139.070145</v>
      </c>
      <c r="O81" s="9">
        <v>140.445786</v>
      </c>
      <c r="P81" s="9">
        <v>141.81234699999999</v>
      </c>
      <c r="Q81" s="9">
        <v>143.16842700000001</v>
      </c>
      <c r="R81" s="9">
        <v>144.51293899999999</v>
      </c>
      <c r="S81" s="9">
        <v>145.84515400000001</v>
      </c>
      <c r="T81" s="9">
        <v>147.164658</v>
      </c>
      <c r="U81" s="9">
        <v>148.471237</v>
      </c>
      <c r="V81" s="9">
        <v>149.76503</v>
      </c>
      <c r="W81" s="9">
        <v>151.04658499999999</v>
      </c>
      <c r="X81" s="9">
        <v>152.317734</v>
      </c>
      <c r="Y81" s="9">
        <v>153.57888800000001</v>
      </c>
      <c r="Z81" s="9">
        <v>154.83068800000001</v>
      </c>
      <c r="AA81" s="9">
        <v>156.07409699999999</v>
      </c>
      <c r="AB81" s="9">
        <v>157.31019599999999</v>
      </c>
      <c r="AC81" s="9">
        <v>158.54057299999999</v>
      </c>
      <c r="AD81" s="9">
        <v>159.766525</v>
      </c>
      <c r="AE81" s="9">
        <v>160.989746</v>
      </c>
      <c r="AF81" s="9">
        <v>162.211838</v>
      </c>
      <c r="AG81" s="9">
        <v>163.434448</v>
      </c>
      <c r="AH81" s="9">
        <v>164.65997300000001</v>
      </c>
      <c r="AI81" s="9">
        <v>165.88832099999999</v>
      </c>
      <c r="AJ81" s="9">
        <v>167.12068199999999</v>
      </c>
      <c r="AK81" s="9">
        <v>168.359375</v>
      </c>
      <c r="AL81" s="9">
        <v>169.605728</v>
      </c>
      <c r="AM81" s="8">
        <v>8.9750000000000003E-3</v>
      </c>
    </row>
    <row r="82" spans="1:39" ht="15" customHeight="1" x14ac:dyDescent="0.25">
      <c r="A82" s="7" t="s">
        <v>58</v>
      </c>
      <c r="B82" s="10" t="s">
        <v>57</v>
      </c>
      <c r="C82" s="9">
        <v>13.745362</v>
      </c>
      <c r="D82" s="9">
        <v>13.892618000000001</v>
      </c>
      <c r="E82" s="9">
        <v>14.046412</v>
      </c>
      <c r="F82" s="9">
        <v>14.200018999999999</v>
      </c>
      <c r="G82" s="9">
        <v>14.354241</v>
      </c>
      <c r="H82" s="9">
        <v>14.508856</v>
      </c>
      <c r="I82" s="9">
        <v>14.663617</v>
      </c>
      <c r="J82" s="9">
        <v>14.818417</v>
      </c>
      <c r="K82" s="9">
        <v>14.973102000000001</v>
      </c>
      <c r="L82" s="9">
        <v>15.127547</v>
      </c>
      <c r="M82" s="9">
        <v>15.281571</v>
      </c>
      <c r="N82" s="9">
        <v>15.435129</v>
      </c>
      <c r="O82" s="9">
        <v>15.587811</v>
      </c>
      <c r="P82" s="9">
        <v>15.739482000000001</v>
      </c>
      <c r="Q82" s="9">
        <v>15.889989999999999</v>
      </c>
      <c r="R82" s="9">
        <v>16.039213</v>
      </c>
      <c r="S82" s="9">
        <v>16.187076999999999</v>
      </c>
      <c r="T82" s="9">
        <v>16.333525000000002</v>
      </c>
      <c r="U82" s="9">
        <v>16.478539999999999</v>
      </c>
      <c r="V82" s="9">
        <v>16.622133000000002</v>
      </c>
      <c r="W82" s="9">
        <v>16.76437</v>
      </c>
      <c r="X82" s="9">
        <v>16.905455</v>
      </c>
      <c r="Y82" s="9">
        <v>17.045428999999999</v>
      </c>
      <c r="Z82" s="9">
        <v>17.184363999999999</v>
      </c>
      <c r="AA82" s="9">
        <v>17.322367</v>
      </c>
      <c r="AB82" s="9">
        <v>17.459557</v>
      </c>
      <c r="AC82" s="9">
        <v>17.596112999999999</v>
      </c>
      <c r="AD82" s="9">
        <v>17.732185000000001</v>
      </c>
      <c r="AE82" s="9">
        <v>17.867947000000001</v>
      </c>
      <c r="AF82" s="9">
        <v>18.003579999999999</v>
      </c>
      <c r="AG82" s="9">
        <v>18.139278000000001</v>
      </c>
      <c r="AH82" s="9">
        <v>18.275295</v>
      </c>
      <c r="AI82" s="9">
        <v>18.411629000000001</v>
      </c>
      <c r="AJ82" s="9">
        <v>18.548407000000001</v>
      </c>
      <c r="AK82" s="9">
        <v>18.685886</v>
      </c>
      <c r="AL82" s="9">
        <v>18.824214999999999</v>
      </c>
      <c r="AM82" s="8">
        <v>8.9750000000000003E-3</v>
      </c>
    </row>
    <row r="83" spans="1:39" ht="15" customHeight="1" x14ac:dyDescent="0.25">
      <c r="A83" s="7" t="s">
        <v>56</v>
      </c>
      <c r="B83" s="10" t="s">
        <v>55</v>
      </c>
      <c r="C83" s="9">
        <v>108.714401</v>
      </c>
      <c r="D83" s="9">
        <v>109.87247499999999</v>
      </c>
      <c r="E83" s="9">
        <v>111.07379899999999</v>
      </c>
      <c r="F83" s="9">
        <v>112.266273</v>
      </c>
      <c r="G83" s="9">
        <v>113.45919000000001</v>
      </c>
      <c r="H83" s="9">
        <v>114.652771</v>
      </c>
      <c r="I83" s="9">
        <v>115.84446</v>
      </c>
      <c r="J83" s="9">
        <v>117.032494</v>
      </c>
      <c r="K83" s="9">
        <v>118.217339</v>
      </c>
      <c r="L83" s="9">
        <v>119.398582</v>
      </c>
      <c r="M83" s="9">
        <v>120.573624</v>
      </c>
      <c r="N83" s="9">
        <v>121.74297300000001</v>
      </c>
      <c r="O83" s="9">
        <v>122.903763</v>
      </c>
      <c r="P83" s="9">
        <v>124.055634</v>
      </c>
      <c r="Q83" s="9">
        <v>125.19635</v>
      </c>
      <c r="R83" s="9">
        <v>126.32384500000001</v>
      </c>
      <c r="S83" s="9">
        <v>127.437653</v>
      </c>
      <c r="T83" s="9">
        <v>128.537048</v>
      </c>
      <c r="U83" s="9">
        <v>129.62347399999999</v>
      </c>
      <c r="V83" s="9">
        <v>130.696259</v>
      </c>
      <c r="W83" s="9">
        <v>131.757248</v>
      </c>
      <c r="X83" s="9">
        <v>132.80577099999999</v>
      </c>
      <c r="Y83" s="9">
        <v>133.844482</v>
      </c>
      <c r="Z83" s="9">
        <v>134.87329099999999</v>
      </c>
      <c r="AA83" s="9">
        <v>135.892303</v>
      </c>
      <c r="AB83" s="9">
        <v>136.90266399999999</v>
      </c>
      <c r="AC83" s="9">
        <v>137.90664699999999</v>
      </c>
      <c r="AD83" s="9">
        <v>138.906128</v>
      </c>
      <c r="AE83" s="9">
        <v>139.90249600000001</v>
      </c>
      <c r="AF83" s="9">
        <v>140.897064</v>
      </c>
      <c r="AG83" s="9">
        <v>141.89082300000001</v>
      </c>
      <c r="AH83" s="9">
        <v>142.88514699999999</v>
      </c>
      <c r="AI83" s="9">
        <v>143.879547</v>
      </c>
      <c r="AJ83" s="9">
        <v>144.87702899999999</v>
      </c>
      <c r="AK83" s="9">
        <v>145.87756300000001</v>
      </c>
      <c r="AL83" s="9">
        <v>146.88310200000001</v>
      </c>
      <c r="AM83" s="8">
        <v>8.5749999999999993E-3</v>
      </c>
    </row>
    <row r="84" spans="1:39" ht="15" customHeight="1" x14ac:dyDescent="0.25">
      <c r="A84" s="7" t="s">
        <v>54</v>
      </c>
      <c r="B84" s="10" t="s">
        <v>53</v>
      </c>
      <c r="C84" s="9">
        <v>1.279547</v>
      </c>
      <c r="D84" s="9">
        <v>1.2998609999999999</v>
      </c>
      <c r="E84" s="9">
        <v>1.32921</v>
      </c>
      <c r="F84" s="9">
        <v>1.365939</v>
      </c>
      <c r="G84" s="9">
        <v>1.4071560000000001</v>
      </c>
      <c r="H84" s="9">
        <v>1.4508460000000001</v>
      </c>
      <c r="I84" s="9">
        <v>1.4976069999999999</v>
      </c>
      <c r="J84" s="9">
        <v>1.5482990000000001</v>
      </c>
      <c r="K84" s="9">
        <v>1.6012869999999999</v>
      </c>
      <c r="L84" s="9">
        <v>1.6559550000000001</v>
      </c>
      <c r="M84" s="9">
        <v>1.713454</v>
      </c>
      <c r="N84" s="9">
        <v>1.772913</v>
      </c>
      <c r="O84" s="9">
        <v>1.833907</v>
      </c>
      <c r="P84" s="9">
        <v>1.8957569999999999</v>
      </c>
      <c r="Q84" s="9">
        <v>1.959454</v>
      </c>
      <c r="R84" s="9">
        <v>2.0261040000000001</v>
      </c>
      <c r="S84" s="9">
        <v>2.0954980000000001</v>
      </c>
      <c r="T84" s="9">
        <v>2.1680290000000002</v>
      </c>
      <c r="U84" s="9">
        <v>2.2420550000000001</v>
      </c>
      <c r="V84" s="9">
        <v>2.3183609999999999</v>
      </c>
      <c r="W84" s="9">
        <v>2.3955790000000001</v>
      </c>
      <c r="X84" s="9">
        <v>2.4760369999999998</v>
      </c>
      <c r="Y84" s="9">
        <v>2.5574409999999999</v>
      </c>
      <c r="Z84" s="9">
        <v>2.6404329999999998</v>
      </c>
      <c r="AA84" s="9">
        <v>2.7257349999999998</v>
      </c>
      <c r="AB84" s="9">
        <v>2.8132320000000002</v>
      </c>
      <c r="AC84" s="9">
        <v>2.9020030000000001</v>
      </c>
      <c r="AD84" s="9">
        <v>2.9913850000000002</v>
      </c>
      <c r="AE84" s="9">
        <v>3.0814059999999999</v>
      </c>
      <c r="AF84" s="9">
        <v>3.1722350000000001</v>
      </c>
      <c r="AG84" s="9">
        <v>3.2643610000000001</v>
      </c>
      <c r="AH84" s="9">
        <v>3.3584969999999998</v>
      </c>
      <c r="AI84" s="9">
        <v>3.45506</v>
      </c>
      <c r="AJ84" s="9">
        <v>3.5521150000000001</v>
      </c>
      <c r="AK84" s="9">
        <v>3.6517219999999999</v>
      </c>
      <c r="AL84" s="9">
        <v>3.7531340000000002</v>
      </c>
      <c r="AM84" s="8">
        <v>3.1677999999999998E-2</v>
      </c>
    </row>
    <row r="85" spans="1:39" ht="15" customHeight="1" x14ac:dyDescent="0.25">
      <c r="A85" s="7" t="s">
        <v>52</v>
      </c>
      <c r="B85" s="10" t="s">
        <v>51</v>
      </c>
      <c r="C85" s="9">
        <v>0.10607900000000001</v>
      </c>
      <c r="D85" s="9">
        <v>0.107215</v>
      </c>
      <c r="E85" s="9">
        <v>0.108402</v>
      </c>
      <c r="F85" s="9">
        <v>0.109588</v>
      </c>
      <c r="G85" s="9">
        <v>0.110778</v>
      </c>
      <c r="H85" s="9">
        <v>0.111971</v>
      </c>
      <c r="I85" s="9">
        <v>0.113165</v>
      </c>
      <c r="J85" s="9">
        <v>0.11436</v>
      </c>
      <c r="K85" s="9">
        <v>0.115554</v>
      </c>
      <c r="L85" s="9">
        <v>0.116746</v>
      </c>
      <c r="M85" s="9">
        <v>0.117935</v>
      </c>
      <c r="N85" s="9">
        <v>0.11912</v>
      </c>
      <c r="O85" s="9">
        <v>0.120298</v>
      </c>
      <c r="P85" s="9">
        <v>0.12146800000000001</v>
      </c>
      <c r="Q85" s="9">
        <v>0.12263</v>
      </c>
      <c r="R85" s="9">
        <v>0.123782</v>
      </c>
      <c r="S85" s="9">
        <v>0.12492300000000001</v>
      </c>
      <c r="T85" s="9">
        <v>0.126053</v>
      </c>
      <c r="U85" s="9">
        <v>0.12717200000000001</v>
      </c>
      <c r="V85" s="9">
        <v>0.12828000000000001</v>
      </c>
      <c r="W85" s="9">
        <v>0.12937799999999999</v>
      </c>
      <c r="X85" s="9">
        <v>0.130467</v>
      </c>
      <c r="Y85" s="9">
        <v>0.131547</v>
      </c>
      <c r="Z85" s="9">
        <v>0.13261899999999999</v>
      </c>
      <c r="AA85" s="9">
        <v>0.133684</v>
      </c>
      <c r="AB85" s="9">
        <v>0.134743</v>
      </c>
      <c r="AC85" s="9">
        <v>0.135797</v>
      </c>
      <c r="AD85" s="9">
        <v>0.136847</v>
      </c>
      <c r="AE85" s="9">
        <v>0.13789499999999999</v>
      </c>
      <c r="AF85" s="9">
        <v>0.13894100000000001</v>
      </c>
      <c r="AG85" s="9">
        <v>0.139989</v>
      </c>
      <c r="AH85" s="9">
        <v>0.141038</v>
      </c>
      <c r="AI85" s="9">
        <v>0.142091</v>
      </c>
      <c r="AJ85" s="9">
        <v>0.143146</v>
      </c>
      <c r="AK85" s="9">
        <v>0.144207</v>
      </c>
      <c r="AL85" s="9">
        <v>0.14527499999999999</v>
      </c>
      <c r="AM85" s="8">
        <v>8.9750000000000003E-3</v>
      </c>
    </row>
    <row r="87" spans="1:39" ht="15" customHeight="1" x14ac:dyDescent="0.2">
      <c r="A87" s="7" t="s">
        <v>50</v>
      </c>
      <c r="B87" s="6" t="s">
        <v>49</v>
      </c>
      <c r="C87" s="5">
        <v>42.697353</v>
      </c>
      <c r="D87" s="5">
        <v>44.561295000000001</v>
      </c>
      <c r="E87" s="5">
        <v>45.221255999999997</v>
      </c>
      <c r="F87" s="5">
        <v>46.080860000000001</v>
      </c>
      <c r="G87" s="5">
        <v>46.538939999999997</v>
      </c>
      <c r="H87" s="5">
        <v>47.101821999999999</v>
      </c>
      <c r="I87" s="5">
        <v>47.725628</v>
      </c>
      <c r="J87" s="5">
        <v>48.353282999999998</v>
      </c>
      <c r="K87" s="5">
        <v>49.034767000000002</v>
      </c>
      <c r="L87" s="5">
        <v>49.706668999999998</v>
      </c>
      <c r="M87" s="5">
        <v>50.30912</v>
      </c>
      <c r="N87" s="5">
        <v>50.870700999999997</v>
      </c>
      <c r="O87" s="5">
        <v>51.480530000000002</v>
      </c>
      <c r="P87" s="5">
        <v>52.144249000000002</v>
      </c>
      <c r="Q87" s="5">
        <v>52.735016000000002</v>
      </c>
      <c r="R87" s="5">
        <v>53.242427999999997</v>
      </c>
      <c r="S87" s="5">
        <v>53.723854000000003</v>
      </c>
      <c r="T87" s="5">
        <v>54.229416000000001</v>
      </c>
      <c r="U87" s="5">
        <v>54.822189000000002</v>
      </c>
      <c r="V87" s="5">
        <v>55.387912999999998</v>
      </c>
      <c r="W87" s="5">
        <v>55.966076000000001</v>
      </c>
      <c r="X87" s="5">
        <v>56.489142999999999</v>
      </c>
      <c r="Y87" s="5">
        <v>57.068409000000003</v>
      </c>
      <c r="Z87" s="5">
        <v>57.651001000000001</v>
      </c>
      <c r="AA87" s="5">
        <v>58.175528999999997</v>
      </c>
      <c r="AB87" s="5">
        <v>58.689804000000002</v>
      </c>
      <c r="AC87" s="5">
        <v>59.200180000000003</v>
      </c>
      <c r="AD87" s="5">
        <v>59.725456000000001</v>
      </c>
      <c r="AE87" s="5">
        <v>60.238593999999999</v>
      </c>
      <c r="AF87" s="5">
        <v>60.732086000000002</v>
      </c>
      <c r="AG87" s="5">
        <v>61.222938999999997</v>
      </c>
      <c r="AH87" s="5">
        <v>61.708717</v>
      </c>
      <c r="AI87" s="5">
        <v>62.174048999999997</v>
      </c>
      <c r="AJ87" s="5">
        <v>62.652175999999997</v>
      </c>
      <c r="AK87" s="5">
        <v>63.125281999999999</v>
      </c>
      <c r="AL87" s="5">
        <v>63.577689999999997</v>
      </c>
      <c r="AM87" s="4">
        <v>1.0508E-2</v>
      </c>
    </row>
    <row r="88" spans="1:39" ht="15" customHeight="1" x14ac:dyDescent="0.25">
      <c r="A88" s="7" t="s">
        <v>48</v>
      </c>
      <c r="B88" s="10" t="s">
        <v>47</v>
      </c>
      <c r="C88" s="9">
        <v>10.648009</v>
      </c>
      <c r="D88" s="9">
        <v>11.543526999999999</v>
      </c>
      <c r="E88" s="9">
        <v>11.681818</v>
      </c>
      <c r="F88" s="9">
        <v>11.815345000000001</v>
      </c>
      <c r="G88" s="9">
        <v>11.949463</v>
      </c>
      <c r="H88" s="9">
        <v>12.084269000000001</v>
      </c>
      <c r="I88" s="9">
        <v>12.218351999999999</v>
      </c>
      <c r="J88" s="9">
        <v>12.352746</v>
      </c>
      <c r="K88" s="9">
        <v>12.488025</v>
      </c>
      <c r="L88" s="9">
        <v>12.620948</v>
      </c>
      <c r="M88" s="9">
        <v>12.748310999999999</v>
      </c>
      <c r="N88" s="9">
        <v>12.874998</v>
      </c>
      <c r="O88" s="9">
        <v>13.000832000000001</v>
      </c>
      <c r="P88" s="9">
        <v>13.12433</v>
      </c>
      <c r="Q88" s="9">
        <v>13.246454999999999</v>
      </c>
      <c r="R88" s="9">
        <v>13.368207999999999</v>
      </c>
      <c r="S88" s="9">
        <v>13.489457</v>
      </c>
      <c r="T88" s="9">
        <v>13.610104</v>
      </c>
      <c r="U88" s="9">
        <v>13.730048</v>
      </c>
      <c r="V88" s="9">
        <v>13.849152999999999</v>
      </c>
      <c r="W88" s="9">
        <v>13.967335</v>
      </c>
      <c r="X88" s="9">
        <v>14.084626999999999</v>
      </c>
      <c r="Y88" s="9">
        <v>14.200851999999999</v>
      </c>
      <c r="Z88" s="9">
        <v>14.315894999999999</v>
      </c>
      <c r="AA88" s="9">
        <v>14.429710999999999</v>
      </c>
      <c r="AB88" s="9">
        <v>14.542338000000001</v>
      </c>
      <c r="AC88" s="9">
        <v>14.653836999999999</v>
      </c>
      <c r="AD88" s="9">
        <v>14.764279</v>
      </c>
      <c r="AE88" s="9">
        <v>14.873708000000001</v>
      </c>
      <c r="AF88" s="9">
        <v>14.982229</v>
      </c>
      <c r="AG88" s="9">
        <v>15.089981999999999</v>
      </c>
      <c r="AH88" s="9">
        <v>15.197365</v>
      </c>
      <c r="AI88" s="9">
        <v>15.304154</v>
      </c>
      <c r="AJ88" s="9">
        <v>15.410425</v>
      </c>
      <c r="AK88" s="9">
        <v>15.516643999999999</v>
      </c>
      <c r="AL88" s="9">
        <v>15.623044</v>
      </c>
      <c r="AM88" s="8">
        <v>8.94E-3</v>
      </c>
    </row>
    <row r="89" spans="1:39" ht="15" customHeight="1" x14ac:dyDescent="0.25">
      <c r="A89" s="7" t="s">
        <v>46</v>
      </c>
      <c r="B89" s="10" t="s">
        <v>36</v>
      </c>
      <c r="C89" s="9">
        <v>1.895346</v>
      </c>
      <c r="D89" s="9">
        <v>2.054748</v>
      </c>
      <c r="E89" s="9">
        <v>2.0793629999999999</v>
      </c>
      <c r="F89" s="9">
        <v>2.1031309999999999</v>
      </c>
      <c r="G89" s="9">
        <v>2.1270039999999999</v>
      </c>
      <c r="H89" s="9">
        <v>2.1509990000000001</v>
      </c>
      <c r="I89" s="9">
        <v>2.1748669999999999</v>
      </c>
      <c r="J89" s="9">
        <v>2.1987890000000001</v>
      </c>
      <c r="K89" s="9">
        <v>2.2228680000000001</v>
      </c>
      <c r="L89" s="9">
        <v>2.2465290000000002</v>
      </c>
      <c r="M89" s="9">
        <v>2.269199</v>
      </c>
      <c r="N89" s="9">
        <v>2.2917489999999998</v>
      </c>
      <c r="O89" s="9">
        <v>2.3141479999999999</v>
      </c>
      <c r="P89" s="9">
        <v>2.3361299999999998</v>
      </c>
      <c r="Q89" s="9">
        <v>2.3578679999999999</v>
      </c>
      <c r="R89" s="9">
        <v>2.37954</v>
      </c>
      <c r="S89" s="9">
        <v>2.4011230000000001</v>
      </c>
      <c r="T89" s="9">
        <v>2.4225979999999998</v>
      </c>
      <c r="U89" s="9">
        <v>2.4439479999999998</v>
      </c>
      <c r="V89" s="9">
        <v>2.4651489999999998</v>
      </c>
      <c r="W89" s="9">
        <v>2.4861849999999999</v>
      </c>
      <c r="X89" s="9">
        <v>2.507063</v>
      </c>
      <c r="Y89" s="9">
        <v>2.5277509999999999</v>
      </c>
      <c r="Z89" s="9">
        <v>2.5482290000000001</v>
      </c>
      <c r="AA89" s="9">
        <v>2.5684879999999999</v>
      </c>
      <c r="AB89" s="9">
        <v>2.5885359999999999</v>
      </c>
      <c r="AC89" s="9">
        <v>2.6083820000000002</v>
      </c>
      <c r="AD89" s="9">
        <v>2.6280410000000001</v>
      </c>
      <c r="AE89" s="9">
        <v>2.647519</v>
      </c>
      <c r="AF89" s="9">
        <v>2.6668370000000001</v>
      </c>
      <c r="AG89" s="9">
        <v>2.686016</v>
      </c>
      <c r="AH89" s="9">
        <v>2.7051310000000002</v>
      </c>
      <c r="AI89" s="9">
        <v>2.7241390000000001</v>
      </c>
      <c r="AJ89" s="9">
        <v>2.743055</v>
      </c>
      <c r="AK89" s="9">
        <v>2.761962</v>
      </c>
      <c r="AL89" s="9">
        <v>2.7809010000000001</v>
      </c>
      <c r="AM89" s="8">
        <v>8.94E-3</v>
      </c>
    </row>
    <row r="90" spans="1:39" ht="15" customHeight="1" x14ac:dyDescent="0.25">
      <c r="A90" s="7" t="s">
        <v>45</v>
      </c>
      <c r="B90" s="10" t="s">
        <v>34</v>
      </c>
      <c r="C90" s="9">
        <v>8.7526639999999993</v>
      </c>
      <c r="D90" s="9">
        <v>9.4887789999999992</v>
      </c>
      <c r="E90" s="9">
        <v>9.6024550000000009</v>
      </c>
      <c r="F90" s="9">
        <v>9.7122139999999995</v>
      </c>
      <c r="G90" s="9">
        <v>9.8224590000000003</v>
      </c>
      <c r="H90" s="9">
        <v>9.9332700000000003</v>
      </c>
      <c r="I90" s="9">
        <v>10.043486</v>
      </c>
      <c r="J90" s="9">
        <v>10.153957</v>
      </c>
      <c r="K90" s="9">
        <v>10.265157</v>
      </c>
      <c r="L90" s="9">
        <v>10.374419</v>
      </c>
      <c r="M90" s="9">
        <v>10.479112000000001</v>
      </c>
      <c r="N90" s="9">
        <v>10.583249</v>
      </c>
      <c r="O90" s="9">
        <v>10.686684</v>
      </c>
      <c r="P90" s="9">
        <v>10.788199000000001</v>
      </c>
      <c r="Q90" s="9">
        <v>10.888586999999999</v>
      </c>
      <c r="R90" s="9">
        <v>10.988667</v>
      </c>
      <c r="S90" s="9">
        <v>11.088334</v>
      </c>
      <c r="T90" s="9">
        <v>11.187506000000001</v>
      </c>
      <c r="U90" s="9">
        <v>11.286099999999999</v>
      </c>
      <c r="V90" s="9">
        <v>11.384003999999999</v>
      </c>
      <c r="W90" s="9">
        <v>11.48115</v>
      </c>
      <c r="X90" s="9">
        <v>11.577564000000001</v>
      </c>
      <c r="Y90" s="9">
        <v>11.673101000000001</v>
      </c>
      <c r="Z90" s="9">
        <v>11.767666</v>
      </c>
      <c r="AA90" s="9">
        <v>11.861223000000001</v>
      </c>
      <c r="AB90" s="9">
        <v>11.953802</v>
      </c>
      <c r="AC90" s="9">
        <v>12.045455</v>
      </c>
      <c r="AD90" s="9">
        <v>12.136238000000001</v>
      </c>
      <c r="AE90" s="9">
        <v>12.226189</v>
      </c>
      <c r="AF90" s="9">
        <v>12.315391999999999</v>
      </c>
      <c r="AG90" s="9">
        <v>12.403966</v>
      </c>
      <c r="AH90" s="9">
        <v>12.492234</v>
      </c>
      <c r="AI90" s="9">
        <v>12.580015</v>
      </c>
      <c r="AJ90" s="9">
        <v>12.66737</v>
      </c>
      <c r="AK90" s="9">
        <v>12.754682000000001</v>
      </c>
      <c r="AL90" s="9">
        <v>12.842143</v>
      </c>
      <c r="AM90" s="8">
        <v>8.94E-3</v>
      </c>
    </row>
    <row r="91" spans="1:39" ht="15" customHeight="1" x14ac:dyDescent="0.25">
      <c r="A91" s="7" t="s">
        <v>44</v>
      </c>
      <c r="B91" s="10" t="s">
        <v>32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8" t="s">
        <v>29</v>
      </c>
    </row>
    <row r="92" spans="1:39" ht="15" customHeight="1" x14ac:dyDescent="0.25">
      <c r="A92" s="7" t="s">
        <v>43</v>
      </c>
      <c r="B92" s="10" t="s">
        <v>30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8" t="s">
        <v>29</v>
      </c>
    </row>
    <row r="93" spans="1:39" ht="15" customHeight="1" x14ac:dyDescent="0.25">
      <c r="A93" s="7" t="s">
        <v>42</v>
      </c>
      <c r="B93" s="10" t="s">
        <v>41</v>
      </c>
      <c r="C93" s="9">
        <v>14.848077999999999</v>
      </c>
      <c r="D93" s="9">
        <v>15.114731000000001</v>
      </c>
      <c r="E93" s="9">
        <v>15.335281</v>
      </c>
      <c r="F93" s="9">
        <v>15.590306999999999</v>
      </c>
      <c r="G93" s="9">
        <v>15.771412</v>
      </c>
      <c r="H93" s="9">
        <v>15.966352000000001</v>
      </c>
      <c r="I93" s="9">
        <v>16.177599000000001</v>
      </c>
      <c r="J93" s="9">
        <v>16.389879000000001</v>
      </c>
      <c r="K93" s="9">
        <v>16.601272999999999</v>
      </c>
      <c r="L93" s="9">
        <v>16.808413999999999</v>
      </c>
      <c r="M93" s="9">
        <v>16.998121000000001</v>
      </c>
      <c r="N93" s="9">
        <v>17.173397000000001</v>
      </c>
      <c r="O93" s="9">
        <v>17.356680000000001</v>
      </c>
      <c r="P93" s="9">
        <v>17.550995</v>
      </c>
      <c r="Q93" s="9">
        <v>17.730799000000001</v>
      </c>
      <c r="R93" s="9">
        <v>17.890305000000001</v>
      </c>
      <c r="S93" s="9">
        <v>18.040251000000001</v>
      </c>
      <c r="T93" s="9">
        <v>18.197716</v>
      </c>
      <c r="U93" s="9">
        <v>18.370052000000001</v>
      </c>
      <c r="V93" s="9">
        <v>18.541843</v>
      </c>
      <c r="W93" s="9">
        <v>18.7134</v>
      </c>
      <c r="X93" s="9">
        <v>18.877462000000001</v>
      </c>
      <c r="Y93" s="9">
        <v>19.046427000000001</v>
      </c>
      <c r="Z93" s="9">
        <v>19.216459</v>
      </c>
      <c r="AA93" s="9">
        <v>19.374818999999999</v>
      </c>
      <c r="AB93" s="9">
        <v>19.526215000000001</v>
      </c>
      <c r="AC93" s="9">
        <v>19.674385000000001</v>
      </c>
      <c r="AD93" s="9">
        <v>19.824681999999999</v>
      </c>
      <c r="AE93" s="9">
        <v>19.971519000000001</v>
      </c>
      <c r="AF93" s="9">
        <v>20.112068000000001</v>
      </c>
      <c r="AG93" s="9">
        <v>20.251131000000001</v>
      </c>
      <c r="AH93" s="9">
        <v>20.389122</v>
      </c>
      <c r="AI93" s="9">
        <v>20.521609999999999</v>
      </c>
      <c r="AJ93" s="9">
        <v>20.651945000000001</v>
      </c>
      <c r="AK93" s="9">
        <v>20.785889000000001</v>
      </c>
      <c r="AL93" s="9">
        <v>20.920151000000001</v>
      </c>
      <c r="AM93" s="8">
        <v>9.606E-3</v>
      </c>
    </row>
    <row r="94" spans="1:39" ht="15" customHeight="1" x14ac:dyDescent="0.25">
      <c r="A94" s="7" t="s">
        <v>40</v>
      </c>
      <c r="B94" s="10" t="s">
        <v>36</v>
      </c>
      <c r="C94" s="9">
        <v>14.848077999999999</v>
      </c>
      <c r="D94" s="9">
        <v>15.114731000000001</v>
      </c>
      <c r="E94" s="9">
        <v>15.335281</v>
      </c>
      <c r="F94" s="9">
        <v>15.590306999999999</v>
      </c>
      <c r="G94" s="9">
        <v>15.771412</v>
      </c>
      <c r="H94" s="9">
        <v>15.966352000000001</v>
      </c>
      <c r="I94" s="9">
        <v>16.177599000000001</v>
      </c>
      <c r="J94" s="9">
        <v>16.389879000000001</v>
      </c>
      <c r="K94" s="9">
        <v>16.601272999999999</v>
      </c>
      <c r="L94" s="9">
        <v>16.808413999999999</v>
      </c>
      <c r="M94" s="9">
        <v>16.998121000000001</v>
      </c>
      <c r="N94" s="9">
        <v>17.173397000000001</v>
      </c>
      <c r="O94" s="9">
        <v>17.356680000000001</v>
      </c>
      <c r="P94" s="9">
        <v>17.550995</v>
      </c>
      <c r="Q94" s="9">
        <v>17.730799000000001</v>
      </c>
      <c r="R94" s="9">
        <v>17.890305000000001</v>
      </c>
      <c r="S94" s="9">
        <v>18.040251000000001</v>
      </c>
      <c r="T94" s="9">
        <v>18.197716</v>
      </c>
      <c r="U94" s="9">
        <v>18.370052000000001</v>
      </c>
      <c r="V94" s="9">
        <v>18.541843</v>
      </c>
      <c r="W94" s="9">
        <v>18.7134</v>
      </c>
      <c r="X94" s="9">
        <v>18.877462000000001</v>
      </c>
      <c r="Y94" s="9">
        <v>19.046427000000001</v>
      </c>
      <c r="Z94" s="9">
        <v>19.216459</v>
      </c>
      <c r="AA94" s="9">
        <v>19.374818999999999</v>
      </c>
      <c r="AB94" s="9">
        <v>19.526215000000001</v>
      </c>
      <c r="AC94" s="9">
        <v>19.674385000000001</v>
      </c>
      <c r="AD94" s="9">
        <v>19.824681999999999</v>
      </c>
      <c r="AE94" s="9">
        <v>19.971519000000001</v>
      </c>
      <c r="AF94" s="9">
        <v>20.112068000000001</v>
      </c>
      <c r="AG94" s="9">
        <v>20.251131000000001</v>
      </c>
      <c r="AH94" s="9">
        <v>20.389122</v>
      </c>
      <c r="AI94" s="9">
        <v>20.521609999999999</v>
      </c>
      <c r="AJ94" s="9">
        <v>20.651945000000001</v>
      </c>
      <c r="AK94" s="9">
        <v>20.785889000000001</v>
      </c>
      <c r="AL94" s="9">
        <v>20.920151000000001</v>
      </c>
      <c r="AM94" s="8">
        <v>9.606E-3</v>
      </c>
    </row>
    <row r="95" spans="1:39" ht="15" customHeight="1" x14ac:dyDescent="0.25">
      <c r="A95" s="7" t="s">
        <v>39</v>
      </c>
      <c r="B95" s="10" t="s">
        <v>38</v>
      </c>
      <c r="C95" s="9">
        <v>17.201269</v>
      </c>
      <c r="D95" s="9">
        <v>17.903036</v>
      </c>
      <c r="E95" s="9">
        <v>18.204155</v>
      </c>
      <c r="F95" s="9">
        <v>18.675208999999999</v>
      </c>
      <c r="G95" s="9">
        <v>18.818069000000001</v>
      </c>
      <c r="H95" s="9">
        <v>19.051205</v>
      </c>
      <c r="I95" s="9">
        <v>19.329675999999999</v>
      </c>
      <c r="J95" s="9">
        <v>19.610657</v>
      </c>
      <c r="K95" s="9">
        <v>19.945473</v>
      </c>
      <c r="L95" s="9">
        <v>20.277304000000001</v>
      </c>
      <c r="M95" s="9">
        <v>20.562687</v>
      </c>
      <c r="N95" s="9">
        <v>20.822303999999999</v>
      </c>
      <c r="O95" s="9">
        <v>21.12302</v>
      </c>
      <c r="P95" s="9">
        <v>21.468928999999999</v>
      </c>
      <c r="Q95" s="9">
        <v>21.757763000000001</v>
      </c>
      <c r="R95" s="9">
        <v>21.983915</v>
      </c>
      <c r="S95" s="9">
        <v>22.194144999999999</v>
      </c>
      <c r="T95" s="9">
        <v>22.421593000000001</v>
      </c>
      <c r="U95" s="9">
        <v>22.722083999999999</v>
      </c>
      <c r="V95" s="9">
        <v>22.996918000000001</v>
      </c>
      <c r="W95" s="9">
        <v>23.285345</v>
      </c>
      <c r="X95" s="9">
        <v>23.527054</v>
      </c>
      <c r="Y95" s="9">
        <v>23.821124999999999</v>
      </c>
      <c r="Z95" s="9">
        <v>24.118646999999999</v>
      </c>
      <c r="AA95" s="9">
        <v>24.370998</v>
      </c>
      <c r="AB95" s="9">
        <v>24.62125</v>
      </c>
      <c r="AC95" s="9">
        <v>24.871956000000001</v>
      </c>
      <c r="AD95" s="9">
        <v>25.136496999999999</v>
      </c>
      <c r="AE95" s="9">
        <v>25.393367999999999</v>
      </c>
      <c r="AF95" s="9">
        <v>25.637786999999999</v>
      </c>
      <c r="AG95" s="9">
        <v>25.881827999999999</v>
      </c>
      <c r="AH95" s="9">
        <v>26.122229000000001</v>
      </c>
      <c r="AI95" s="9">
        <v>26.348289000000001</v>
      </c>
      <c r="AJ95" s="9">
        <v>26.589804000000001</v>
      </c>
      <c r="AK95" s="9">
        <v>26.822745999999999</v>
      </c>
      <c r="AL95" s="9">
        <v>27.034496000000001</v>
      </c>
      <c r="AM95" s="8">
        <v>1.2196E-2</v>
      </c>
    </row>
    <row r="96" spans="1:39" ht="15" customHeight="1" x14ac:dyDescent="0.25">
      <c r="A96" s="7" t="s">
        <v>37</v>
      </c>
      <c r="B96" s="10" t="s">
        <v>36</v>
      </c>
      <c r="C96" s="9">
        <v>5.939654</v>
      </c>
      <c r="D96" s="9">
        <v>6.1006299999999998</v>
      </c>
      <c r="E96" s="9">
        <v>6.2049260000000004</v>
      </c>
      <c r="F96" s="9">
        <v>6.3364370000000001</v>
      </c>
      <c r="G96" s="9">
        <v>6.4129500000000004</v>
      </c>
      <c r="H96" s="9">
        <v>6.5014849999999997</v>
      </c>
      <c r="I96" s="9">
        <v>6.6030150000000001</v>
      </c>
      <c r="J96" s="9">
        <v>6.7048050000000003</v>
      </c>
      <c r="K96" s="9">
        <v>6.8102919999999996</v>
      </c>
      <c r="L96" s="9">
        <v>6.9146749999999999</v>
      </c>
      <c r="M96" s="9">
        <v>7.0078459999999998</v>
      </c>
      <c r="N96" s="9">
        <v>7.0912819999999996</v>
      </c>
      <c r="O96" s="9">
        <v>7.1845150000000002</v>
      </c>
      <c r="P96" s="9">
        <v>7.2868430000000002</v>
      </c>
      <c r="Q96" s="9">
        <v>7.3764719999999997</v>
      </c>
      <c r="R96" s="9">
        <v>7.4488050000000001</v>
      </c>
      <c r="S96" s="9">
        <v>7.516273</v>
      </c>
      <c r="T96" s="9">
        <v>7.5900210000000001</v>
      </c>
      <c r="U96" s="9">
        <v>7.6780460000000001</v>
      </c>
      <c r="V96" s="9">
        <v>7.7634109999999996</v>
      </c>
      <c r="W96" s="9">
        <v>7.8501859999999999</v>
      </c>
      <c r="X96" s="9">
        <v>7.9299359999999997</v>
      </c>
      <c r="Y96" s="9">
        <v>8.0162530000000007</v>
      </c>
      <c r="Z96" s="9">
        <v>8.1053350000000002</v>
      </c>
      <c r="AA96" s="9">
        <v>8.1847259999999995</v>
      </c>
      <c r="AB96" s="9">
        <v>8.2596600000000002</v>
      </c>
      <c r="AC96" s="9">
        <v>8.3343799999999995</v>
      </c>
      <c r="AD96" s="9">
        <v>8.411187</v>
      </c>
      <c r="AE96" s="9">
        <v>8.4858480000000007</v>
      </c>
      <c r="AF96" s="9">
        <v>8.5572820000000007</v>
      </c>
      <c r="AG96" s="9">
        <v>8.6278199999999998</v>
      </c>
      <c r="AH96" s="9">
        <v>8.6961729999999999</v>
      </c>
      <c r="AI96" s="9">
        <v>8.7613120000000002</v>
      </c>
      <c r="AJ96" s="9">
        <v>8.8282969999999992</v>
      </c>
      <c r="AK96" s="9">
        <v>8.8971649999999993</v>
      </c>
      <c r="AL96" s="9">
        <v>8.9632290000000001</v>
      </c>
      <c r="AM96" s="8">
        <v>1.1379999999999999E-2</v>
      </c>
    </row>
    <row r="97" spans="1:39" ht="15" customHeight="1" x14ac:dyDescent="0.25">
      <c r="A97" s="7" t="s">
        <v>35</v>
      </c>
      <c r="B97" s="10" t="s">
        <v>34</v>
      </c>
      <c r="C97" s="9">
        <v>11.261615000000001</v>
      </c>
      <c r="D97" s="9">
        <v>11.802406</v>
      </c>
      <c r="E97" s="9">
        <v>11.999229</v>
      </c>
      <c r="F97" s="9">
        <v>12.338770999999999</v>
      </c>
      <c r="G97" s="9">
        <v>12.405118999999999</v>
      </c>
      <c r="H97" s="9">
        <v>12.549719</v>
      </c>
      <c r="I97" s="9">
        <v>12.726661</v>
      </c>
      <c r="J97" s="9">
        <v>12.905851999999999</v>
      </c>
      <c r="K97" s="9">
        <v>13.13518</v>
      </c>
      <c r="L97" s="9">
        <v>13.362629</v>
      </c>
      <c r="M97" s="9">
        <v>13.55484</v>
      </c>
      <c r="N97" s="9">
        <v>13.731021</v>
      </c>
      <c r="O97" s="9">
        <v>13.938504999999999</v>
      </c>
      <c r="P97" s="9">
        <v>14.182085000000001</v>
      </c>
      <c r="Q97" s="9">
        <v>14.381290999999999</v>
      </c>
      <c r="R97" s="9">
        <v>14.53511</v>
      </c>
      <c r="S97" s="9">
        <v>14.677871</v>
      </c>
      <c r="T97" s="9">
        <v>14.831572</v>
      </c>
      <c r="U97" s="9">
        <v>15.044039</v>
      </c>
      <c r="V97" s="9">
        <v>15.233508</v>
      </c>
      <c r="W97" s="9">
        <v>15.435159000000001</v>
      </c>
      <c r="X97" s="9">
        <v>15.597117000000001</v>
      </c>
      <c r="Y97" s="9">
        <v>15.804873000000001</v>
      </c>
      <c r="Z97" s="9">
        <v>16.013311000000002</v>
      </c>
      <c r="AA97" s="9">
        <v>16.186274000000001</v>
      </c>
      <c r="AB97" s="9">
        <v>16.361591000000001</v>
      </c>
      <c r="AC97" s="9">
        <v>16.537576999999999</v>
      </c>
      <c r="AD97" s="9">
        <v>16.725308999999999</v>
      </c>
      <c r="AE97" s="9">
        <v>16.907520000000002</v>
      </c>
      <c r="AF97" s="9">
        <v>17.080504999999999</v>
      </c>
      <c r="AG97" s="9">
        <v>17.254007000000001</v>
      </c>
      <c r="AH97" s="9">
        <v>17.426055999999999</v>
      </c>
      <c r="AI97" s="9">
        <v>17.586977000000001</v>
      </c>
      <c r="AJ97" s="9">
        <v>17.761507000000002</v>
      </c>
      <c r="AK97" s="9">
        <v>17.925581000000001</v>
      </c>
      <c r="AL97" s="9">
        <v>18.071268</v>
      </c>
      <c r="AM97" s="8">
        <v>1.2609E-2</v>
      </c>
    </row>
    <row r="98" spans="1:39" ht="15" customHeight="1" x14ac:dyDescent="0.25">
      <c r="A98" s="7" t="s">
        <v>33</v>
      </c>
      <c r="B98" s="10" t="s">
        <v>32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8" t="s">
        <v>29</v>
      </c>
    </row>
    <row r="99" spans="1:39" ht="15" customHeight="1" x14ac:dyDescent="0.25">
      <c r="A99" s="7" t="s">
        <v>31</v>
      </c>
      <c r="B99" s="10" t="s">
        <v>30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8" t="s">
        <v>29</v>
      </c>
    </row>
    <row r="101" spans="1:39" ht="15" customHeight="1" x14ac:dyDescent="0.2">
      <c r="A101" s="7" t="s">
        <v>28</v>
      </c>
      <c r="B101" s="6" t="s">
        <v>27</v>
      </c>
      <c r="C101" s="5">
        <v>246.91082800000001</v>
      </c>
      <c r="D101" s="5">
        <v>251.787262</v>
      </c>
      <c r="E101" s="5">
        <v>255.807129</v>
      </c>
      <c r="F101" s="5">
        <v>259.94406099999998</v>
      </c>
      <c r="G101" s="5">
        <v>263.42877199999998</v>
      </c>
      <c r="H101" s="5">
        <v>266.70584100000002</v>
      </c>
      <c r="I101" s="5">
        <v>269.80822799999999</v>
      </c>
      <c r="J101" s="5">
        <v>272.59670999999997</v>
      </c>
      <c r="K101" s="5">
        <v>275.26971400000002</v>
      </c>
      <c r="L101" s="5">
        <v>277.86779799999999</v>
      </c>
      <c r="M101" s="5">
        <v>280.26355000000001</v>
      </c>
      <c r="N101" s="5">
        <v>282.51788299999998</v>
      </c>
      <c r="O101" s="5">
        <v>284.79547100000002</v>
      </c>
      <c r="P101" s="5">
        <v>287.20666499999999</v>
      </c>
      <c r="Q101" s="5">
        <v>289.452271</v>
      </c>
      <c r="R101" s="5">
        <v>291.431915</v>
      </c>
      <c r="S101" s="5">
        <v>293.28170799999998</v>
      </c>
      <c r="T101" s="5">
        <v>295.05770899999999</v>
      </c>
      <c r="U101" s="5">
        <v>296.98596199999997</v>
      </c>
      <c r="V101" s="5">
        <v>298.83007800000001</v>
      </c>
      <c r="W101" s="5">
        <v>300.66845699999999</v>
      </c>
      <c r="X101" s="5">
        <v>302.30502300000001</v>
      </c>
      <c r="Y101" s="5">
        <v>304.005157</v>
      </c>
      <c r="Z101" s="5">
        <v>305.710083</v>
      </c>
      <c r="AA101" s="5">
        <v>307.24963400000001</v>
      </c>
      <c r="AB101" s="5">
        <v>308.73193400000002</v>
      </c>
      <c r="AC101" s="5">
        <v>310.20187399999998</v>
      </c>
      <c r="AD101" s="5">
        <v>311.718323</v>
      </c>
      <c r="AE101" s="5">
        <v>313.23492399999998</v>
      </c>
      <c r="AF101" s="5">
        <v>314.73028599999998</v>
      </c>
      <c r="AG101" s="5">
        <v>316.22287</v>
      </c>
      <c r="AH101" s="5">
        <v>317.68731700000001</v>
      </c>
      <c r="AI101" s="5">
        <v>319.06366000000003</v>
      </c>
      <c r="AJ101" s="5">
        <v>320.493042</v>
      </c>
      <c r="AK101" s="5">
        <v>321.92898600000001</v>
      </c>
      <c r="AL101" s="5">
        <v>323.28247099999999</v>
      </c>
      <c r="AM101" s="4">
        <v>7.378E-3</v>
      </c>
    </row>
    <row r="102" spans="1:39" ht="15" customHeight="1" x14ac:dyDescent="0.25">
      <c r="A102" s="7" t="s">
        <v>26</v>
      </c>
      <c r="B102" s="10" t="s">
        <v>25</v>
      </c>
      <c r="C102" s="9">
        <v>197.02058400000001</v>
      </c>
      <c r="D102" s="9">
        <v>200.37370300000001</v>
      </c>
      <c r="E102" s="9">
        <v>203.50482199999999</v>
      </c>
      <c r="F102" s="9">
        <v>206.622772</v>
      </c>
      <c r="G102" s="9">
        <v>209.17901599999999</v>
      </c>
      <c r="H102" s="9">
        <v>211.40625</v>
      </c>
      <c r="I102" s="9">
        <v>213.32910200000001</v>
      </c>
      <c r="J102" s="9">
        <v>214.97261</v>
      </c>
      <c r="K102" s="9">
        <v>216.531387</v>
      </c>
      <c r="L102" s="9">
        <v>218.02011100000001</v>
      </c>
      <c r="M102" s="9">
        <v>219.394623</v>
      </c>
      <c r="N102" s="9">
        <v>220.68220500000001</v>
      </c>
      <c r="O102" s="9">
        <v>221.942184</v>
      </c>
      <c r="P102" s="9">
        <v>223.21563699999999</v>
      </c>
      <c r="Q102" s="9">
        <v>224.41833500000001</v>
      </c>
      <c r="R102" s="9">
        <v>225.50799599999999</v>
      </c>
      <c r="S102" s="9">
        <v>226.490219</v>
      </c>
      <c r="T102" s="9">
        <v>227.36080899999999</v>
      </c>
      <c r="U102" s="9">
        <v>228.245026</v>
      </c>
      <c r="V102" s="9">
        <v>229.05010999999999</v>
      </c>
      <c r="W102" s="9">
        <v>229.81510900000001</v>
      </c>
      <c r="X102" s="9">
        <v>230.43151900000001</v>
      </c>
      <c r="Y102" s="9">
        <v>231.04586800000001</v>
      </c>
      <c r="Z102" s="9">
        <v>231.63597100000001</v>
      </c>
      <c r="AA102" s="9">
        <v>232.13542200000001</v>
      </c>
      <c r="AB102" s="9">
        <v>232.60008199999999</v>
      </c>
      <c r="AC102" s="9">
        <v>233.046234</v>
      </c>
      <c r="AD102" s="9">
        <v>233.50186199999999</v>
      </c>
      <c r="AE102" s="9">
        <v>233.95768699999999</v>
      </c>
      <c r="AF102" s="9">
        <v>234.41203300000001</v>
      </c>
      <c r="AG102" s="9">
        <v>234.865387</v>
      </c>
      <c r="AH102" s="9">
        <v>235.31701699999999</v>
      </c>
      <c r="AI102" s="9">
        <v>235.75814800000001</v>
      </c>
      <c r="AJ102" s="9">
        <v>236.259705</v>
      </c>
      <c r="AK102" s="9">
        <v>236.76071200000001</v>
      </c>
      <c r="AL102" s="9">
        <v>237.193939</v>
      </c>
      <c r="AM102" s="8">
        <v>4.9740000000000001E-3</v>
      </c>
    </row>
    <row r="103" spans="1:39" ht="15" customHeight="1" x14ac:dyDescent="0.25">
      <c r="A103" s="7" t="s">
        <v>24</v>
      </c>
      <c r="B103" s="10" t="s">
        <v>23</v>
      </c>
      <c r="C103" s="9">
        <v>49.890244000000003</v>
      </c>
      <c r="D103" s="9">
        <v>51.413563000000003</v>
      </c>
      <c r="E103" s="9">
        <v>52.302306999999999</v>
      </c>
      <c r="F103" s="9">
        <v>53.321289</v>
      </c>
      <c r="G103" s="9">
        <v>54.249760000000002</v>
      </c>
      <c r="H103" s="9">
        <v>55.299602999999998</v>
      </c>
      <c r="I103" s="9">
        <v>56.479134000000002</v>
      </c>
      <c r="J103" s="9">
        <v>57.624091999999997</v>
      </c>
      <c r="K103" s="9">
        <v>58.738323000000001</v>
      </c>
      <c r="L103" s="9">
        <v>59.847687000000001</v>
      </c>
      <c r="M103" s="9">
        <v>60.868912000000002</v>
      </c>
      <c r="N103" s="9">
        <v>61.835681999999998</v>
      </c>
      <c r="O103" s="9">
        <v>62.853298000000002</v>
      </c>
      <c r="P103" s="9">
        <v>63.991042999999998</v>
      </c>
      <c r="Q103" s="9">
        <v>65.033919999999995</v>
      </c>
      <c r="R103" s="9">
        <v>65.923919999999995</v>
      </c>
      <c r="S103" s="9">
        <v>66.791495999999995</v>
      </c>
      <c r="T103" s="9">
        <v>67.696899000000002</v>
      </c>
      <c r="U103" s="9">
        <v>68.740921</v>
      </c>
      <c r="V103" s="9">
        <v>69.779961</v>
      </c>
      <c r="W103" s="9">
        <v>70.853333000000006</v>
      </c>
      <c r="X103" s="9">
        <v>71.873512000000005</v>
      </c>
      <c r="Y103" s="9">
        <v>72.959282000000002</v>
      </c>
      <c r="Z103" s="9">
        <v>74.074127000000004</v>
      </c>
      <c r="AA103" s="9">
        <v>75.114227</v>
      </c>
      <c r="AB103" s="9">
        <v>76.131844000000001</v>
      </c>
      <c r="AC103" s="9">
        <v>77.155631999999997</v>
      </c>
      <c r="AD103" s="9">
        <v>78.216460999999995</v>
      </c>
      <c r="AE103" s="9">
        <v>79.277229000000005</v>
      </c>
      <c r="AF103" s="9">
        <v>80.318268000000003</v>
      </c>
      <c r="AG103" s="9">
        <v>81.357483000000002</v>
      </c>
      <c r="AH103" s="9">
        <v>82.370293000000004</v>
      </c>
      <c r="AI103" s="9">
        <v>83.305519000000004</v>
      </c>
      <c r="AJ103" s="9">
        <v>84.233345</v>
      </c>
      <c r="AK103" s="9">
        <v>85.168266000000003</v>
      </c>
      <c r="AL103" s="9">
        <v>86.088524000000007</v>
      </c>
      <c r="AM103" s="8">
        <v>1.5277000000000001E-2</v>
      </c>
    </row>
    <row r="105" spans="1:39" ht="15" customHeight="1" x14ac:dyDescent="0.25">
      <c r="A105" s="7" t="s">
        <v>22</v>
      </c>
      <c r="B105" s="10" t="s">
        <v>21</v>
      </c>
      <c r="C105" s="9">
        <v>133.770599</v>
      </c>
      <c r="D105" s="9">
        <v>134.98358200000001</v>
      </c>
      <c r="E105" s="9">
        <v>136.14154099999999</v>
      </c>
      <c r="F105" s="9">
        <v>136.79866000000001</v>
      </c>
      <c r="G105" s="9">
        <v>137.015503</v>
      </c>
      <c r="H105" s="9">
        <v>136.76059000000001</v>
      </c>
      <c r="I105" s="9">
        <v>136.68023700000001</v>
      </c>
      <c r="J105" s="9">
        <v>136.694244</v>
      </c>
      <c r="K105" s="9">
        <v>136.609711</v>
      </c>
      <c r="L105" s="9">
        <v>136.73019400000001</v>
      </c>
      <c r="M105" s="9">
        <v>136.93019100000001</v>
      </c>
      <c r="N105" s="9">
        <v>137.00640899999999</v>
      </c>
      <c r="O105" s="9">
        <v>136.98181199999999</v>
      </c>
      <c r="P105" s="9">
        <v>137.134445</v>
      </c>
      <c r="Q105" s="9">
        <v>137.372513</v>
      </c>
      <c r="R105" s="9">
        <v>137.520645</v>
      </c>
      <c r="S105" s="9">
        <v>137.61447100000001</v>
      </c>
      <c r="T105" s="9">
        <v>137.732361</v>
      </c>
      <c r="U105" s="9">
        <v>137.88760400000001</v>
      </c>
      <c r="V105" s="9">
        <v>138.142471</v>
      </c>
      <c r="W105" s="9">
        <v>138.401825</v>
      </c>
      <c r="X105" s="9">
        <v>138.66793799999999</v>
      </c>
      <c r="Y105" s="9">
        <v>138.893417</v>
      </c>
      <c r="Z105" s="9">
        <v>139.17712399999999</v>
      </c>
      <c r="AA105" s="9">
        <v>139.28680399999999</v>
      </c>
      <c r="AB105" s="9">
        <v>139.337906</v>
      </c>
      <c r="AC105" s="9">
        <v>139.40329</v>
      </c>
      <c r="AD105" s="9">
        <v>139.52278100000001</v>
      </c>
      <c r="AE105" s="9">
        <v>139.624695</v>
      </c>
      <c r="AF105" s="9">
        <v>139.77979999999999</v>
      </c>
      <c r="AG105" s="9">
        <v>140.04130599999999</v>
      </c>
      <c r="AH105" s="9">
        <v>140.329193</v>
      </c>
      <c r="AI105" s="9">
        <v>140.47009299999999</v>
      </c>
      <c r="AJ105" s="9">
        <v>140.60964999999999</v>
      </c>
      <c r="AK105" s="9">
        <v>140.806183</v>
      </c>
      <c r="AL105" s="9">
        <v>141.02281199999999</v>
      </c>
      <c r="AM105" s="8">
        <v>1.2880000000000001E-3</v>
      </c>
    </row>
    <row r="106" spans="1:39" ht="15" customHeight="1" x14ac:dyDescent="0.25">
      <c r="A106" s="7" t="s">
        <v>20</v>
      </c>
      <c r="B106" s="10" t="s">
        <v>19</v>
      </c>
      <c r="C106" s="9">
        <v>691.72113000000002</v>
      </c>
      <c r="D106" s="9">
        <v>689.08056599999998</v>
      </c>
      <c r="E106" s="9">
        <v>654.62780799999996</v>
      </c>
      <c r="F106" s="9">
        <v>671.99273700000003</v>
      </c>
      <c r="G106" s="9">
        <v>679.324524</v>
      </c>
      <c r="H106" s="9">
        <v>685.56591800000001</v>
      </c>
      <c r="I106" s="9">
        <v>681.245544</v>
      </c>
      <c r="J106" s="9">
        <v>682.65185499999995</v>
      </c>
      <c r="K106" s="9">
        <v>689.36267099999998</v>
      </c>
      <c r="L106" s="9">
        <v>700.40222200000005</v>
      </c>
      <c r="M106" s="9">
        <v>711.15692100000001</v>
      </c>
      <c r="N106" s="9">
        <v>717.85351600000001</v>
      </c>
      <c r="O106" s="9">
        <v>720.53479000000004</v>
      </c>
      <c r="P106" s="9">
        <v>725.17236300000002</v>
      </c>
      <c r="Q106" s="9">
        <v>729.48669400000006</v>
      </c>
      <c r="R106" s="9">
        <v>732.80078100000003</v>
      </c>
      <c r="S106" s="9">
        <v>731.60058600000002</v>
      </c>
      <c r="T106" s="9">
        <v>735.135986</v>
      </c>
      <c r="U106" s="9">
        <v>738.17443800000001</v>
      </c>
      <c r="V106" s="9">
        <v>746.43237299999998</v>
      </c>
      <c r="W106" s="9">
        <v>756.12457300000005</v>
      </c>
      <c r="X106" s="9">
        <v>759.80773899999997</v>
      </c>
      <c r="Y106" s="9">
        <v>766.28881799999999</v>
      </c>
      <c r="Z106" s="9">
        <v>772.51208499999996</v>
      </c>
      <c r="AA106" s="9">
        <v>778.23791500000004</v>
      </c>
      <c r="AB106" s="9">
        <v>781.13311799999997</v>
      </c>
      <c r="AC106" s="9">
        <v>786.49926800000003</v>
      </c>
      <c r="AD106" s="9">
        <v>790.84039299999995</v>
      </c>
      <c r="AE106" s="9">
        <v>794.65728799999999</v>
      </c>
      <c r="AF106" s="9">
        <v>799.97637899999995</v>
      </c>
      <c r="AG106" s="9">
        <v>805.75048800000002</v>
      </c>
      <c r="AH106" s="9">
        <v>811.16870100000006</v>
      </c>
      <c r="AI106" s="9">
        <v>817.11688200000003</v>
      </c>
      <c r="AJ106" s="9">
        <v>820.68817100000001</v>
      </c>
      <c r="AK106" s="9">
        <v>823.95452899999998</v>
      </c>
      <c r="AL106" s="9">
        <v>832.03967299999999</v>
      </c>
      <c r="AM106" s="8">
        <v>5.5599999999999998E-3</v>
      </c>
    </row>
    <row r="108" spans="1:39" ht="15" customHeight="1" x14ac:dyDescent="0.2">
      <c r="A108" s="7" t="s">
        <v>18</v>
      </c>
      <c r="B108" s="6" t="s">
        <v>17</v>
      </c>
      <c r="C108" s="5">
        <v>27893.974609000001</v>
      </c>
      <c r="D108" s="5">
        <v>28214.478515999999</v>
      </c>
      <c r="E108" s="5">
        <v>28414.193359000001</v>
      </c>
      <c r="F108" s="5">
        <v>28543.837890999999</v>
      </c>
      <c r="G108" s="5">
        <v>28509.410156000002</v>
      </c>
      <c r="H108" s="5">
        <v>28397.601562</v>
      </c>
      <c r="I108" s="5">
        <v>28261.619140999999</v>
      </c>
      <c r="J108" s="5">
        <v>28075.28125</v>
      </c>
      <c r="K108" s="5">
        <v>27811.195312</v>
      </c>
      <c r="L108" s="5">
        <v>27488.898438</v>
      </c>
      <c r="M108" s="5">
        <v>27115.029297000001</v>
      </c>
      <c r="N108" s="5">
        <v>26755.863281000002</v>
      </c>
      <c r="O108" s="5">
        <v>26461.017577999999</v>
      </c>
      <c r="P108" s="5">
        <v>26227.355468999998</v>
      </c>
      <c r="Q108" s="5">
        <v>26021.050781000002</v>
      </c>
      <c r="R108" s="5">
        <v>25827.693359000001</v>
      </c>
      <c r="S108" s="5">
        <v>25645.8125</v>
      </c>
      <c r="T108" s="5">
        <v>25495.78125</v>
      </c>
      <c r="U108" s="5">
        <v>25422.228515999999</v>
      </c>
      <c r="V108" s="5">
        <v>25400.517577999999</v>
      </c>
      <c r="W108" s="5">
        <v>25412.773438</v>
      </c>
      <c r="X108" s="5">
        <v>25440.335938</v>
      </c>
      <c r="Y108" s="5">
        <v>25506.613281000002</v>
      </c>
      <c r="Z108" s="5">
        <v>25613.152343999998</v>
      </c>
      <c r="AA108" s="5">
        <v>25714.441406000002</v>
      </c>
      <c r="AB108" s="5">
        <v>25807.572265999999</v>
      </c>
      <c r="AC108" s="5">
        <v>25934.669922000001</v>
      </c>
      <c r="AD108" s="5">
        <v>26093.199218999998</v>
      </c>
      <c r="AE108" s="5">
        <v>26280.046875</v>
      </c>
      <c r="AF108" s="5">
        <v>26479.228515999999</v>
      </c>
      <c r="AG108" s="5">
        <v>26688.847656000002</v>
      </c>
      <c r="AH108" s="5">
        <v>26914.837890999999</v>
      </c>
      <c r="AI108" s="5">
        <v>27135.175781000002</v>
      </c>
      <c r="AJ108" s="5">
        <v>27360.814452999999</v>
      </c>
      <c r="AK108" s="5">
        <v>27618.234375</v>
      </c>
      <c r="AL108" s="5">
        <v>27885.558593999998</v>
      </c>
      <c r="AM108" s="4">
        <v>-3.4499999999999998E-4</v>
      </c>
    </row>
    <row r="109" spans="1:39" ht="15" customHeight="1" thickBot="1" x14ac:dyDescent="0.25"/>
    <row r="110" spans="1:39" ht="15" customHeight="1" x14ac:dyDescent="0.2">
      <c r="B110" s="27" t="s">
        <v>16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</row>
    <row r="111" spans="1:39" ht="15" customHeight="1" x14ac:dyDescent="0.2">
      <c r="B111" s="3" t="s">
        <v>15</v>
      </c>
    </row>
    <row r="112" spans="1:39" ht="15" customHeight="1" x14ac:dyDescent="0.2">
      <c r="B112" s="3" t="s">
        <v>14</v>
      </c>
    </row>
    <row r="113" spans="2:2" ht="15" customHeight="1" x14ac:dyDescent="0.2">
      <c r="B113" s="3" t="s">
        <v>13</v>
      </c>
    </row>
    <row r="114" spans="2:2" ht="15" customHeight="1" x14ac:dyDescent="0.2">
      <c r="B114" s="3" t="s">
        <v>12</v>
      </c>
    </row>
    <row r="115" spans="2:2" ht="15" customHeight="1" x14ac:dyDescent="0.2">
      <c r="B115" s="3" t="s">
        <v>11</v>
      </c>
    </row>
    <row r="116" spans="2:2" ht="15" customHeight="1" x14ac:dyDescent="0.2">
      <c r="B116" s="3" t="s">
        <v>10</v>
      </c>
    </row>
    <row r="117" spans="2:2" ht="15" customHeight="1" x14ac:dyDescent="0.2">
      <c r="B117" s="3" t="s">
        <v>9</v>
      </c>
    </row>
    <row r="118" spans="2:2" ht="15" customHeight="1" x14ac:dyDescent="0.2">
      <c r="B118" s="3" t="s">
        <v>8</v>
      </c>
    </row>
    <row r="119" spans="2:2" ht="15" customHeight="1" x14ac:dyDescent="0.2">
      <c r="B119" s="3" t="s">
        <v>7</v>
      </c>
    </row>
    <row r="120" spans="2:2" ht="15" customHeight="1" x14ac:dyDescent="0.2">
      <c r="B120" s="3" t="s">
        <v>6</v>
      </c>
    </row>
    <row r="121" spans="2:2" ht="15" customHeight="1" x14ac:dyDescent="0.2">
      <c r="B121" s="3" t="s">
        <v>5</v>
      </c>
    </row>
    <row r="122" spans="2:2" ht="15" customHeight="1" x14ac:dyDescent="0.2">
      <c r="B122" s="3" t="s">
        <v>4</v>
      </c>
    </row>
    <row r="123" spans="2:2" ht="15" customHeight="1" x14ac:dyDescent="0.2">
      <c r="B123" s="3" t="s">
        <v>3</v>
      </c>
    </row>
    <row r="124" spans="2:2" ht="15" customHeight="1" x14ac:dyDescent="0.2">
      <c r="B124" s="3" t="s">
        <v>2</v>
      </c>
    </row>
  </sheetData>
  <mergeCells count="1">
    <mergeCell ref="B110:AM110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1</v>
      </c>
      <c r="C4" s="26">
        <v>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6">
        <v>1</v>
      </c>
      <c r="Y4" s="26">
        <v>1</v>
      </c>
      <c r="Z4" s="26">
        <v>1</v>
      </c>
      <c r="AA4" s="26">
        <v>1</v>
      </c>
      <c r="AB4" s="26">
        <v>1</v>
      </c>
      <c r="AC4" s="26">
        <v>1</v>
      </c>
      <c r="AD4" s="26">
        <v>1</v>
      </c>
      <c r="AE4" s="26">
        <v>1</v>
      </c>
      <c r="AF4" s="26">
        <v>1</v>
      </c>
      <c r="AG4" s="26">
        <v>1</v>
      </c>
      <c r="AH4" s="26">
        <v>1</v>
      </c>
      <c r="AI4" s="26">
        <v>1</v>
      </c>
      <c r="AJ4" s="26">
        <v>1</v>
      </c>
    </row>
    <row r="5" spans="1:36" x14ac:dyDescent="0.25">
      <c r="A5" t="s">
        <v>165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</row>
    <row r="6" spans="1:36" x14ac:dyDescent="0.25">
      <c r="A6" t="s">
        <v>166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Fraction'!$B20,1-'Biodiesel Fraction'!B30,1)</f>
        <v>0.95163555914091258</v>
      </c>
      <c r="C5">
        <f>IF('Biodiesel Fraction'!$B20,1-'Biodiesel Fraction'!C30,1)</f>
        <v>0.95074235522299777</v>
      </c>
      <c r="D5">
        <f>IF('Biodiesel Fraction'!$B20,1-'Biodiesel Fraction'!D30,1)</f>
        <v>0.95035114725786518</v>
      </c>
      <c r="E5">
        <f>IF('Biodiesel Fraction'!$B20,1-'Biodiesel Fraction'!E30,1)</f>
        <v>0.94849087868392123</v>
      </c>
      <c r="F5">
        <f>IF('Biodiesel Fraction'!$B20,1-'Biodiesel Fraction'!F30,1)</f>
        <v>0.94855990082184971</v>
      </c>
      <c r="G5">
        <f>IF('Biodiesel Fraction'!$B20,1-'Biodiesel Fraction'!G30,1)</f>
        <v>0.9511357771651846</v>
      </c>
      <c r="H5">
        <f>IF('Biodiesel Fraction'!$B20,1-'Biodiesel Fraction'!H30,1)</f>
        <v>0.95469270287529717</v>
      </c>
      <c r="I5">
        <f>IF('Biodiesel Fraction'!$B20,1-'Biodiesel Fraction'!I30,1)</f>
        <v>0.95892370549644412</v>
      </c>
      <c r="J5">
        <f>IF('Biodiesel Fraction'!$B20,1-'Biodiesel Fraction'!J30,1)</f>
        <v>0.96392784843278845</v>
      </c>
      <c r="K5">
        <f>IF('Biodiesel Fraction'!$B20,1-'Biodiesel Fraction'!K30,1)</f>
        <v>0.96984344036312842</v>
      </c>
      <c r="L5">
        <f>IF('Biodiesel Fraction'!$B20,1-'Biodiesel Fraction'!L30,1)</f>
        <v>0.97703234789423132</v>
      </c>
      <c r="M5">
        <f>IF('Biodiesel Fraction'!$B20,1-'Biodiesel Fraction'!M30,1)</f>
        <v>0.98438858072037794</v>
      </c>
      <c r="N5">
        <f>IF('Biodiesel Fraction'!$B20,1-'Biodiesel Fraction'!N30,1)</f>
        <v>0.98417148737149873</v>
      </c>
      <c r="O5">
        <f>IF('Biodiesel Fraction'!$B20,1-'Biodiesel Fraction'!O30,1)</f>
        <v>0.98394320738400021</v>
      </c>
      <c r="P5">
        <f>IF('Biodiesel Fraction'!$B20,1-'Biodiesel Fraction'!P30,1)</f>
        <v>0.983719556777506</v>
      </c>
      <c r="Q5">
        <f>IF('Biodiesel Fraction'!$B20,1-'Biodiesel Fraction'!Q30,1)</f>
        <v>0.98350729260243175</v>
      </c>
      <c r="R5">
        <f>IF('Biodiesel Fraction'!$B20,1-'Biodiesel Fraction'!R30,1)</f>
        <v>0.98330488337949395</v>
      </c>
      <c r="S5">
        <f>IF('Biodiesel Fraction'!$B20,1-'Biodiesel Fraction'!S30,1)</f>
        <v>0.98311949915028851</v>
      </c>
      <c r="T5">
        <f>IF('Biodiesel Fraction'!$B20,1-'Biodiesel Fraction'!T30,1)</f>
        <v>0.98300850188591371</v>
      </c>
      <c r="U5">
        <f>IF('Biodiesel Fraction'!$B20,1-'Biodiesel Fraction'!U30,1)</f>
        <v>0.98295741936874204</v>
      </c>
      <c r="V5">
        <f>IF('Biodiesel Fraction'!$B20,1-'Biodiesel Fraction'!V30,1)</f>
        <v>0.98294283657530357</v>
      </c>
      <c r="W5">
        <f>IF('Biodiesel Fraction'!$B20,1-'Biodiesel Fraction'!W30,1)</f>
        <v>0.982932519797451</v>
      </c>
      <c r="X5">
        <f>IF('Biodiesel Fraction'!$B20,1-'Biodiesel Fraction'!X30,1)</f>
        <v>0.98296381744324257</v>
      </c>
      <c r="Y5">
        <f>IF('Biodiesel Fraction'!$B20,1-'Biodiesel Fraction'!Y30,1)</f>
        <v>0.98284438809803287</v>
      </c>
      <c r="Z5">
        <f>IF('Biodiesel Fraction'!$B20,1-'Biodiesel Fraction'!Z30,1)</f>
        <v>0.98304597651545322</v>
      </c>
      <c r="AA5">
        <f>IF('Biodiesel Fraction'!$B20,1-'Biodiesel Fraction'!AA30,1)</f>
        <v>0.9830670151651022</v>
      </c>
      <c r="AB5">
        <f>IF('Biodiesel Fraction'!$B20,1-'Biodiesel Fraction'!AB30,1)</f>
        <v>0.98293107605679808</v>
      </c>
      <c r="AC5">
        <f>IF('Biodiesel Fraction'!$B20,1-'Biodiesel Fraction'!AC30,1)</f>
        <v>0.98301571089908191</v>
      </c>
      <c r="AD5">
        <f>IF('Biodiesel Fraction'!$B20,1-'Biodiesel Fraction'!AD30,1)</f>
        <v>0.98313107616079798</v>
      </c>
      <c r="AE5">
        <f>IF('Biodiesel Fraction'!$B20,1-'Biodiesel Fraction'!AE30,1)</f>
        <v>0.98322765899701758</v>
      </c>
      <c r="AF5">
        <f>IF('Biodiesel Fraction'!$B20,1-'Biodiesel Fraction'!AF30,1)</f>
        <v>0.98332822468657655</v>
      </c>
      <c r="AG5">
        <f>IF('Biodiesel Fraction'!$B20,1-'Biodiesel Fraction'!AG30,1)</f>
        <v>0.98341486379263743</v>
      </c>
      <c r="AH5">
        <f>IF('Biodiesel Fraction'!$B20,1-'Biodiesel Fraction'!AH30,1)</f>
        <v>0.98348664169228128</v>
      </c>
      <c r="AI5">
        <f>IF('Biodiesel Fraction'!$B20,1-'Biodiesel Fraction'!AI30,1)</f>
        <v>0.98358250198305874</v>
      </c>
      <c r="AJ5">
        <f>IF('Biodiesel Fraction'!$B20,1-'Biodiesel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Fraction'!$B20,'Biodiesel Fraction'!B30,0)</f>
        <v>4.83644408590874E-2</v>
      </c>
      <c r="C7">
        <f>IF('Biodiesel Fraction'!$B20,'Biodiesel Fraction'!C30,0)</f>
        <v>4.9257644777002216E-2</v>
      </c>
      <c r="D7">
        <f>IF('Biodiesel Fraction'!$B20,'Biodiesel Fraction'!D30,0)</f>
        <v>4.9648852742134784E-2</v>
      </c>
      <c r="E7">
        <f>IF('Biodiesel Fraction'!$B20,'Biodiesel Fraction'!E30,0)</f>
        <v>5.1509121316078745E-2</v>
      </c>
      <c r="F7">
        <f>IF('Biodiesel Fraction'!$B20,'Biodiesel Fraction'!F30,0)</f>
        <v>5.1440099178150261E-2</v>
      </c>
      <c r="G7">
        <f>IF('Biodiesel Fraction'!$B20,'Biodiesel Fraction'!G30,0)</f>
        <v>4.8864222834815431E-2</v>
      </c>
      <c r="H7">
        <f>IF('Biodiesel Fraction'!$B20,'Biodiesel Fraction'!H30,0)</f>
        <v>4.5307297124702828E-2</v>
      </c>
      <c r="I7">
        <f>IF('Biodiesel Fraction'!$B20,'Biodiesel Fraction'!I30,0)</f>
        <v>4.1076294503555912E-2</v>
      </c>
      <c r="J7">
        <f>IF('Biodiesel Fraction'!$B20,'Biodiesel Fraction'!J30,0)</f>
        <v>3.6072151567211545E-2</v>
      </c>
      <c r="K7">
        <f>IF('Biodiesel Fraction'!$B20,'Biodiesel Fraction'!K30,0)</f>
        <v>3.0156559636871527E-2</v>
      </c>
      <c r="L7">
        <f>IF('Biodiesel Fraction'!$B20,'Biodiesel Fraction'!L30,0)</f>
        <v>2.2967652105768729E-2</v>
      </c>
      <c r="M7">
        <f>IF('Biodiesel Fraction'!$B20,'Biodiesel Fraction'!M30,0)</f>
        <v>1.5611419279622018E-2</v>
      </c>
      <c r="N7">
        <f>IF('Biodiesel Fraction'!$B20,'Biodiesel Fraction'!N30,0)</f>
        <v>1.5828512628501285E-2</v>
      </c>
      <c r="O7">
        <f>IF('Biodiesel Fraction'!$B20,'Biodiesel Fraction'!O30,0)</f>
        <v>1.6056792615999807E-2</v>
      </c>
      <c r="P7">
        <f>IF('Biodiesel Fraction'!$B20,'Biodiesel Fraction'!P30,0)</f>
        <v>1.6280443222494001E-2</v>
      </c>
      <c r="Q7">
        <f>IF('Biodiesel Fraction'!$B20,'Biodiesel Fraction'!Q30,0)</f>
        <v>1.6492707397568265E-2</v>
      </c>
      <c r="R7">
        <f>IF('Biodiesel Fraction'!$B20,'Biodiesel Fraction'!R30,0)</f>
        <v>1.6695116620505993E-2</v>
      </c>
      <c r="S7">
        <f>IF('Biodiesel Fraction'!$B20,'Biodiesel Fraction'!S30,0)</f>
        <v>1.6880500849711478E-2</v>
      </c>
      <c r="T7">
        <f>IF('Biodiesel Fraction'!$B20,'Biodiesel Fraction'!T30,0)</f>
        <v>1.6991498114086317E-2</v>
      </c>
      <c r="U7">
        <f>IF('Biodiesel Fraction'!$B20,'Biodiesel Fraction'!U30,0)</f>
        <v>1.7042580631257919E-2</v>
      </c>
      <c r="V7">
        <f>IF('Biodiesel Fraction'!$B20,'Biodiesel Fraction'!V30,0)</f>
        <v>1.7057163424696379E-2</v>
      </c>
      <c r="W7">
        <f>IF('Biodiesel Fraction'!$B20,'Biodiesel Fraction'!W30,0)</f>
        <v>1.706748020254905E-2</v>
      </c>
      <c r="X7">
        <f>IF('Biodiesel Fraction'!$B20,'Biodiesel Fraction'!X30,0)</f>
        <v>1.7036182556757439E-2</v>
      </c>
      <c r="Y7">
        <f>IF('Biodiesel Fraction'!$B20,'Biodiesel Fraction'!Y30,0)</f>
        <v>1.7155611901967075E-2</v>
      </c>
      <c r="Z7">
        <f>IF('Biodiesel Fraction'!$B20,'Biodiesel Fraction'!Z30,0)</f>
        <v>1.6954023484546735E-2</v>
      </c>
      <c r="AA7">
        <f>IF('Biodiesel Fraction'!$B20,'Biodiesel Fraction'!AA30,0)</f>
        <v>1.693298483489775E-2</v>
      </c>
      <c r="AB7">
        <f>IF('Biodiesel Fraction'!$B20,'Biodiesel Fraction'!AB30,0)</f>
        <v>1.7068923943201968E-2</v>
      </c>
      <c r="AC7">
        <f>IF('Biodiesel Fraction'!$B20,'Biodiesel Fraction'!AC30,0)</f>
        <v>1.6984289100918048E-2</v>
      </c>
      <c r="AD7">
        <f>IF('Biodiesel Fraction'!$B20,'Biodiesel Fraction'!AD30,0)</f>
        <v>1.6868923839202018E-2</v>
      </c>
      <c r="AE7">
        <f>IF('Biodiesel Fraction'!$B20,'Biodiesel Fraction'!AE30,0)</f>
        <v>1.6772341002982413E-2</v>
      </c>
      <c r="AF7">
        <f>IF('Biodiesel Fraction'!$B20,'Biodiesel Fraction'!AF30,0)</f>
        <v>1.6671775313423499E-2</v>
      </c>
      <c r="AG7">
        <f>IF('Biodiesel Fraction'!$B20,'Biodiesel Fraction'!AG30,0)</f>
        <v>1.6585136207362614E-2</v>
      </c>
      <c r="AH7">
        <f>IF('Biodiesel Fraction'!$B20,'Biodiesel Fraction'!AH30,0)</f>
        <v>1.6513358307718669E-2</v>
      </c>
      <c r="AI7">
        <f>IF('Biodiesel Fraction'!$B20,'Biodiesel Fraction'!AI30,0)</f>
        <v>1.641749801694127E-2</v>
      </c>
      <c r="AJ7">
        <f>IF('Biodiesel Fraction'!$B20,'Biodiesel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 x14ac:dyDescent="0.25">
      <c r="A5" t="s">
        <v>165</v>
      </c>
      <c r="B5">
        <f>IF('Biodiesel Fraction'!$B20,1-'Biodiesel Fraction'!B30,1)*(1-B2)</f>
        <v>0.42823600161341063</v>
      </c>
      <c r="C5">
        <f>IF('Biodiesel Fraction'!$B20,1-'Biodiesel Fraction'!C30,1)*(1-C2)</f>
        <v>0.42783405985034895</v>
      </c>
      <c r="D5">
        <f>IF('Biodiesel Fraction'!$B20,1-'Biodiesel Fraction'!D30,1)*(1-D2)</f>
        <v>0.42765801626603928</v>
      </c>
      <c r="E5">
        <f>IF('Biodiesel Fraction'!$B20,1-'Biodiesel Fraction'!E30,1)*(1-E2)</f>
        <v>0.42682089540776452</v>
      </c>
      <c r="F5">
        <f>IF('Biodiesel Fraction'!$B20,1-'Biodiesel Fraction'!F30,1)*(1-F2)</f>
        <v>0.42685195536983234</v>
      </c>
      <c r="G5">
        <f>IF('Biodiesel Fraction'!$B20,1-'Biodiesel Fraction'!G30,1)*(1-G2)</f>
        <v>0.42801109972433304</v>
      </c>
      <c r="H5">
        <f>IF('Biodiesel Fraction'!$B20,1-'Biodiesel Fraction'!H30,1)*(1-H2)</f>
        <v>0.42961171629388367</v>
      </c>
      <c r="I5">
        <f>IF('Biodiesel Fraction'!$B20,1-'Biodiesel Fraction'!I30,1)*(1-I2)</f>
        <v>0.43151566747339981</v>
      </c>
      <c r="J5">
        <f>IF('Biodiesel Fraction'!$B20,1-'Biodiesel Fraction'!J30,1)*(1-J2)</f>
        <v>0.43376753179475475</v>
      </c>
      <c r="K5">
        <f>IF('Biodiesel Fraction'!$B20,1-'Biodiesel Fraction'!K30,1)*(1-K2)</f>
        <v>0.43642954816340773</v>
      </c>
      <c r="L5">
        <f>IF('Biodiesel Fraction'!$B20,1-'Biodiesel Fraction'!L30,1)*(1-L2)</f>
        <v>0.43966455655240405</v>
      </c>
      <c r="M5">
        <f>IF('Biodiesel Fraction'!$B20,1-'Biodiesel Fraction'!M30,1)*(1-M2)</f>
        <v>0.44297486132417002</v>
      </c>
      <c r="N5">
        <f>IF('Biodiesel Fraction'!$B20,1-'Biodiesel Fraction'!N30,1)*(1-N2)</f>
        <v>0.44287716931717441</v>
      </c>
      <c r="O5">
        <f>IF('Biodiesel Fraction'!$B20,1-'Biodiesel Fraction'!O30,1)*(1-O2)</f>
        <v>0.44277444332280003</v>
      </c>
      <c r="P5">
        <f>IF('Biodiesel Fraction'!$B20,1-'Biodiesel Fraction'!P30,1)*(1-P2)</f>
        <v>0.44267380054987765</v>
      </c>
      <c r="Q5">
        <f>IF('Biodiesel Fraction'!$B20,1-'Biodiesel Fraction'!Q30,1)*(1-Q2)</f>
        <v>0.44257828167109425</v>
      </c>
      <c r="R5">
        <f>IF('Biodiesel Fraction'!$B20,1-'Biodiesel Fraction'!R30,1)*(1-R2)</f>
        <v>0.44248719752077226</v>
      </c>
      <c r="S5">
        <f>IF('Biodiesel Fraction'!$B20,1-'Biodiesel Fraction'!S30,1)*(1-S2)</f>
        <v>0.44240377461762981</v>
      </c>
      <c r="T5">
        <f>IF('Biodiesel Fraction'!$B20,1-'Biodiesel Fraction'!T30,1)*(1-T2)</f>
        <v>0.44235382584866112</v>
      </c>
      <c r="U5">
        <f>IF('Biodiesel Fraction'!$B20,1-'Biodiesel Fraction'!U30,1)*(1-U2)</f>
        <v>0.44233083871593387</v>
      </c>
      <c r="V5">
        <f>IF('Biodiesel Fraction'!$B20,1-'Biodiesel Fraction'!V30,1)*(1-V2)</f>
        <v>0.44232427645888656</v>
      </c>
      <c r="W5">
        <f>IF('Biodiesel Fraction'!$B20,1-'Biodiesel Fraction'!W30,1)*(1-W2)</f>
        <v>0.44231963390885293</v>
      </c>
      <c r="X5">
        <f>IF('Biodiesel Fraction'!$B20,1-'Biodiesel Fraction'!X30,1)*(1-X2)</f>
        <v>0.44233371784945913</v>
      </c>
      <c r="Y5">
        <f>IF('Biodiesel Fraction'!$B20,1-'Biodiesel Fraction'!Y30,1)*(1-Y2)</f>
        <v>0.44227997464411473</v>
      </c>
      <c r="Z5">
        <f>IF('Biodiesel Fraction'!$B20,1-'Biodiesel Fraction'!Z30,1)*(1-Z2)</f>
        <v>0.4423706894319539</v>
      </c>
      <c r="AA5">
        <f>IF('Biodiesel Fraction'!$B20,1-'Biodiesel Fraction'!AA30,1)*(1-AA2)</f>
        <v>0.44238015682429593</v>
      </c>
      <c r="AB5">
        <f>IF('Biodiesel Fraction'!$B20,1-'Biodiesel Fraction'!AB30,1)*(1-AB2)</f>
        <v>0.4423189842255591</v>
      </c>
      <c r="AC5">
        <f>IF('Biodiesel Fraction'!$B20,1-'Biodiesel Fraction'!AC30,1)*(1-AC2)</f>
        <v>0.44235706990458684</v>
      </c>
      <c r="AD5">
        <f>IF('Biodiesel Fraction'!$B20,1-'Biodiesel Fraction'!AD30,1)*(1-AD2)</f>
        <v>0.44240898427235903</v>
      </c>
      <c r="AE5">
        <f>IF('Biodiesel Fraction'!$B20,1-'Biodiesel Fraction'!AE30,1)*(1-AE2)</f>
        <v>0.4424524465486579</v>
      </c>
      <c r="AF5">
        <f>IF('Biodiesel Fraction'!$B20,1-'Biodiesel Fraction'!AF30,1)*(1-AF2)</f>
        <v>0.44249770110895942</v>
      </c>
      <c r="AG5">
        <f>IF('Biodiesel Fraction'!$B20,1-'Biodiesel Fraction'!AG30,1)*(1-AG2)</f>
        <v>0.44253668870668678</v>
      </c>
      <c r="AH5">
        <f>IF('Biodiesel Fraction'!$B20,1-'Biodiesel Fraction'!AH30,1)*(1-AH2)</f>
        <v>0.44256898876152656</v>
      </c>
      <c r="AI5">
        <f>IF('Biodiesel Fraction'!$B20,1-'Biodiesel Fraction'!AI30,1)*(1-AI2)</f>
        <v>0.44261212589237642</v>
      </c>
      <c r="AJ5">
        <f>IF('Biodiesel Fraction'!$B20,1-'Biodiesel Fraction'!AJ30,1)*(1-AJ2)</f>
        <v>0.44274444754713366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Fraction'!$B20,'Biodiesel Fraction'!B30,0)*(1-B2)</f>
        <v>2.1763998386589326E-2</v>
      </c>
      <c r="C7">
        <f>IF('Biodiesel Fraction'!$B20,'Biodiesel Fraction'!C30,0)*(1-C2)</f>
        <v>2.2165940149650995E-2</v>
      </c>
      <c r="D7">
        <f>IF('Biodiesel Fraction'!$B20,'Biodiesel Fraction'!D30,0)*(1-D2)</f>
        <v>2.2341983733960652E-2</v>
      </c>
      <c r="E7">
        <f>IF('Biodiesel Fraction'!$B20,'Biodiesel Fraction'!E30,0)*(1-E2)</f>
        <v>2.3179104592235433E-2</v>
      </c>
      <c r="F7">
        <f>IF('Biodiesel Fraction'!$B20,'Biodiesel Fraction'!F30,0)*(1-F2)</f>
        <v>2.3148044630167616E-2</v>
      </c>
      <c r="G7">
        <f>IF('Biodiesel Fraction'!$B20,'Biodiesel Fraction'!G30,0)*(1-G2)</f>
        <v>2.1988900275666943E-2</v>
      </c>
      <c r="H7">
        <f>IF('Biodiesel Fraction'!$B20,'Biodiesel Fraction'!H30,0)*(1-H2)</f>
        <v>2.038828370611627E-2</v>
      </c>
      <c r="I7">
        <f>IF('Biodiesel Fraction'!$B20,'Biodiesel Fraction'!I30,0)*(1-I2)</f>
        <v>1.8484332526600158E-2</v>
      </c>
      <c r="J7">
        <f>IF('Biodiesel Fraction'!$B20,'Biodiesel Fraction'!J30,0)*(1-J2)</f>
        <v>1.6232468205245192E-2</v>
      </c>
      <c r="K7">
        <f>IF('Biodiesel Fraction'!$B20,'Biodiesel Fraction'!K30,0)*(1-K2)</f>
        <v>1.3570451836592185E-2</v>
      </c>
      <c r="L7">
        <f>IF('Biodiesel Fraction'!$B20,'Biodiesel Fraction'!L30,0)*(1-L2)</f>
        <v>1.0335443447595927E-2</v>
      </c>
      <c r="M7">
        <f>IF('Biodiesel Fraction'!$B20,'Biodiesel Fraction'!M30,0)*(1-M2)</f>
        <v>7.025138675829907E-3</v>
      </c>
      <c r="N7">
        <f>IF('Biodiesel Fraction'!$B20,'Biodiesel Fraction'!N30,0)*(1-N2)</f>
        <v>7.1228306828255775E-3</v>
      </c>
      <c r="O7">
        <f>IF('Biodiesel Fraction'!$B20,'Biodiesel Fraction'!O30,0)*(1-O2)</f>
        <v>7.2255566771999126E-3</v>
      </c>
      <c r="P7">
        <f>IF('Biodiesel Fraction'!$B20,'Biodiesel Fraction'!P30,0)*(1-P2)</f>
        <v>7.3261994501222999E-3</v>
      </c>
      <c r="Q7">
        <f>IF('Biodiesel Fraction'!$B20,'Biodiesel Fraction'!Q30,0)*(1-Q2)</f>
        <v>7.4217183289057185E-3</v>
      </c>
      <c r="R7">
        <f>IF('Biodiesel Fraction'!$B20,'Biodiesel Fraction'!R30,0)*(1-R2)</f>
        <v>7.5128024792276964E-3</v>
      </c>
      <c r="S7">
        <f>IF('Biodiesel Fraction'!$B20,'Biodiesel Fraction'!S30,0)*(1-S2)</f>
        <v>7.596225382370164E-3</v>
      </c>
      <c r="T7">
        <f>IF('Biodiesel Fraction'!$B20,'Biodiesel Fraction'!T30,0)*(1-T2)</f>
        <v>7.646174151338842E-3</v>
      </c>
      <c r="U7">
        <f>IF('Biodiesel Fraction'!$B20,'Biodiesel Fraction'!U30,0)*(1-U2)</f>
        <v>7.6691612840660631E-3</v>
      </c>
      <c r="V7">
        <f>IF('Biodiesel Fraction'!$B20,'Biodiesel Fraction'!V30,0)*(1-V2)</f>
        <v>7.67572354111337E-3</v>
      </c>
      <c r="W7">
        <f>IF('Biodiesel Fraction'!$B20,'Biodiesel Fraction'!W30,0)*(1-W2)</f>
        <v>7.6803660911470718E-3</v>
      </c>
      <c r="X7">
        <f>IF('Biodiesel Fraction'!$B20,'Biodiesel Fraction'!X30,0)*(1-X2)</f>
        <v>7.6662821505408471E-3</v>
      </c>
      <c r="Y7">
        <f>IF('Biodiesel Fraction'!$B20,'Biodiesel Fraction'!Y30,0)*(1-Y2)</f>
        <v>7.7200253558851835E-3</v>
      </c>
      <c r="Z7">
        <f>IF('Biodiesel Fraction'!$B20,'Biodiesel Fraction'!Z30,0)*(1-Z2)</f>
        <v>7.6293105680460297E-3</v>
      </c>
      <c r="AA7">
        <f>IF('Biodiesel Fraction'!$B20,'Biodiesel Fraction'!AA30,0)*(1-AA2)</f>
        <v>7.6198431757039864E-3</v>
      </c>
      <c r="AB7">
        <f>IF('Biodiesel Fraction'!$B20,'Biodiesel Fraction'!AB30,0)*(1-AB2)</f>
        <v>7.6810157744408849E-3</v>
      </c>
      <c r="AC7">
        <f>IF('Biodiesel Fraction'!$B20,'Biodiesel Fraction'!AC30,0)*(1-AC2)</f>
        <v>7.642930095413121E-3</v>
      </c>
      <c r="AD7">
        <f>IF('Biodiesel Fraction'!$B20,'Biodiesel Fraction'!AD30,0)*(1-AD2)</f>
        <v>7.5910157276409072E-3</v>
      </c>
      <c r="AE7">
        <f>IF('Biodiesel Fraction'!$B20,'Biodiesel Fraction'!AE30,0)*(1-AE2)</f>
        <v>7.5475534513420846E-3</v>
      </c>
      <c r="AF7">
        <f>IF('Biodiesel Fraction'!$B20,'Biodiesel Fraction'!AF30,0)*(1-AF2)</f>
        <v>7.5022988910405739E-3</v>
      </c>
      <c r="AG7">
        <f>IF('Biodiesel Fraction'!$B20,'Biodiesel Fraction'!AG30,0)*(1-AG2)</f>
        <v>7.4633112933131752E-3</v>
      </c>
      <c r="AH7">
        <f>IF('Biodiesel Fraction'!$B20,'Biodiesel Fraction'!AH30,0)*(1-AH2)</f>
        <v>7.4310112384734003E-3</v>
      </c>
      <c r="AI7">
        <f>IF('Biodiesel Fraction'!$B20,'Biodiesel Fraction'!AI30,0)*(1-AI2)</f>
        <v>7.3878741076235706E-3</v>
      </c>
      <c r="AJ7">
        <f>IF('Biodiesel Fraction'!$B20,'Biodiesel Fraction'!AJ30,0)*(1-AJ2)</f>
        <v>7.2555524528663219E-3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37'!D34/SUM('AEO 37'!D34,'AEO 37'!D38)</f>
        <v>0.99811278475324738</v>
      </c>
      <c r="C4" s="16">
        <f>'AEO 37'!E34/SUM('AEO 37'!E34,'AEO 37'!E38)</f>
        <v>0.99810714930114008</v>
      </c>
      <c r="D4" s="16">
        <f>'AEO 37'!F34/SUM('AEO 37'!F34,'AEO 37'!F38)</f>
        <v>0.99837555294081415</v>
      </c>
      <c r="E4" s="16">
        <f>'AEO 37'!G34/SUM('AEO 37'!G34,'AEO 37'!G38)</f>
        <v>0.99805281862436501</v>
      </c>
      <c r="F4" s="16">
        <f>'AEO 37'!H34/SUM('AEO 37'!H34,'AEO 37'!H38)</f>
        <v>0.99765737726517889</v>
      </c>
      <c r="G4" s="16">
        <f>'AEO 37'!I34/SUM('AEO 37'!I34,'AEO 37'!I38)</f>
        <v>0.99716046230873079</v>
      </c>
      <c r="H4" s="16">
        <f>'AEO 37'!J34/SUM('AEO 37'!J34,'AEO 37'!J38)</f>
        <v>0.99562177274663277</v>
      </c>
      <c r="I4" s="16">
        <f>'AEO 37'!K34/SUM('AEO 37'!K34,'AEO 37'!K38)</f>
        <v>0.99473789885860753</v>
      </c>
      <c r="J4" s="16">
        <f>'AEO 37'!L34/SUM('AEO 37'!L34,'AEO 37'!L38)</f>
        <v>0.99401101977284589</v>
      </c>
      <c r="K4" s="16">
        <f>'AEO 37'!M34/SUM('AEO 37'!M34,'AEO 37'!M38)</f>
        <v>0.99201779648747113</v>
      </c>
      <c r="L4" s="16">
        <f>'AEO 37'!N34/SUM('AEO 37'!N34,'AEO 37'!N38)</f>
        <v>0.99014165095599749</v>
      </c>
      <c r="M4" s="16">
        <f>'AEO 37'!O34/SUM('AEO 37'!O34,'AEO 37'!O38)</f>
        <v>0.98772240215845597</v>
      </c>
      <c r="N4" s="16">
        <f>'AEO 37'!P34/SUM('AEO 37'!P34,'AEO 37'!P38)</f>
        <v>0.98462361359589845</v>
      </c>
      <c r="O4" s="16">
        <f>'AEO 37'!Q34/SUM('AEO 37'!Q34,'AEO 37'!Q38)</f>
        <v>0.98192617242750113</v>
      </c>
      <c r="P4" s="16">
        <f>'AEO 37'!R34/SUM('AEO 37'!R34,'AEO 37'!R38)</f>
        <v>0.97833495588901898</v>
      </c>
      <c r="Q4" s="16">
        <f>'AEO 37'!S34/SUM('AEO 37'!S34,'AEO 37'!S38)</f>
        <v>0.97670166600318686</v>
      </c>
      <c r="R4" s="16">
        <f>'AEO 37'!T34/SUM('AEO 37'!T34,'AEO 37'!T38)</f>
        <v>0.97414048193152802</v>
      </c>
      <c r="S4" s="16">
        <f>'AEO 37'!U34/SUM('AEO 37'!U34,'AEO 37'!U38)</f>
        <v>0.97140037924152112</v>
      </c>
      <c r="T4" s="16">
        <f>'AEO 37'!V34/SUM('AEO 37'!V34,'AEO 37'!V38)</f>
        <v>0.96885949482549527</v>
      </c>
      <c r="U4" s="16">
        <f>'AEO 37'!W34/SUM('AEO 37'!W34,'AEO 37'!W38)</f>
        <v>0.96650776207073974</v>
      </c>
      <c r="V4" s="16">
        <f>'AEO 37'!X34/SUM('AEO 37'!X34,'AEO 37'!X38)</f>
        <v>0.96520036149706945</v>
      </c>
      <c r="W4" s="16">
        <f>'AEO 37'!Y34/SUM('AEO 37'!Y34,'AEO 37'!Y38)</f>
        <v>0.96440898823876542</v>
      </c>
      <c r="X4" s="16">
        <f>'AEO 37'!Z34/SUM('AEO 37'!Z34,'AEO 37'!Z38)</f>
        <v>0.96451964641733212</v>
      </c>
      <c r="Y4" s="16">
        <f>'AEO 37'!AA34/SUM('AEO 37'!AA34,'AEO 37'!AA38)</f>
        <v>0.9649947814061639</v>
      </c>
      <c r="Z4" s="16">
        <f>'AEO 37'!AB34/SUM('AEO 37'!AB34,'AEO 37'!AB38)</f>
        <v>0.96619181696985268</v>
      </c>
      <c r="AA4" s="16">
        <f>'AEO 37'!AC34/SUM('AEO 37'!AC34,'AEO 37'!AC38)</f>
        <v>0.9678426491405725</v>
      </c>
      <c r="AB4" s="16">
        <f>'AEO 37'!AD34/SUM('AEO 37'!AD34,'AEO 37'!AD38)</f>
        <v>0.97070488469077953</v>
      </c>
      <c r="AC4" s="16">
        <f>'AEO 37'!AE34/SUM('AEO 37'!AE34,'AEO 37'!AE38)</f>
        <v>0.97336237980960683</v>
      </c>
      <c r="AD4" s="16">
        <f>'AEO 37'!AF34/SUM('AEO 37'!AF34,'AEO 37'!AF38)</f>
        <v>0.97492459545290688</v>
      </c>
      <c r="AE4" s="16">
        <f>'AEO 37'!AG34/SUM('AEO 37'!AG34,'AEO 37'!AG38)</f>
        <v>0.97406645926602153</v>
      </c>
      <c r="AF4" s="16">
        <f>'AEO 37'!AH34/SUM('AEO 37'!AH34,'AEO 37'!AH38)</f>
        <v>0.97168314812669521</v>
      </c>
      <c r="AG4" s="16">
        <f>'AEO 37'!AI34/SUM('AEO 37'!AI34,'AEO 37'!AI38)</f>
        <v>0.96721502772044265</v>
      </c>
      <c r="AH4" s="16">
        <f>'AEO 37'!AJ34/SUM('AEO 37'!AJ34,'AEO 37'!AJ38)</f>
        <v>0.96353618333929569</v>
      </c>
      <c r="AI4" s="16">
        <f>'AEO 37'!AK34/SUM('AEO 37'!AK34,'AEO 37'!AK38)</f>
        <v>0.96053112932131401</v>
      </c>
      <c r="AJ4" s="16">
        <f>'AEO 37'!AL34/SUM('AEO 37'!AL34,'AEO 37'!AL38)</f>
        <v>0.95501869962449304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37'!D38/SUM('AEO 37'!D34,'AEO 37'!D38)</f>
        <v>1.8872152467525715E-3</v>
      </c>
      <c r="C6" s="16">
        <f>'AEO 37'!E38/SUM('AEO 37'!E34,'AEO 37'!E38)</f>
        <v>1.892850698859946E-3</v>
      </c>
      <c r="D6" s="16">
        <f>'AEO 37'!F38/SUM('AEO 37'!F34,'AEO 37'!F38)</f>
        <v>1.6244470591858782E-3</v>
      </c>
      <c r="E6" s="16">
        <f>'AEO 37'!G38/SUM('AEO 37'!G34,'AEO 37'!G38)</f>
        <v>1.9471813756349605E-3</v>
      </c>
      <c r="F6" s="16">
        <f>'AEO 37'!H38/SUM('AEO 37'!H34,'AEO 37'!H38)</f>
        <v>2.3426227348211106E-3</v>
      </c>
      <c r="G6" s="16">
        <f>'AEO 37'!I38/SUM('AEO 37'!I34,'AEO 37'!I38)</f>
        <v>2.8395376912691583E-3</v>
      </c>
      <c r="H6" s="16">
        <f>'AEO 37'!J38/SUM('AEO 37'!J34,'AEO 37'!J38)</f>
        <v>4.3782272533671738E-3</v>
      </c>
      <c r="I6" s="16">
        <f>'AEO 37'!K38/SUM('AEO 37'!K34,'AEO 37'!K38)</f>
        <v>5.2621011413923691E-3</v>
      </c>
      <c r="J6" s="16">
        <f>'AEO 37'!L38/SUM('AEO 37'!L34,'AEO 37'!L38)</f>
        <v>5.9889802271540496E-3</v>
      </c>
      <c r="K6" s="16">
        <f>'AEO 37'!M38/SUM('AEO 37'!M34,'AEO 37'!M38)</f>
        <v>7.9822035125288945E-3</v>
      </c>
      <c r="L6" s="16">
        <f>'AEO 37'!N38/SUM('AEO 37'!N34,'AEO 37'!N38)</f>
        <v>9.8583490440025522E-3</v>
      </c>
      <c r="M6" s="16">
        <f>'AEO 37'!O38/SUM('AEO 37'!O34,'AEO 37'!O38)</f>
        <v>1.2277597841543983E-2</v>
      </c>
      <c r="N6" s="16">
        <f>'AEO 37'!P38/SUM('AEO 37'!P34,'AEO 37'!P38)</f>
        <v>1.5376386404101522E-2</v>
      </c>
      <c r="O6" s="16">
        <f>'AEO 37'!Q38/SUM('AEO 37'!Q34,'AEO 37'!Q38)</f>
        <v>1.8073827572498782E-2</v>
      </c>
      <c r="P6" s="16">
        <f>'AEO 37'!R38/SUM('AEO 37'!R34,'AEO 37'!R38)</f>
        <v>2.1665044110981056E-2</v>
      </c>
      <c r="Q6" s="16">
        <f>'AEO 37'!S38/SUM('AEO 37'!S34,'AEO 37'!S38)</f>
        <v>2.3298333996813161E-2</v>
      </c>
      <c r="R6" s="16">
        <f>'AEO 37'!T38/SUM('AEO 37'!T34,'AEO 37'!T38)</f>
        <v>2.5859518068471955E-2</v>
      </c>
      <c r="S6" s="16">
        <f>'AEO 37'!U38/SUM('AEO 37'!U34,'AEO 37'!U38)</f>
        <v>2.8599620758478897E-2</v>
      </c>
      <c r="T6" s="16">
        <f>'AEO 37'!V38/SUM('AEO 37'!V34,'AEO 37'!V38)</f>
        <v>3.114050517450468E-2</v>
      </c>
      <c r="U6" s="16">
        <f>'AEO 37'!W38/SUM('AEO 37'!W34,'AEO 37'!W38)</f>
        <v>3.3492237929260191E-2</v>
      </c>
      <c r="V6" s="16">
        <f>'AEO 37'!X38/SUM('AEO 37'!X34,'AEO 37'!X38)</f>
        <v>3.4799638502930566E-2</v>
      </c>
      <c r="W6" s="16">
        <f>'AEO 37'!Y38/SUM('AEO 37'!Y34,'AEO 37'!Y38)</f>
        <v>3.5591011761234526E-2</v>
      </c>
      <c r="X6" s="16">
        <f>'AEO 37'!Z38/SUM('AEO 37'!Z34,'AEO 37'!Z38)</f>
        <v>3.5480353582667837E-2</v>
      </c>
      <c r="Y6" s="16">
        <f>'AEO 37'!AA38/SUM('AEO 37'!AA34,'AEO 37'!AA38)</f>
        <v>3.5005218593836047E-2</v>
      </c>
      <c r="Z6" s="16">
        <f>'AEO 37'!AB38/SUM('AEO 37'!AB34,'AEO 37'!AB38)</f>
        <v>3.38081830301473E-2</v>
      </c>
      <c r="AA6" s="16">
        <f>'AEO 37'!AC38/SUM('AEO 37'!AC34,'AEO 37'!AC38)</f>
        <v>3.2157350859427489E-2</v>
      </c>
      <c r="AB6" s="16">
        <f>'AEO 37'!AD38/SUM('AEO 37'!AD34,'AEO 37'!AD38)</f>
        <v>2.9295115309220521E-2</v>
      </c>
      <c r="AC6" s="16">
        <f>'AEO 37'!AE38/SUM('AEO 37'!AE34,'AEO 37'!AE38)</f>
        <v>2.663762019039323E-2</v>
      </c>
      <c r="AD6" s="16">
        <f>'AEO 37'!AF38/SUM('AEO 37'!AF34,'AEO 37'!AF38)</f>
        <v>2.5075404547093078E-2</v>
      </c>
      <c r="AE6" s="16">
        <f>'AEO 37'!AG38/SUM('AEO 37'!AG34,'AEO 37'!AG38)</f>
        <v>2.5933540733978501E-2</v>
      </c>
      <c r="AF6" s="16">
        <f>'AEO 37'!AH38/SUM('AEO 37'!AH34,'AEO 37'!AH38)</f>
        <v>2.8316851873304873E-2</v>
      </c>
      <c r="AG6" s="16">
        <f>'AEO 37'!AI38/SUM('AEO 37'!AI34,'AEO 37'!AI38)</f>
        <v>3.2784972279557442E-2</v>
      </c>
      <c r="AH6" s="16">
        <f>'AEO 37'!AJ38/SUM('AEO 37'!AJ34,'AEO 37'!AJ38)</f>
        <v>3.6463816660704265E-2</v>
      </c>
      <c r="AI6" s="16">
        <f>'AEO 37'!AK38/SUM('AEO 37'!AK34,'AEO 37'!AK38)</f>
        <v>3.9468870678685979E-2</v>
      </c>
      <c r="AJ6" s="16">
        <f>'AEO 37'!AL38/SUM('AEO 37'!AL34,'AEO 37'!AL38)</f>
        <v>4.4981300375506947E-2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Fraction'!$B21,1-'Biodiesel Fraction'!B30,1)</f>
        <v>0.95163555914091258</v>
      </c>
      <c r="C5">
        <f>IF('Biodiesel Fraction'!$B21,1-'Biodiesel Fraction'!C30,1)</f>
        <v>0.95074235522299777</v>
      </c>
      <c r="D5">
        <f>IF('Biodiesel Fraction'!$B21,1-'Biodiesel Fraction'!D30,1)</f>
        <v>0.95035114725786518</v>
      </c>
      <c r="E5">
        <f>IF('Biodiesel Fraction'!$B21,1-'Biodiesel Fraction'!E30,1)</f>
        <v>0.94849087868392123</v>
      </c>
      <c r="F5">
        <f>IF('Biodiesel Fraction'!$B21,1-'Biodiesel Fraction'!F30,1)</f>
        <v>0.94855990082184971</v>
      </c>
      <c r="G5">
        <f>IF('Biodiesel Fraction'!$B21,1-'Biodiesel Fraction'!G30,1)</f>
        <v>0.9511357771651846</v>
      </c>
      <c r="H5">
        <f>IF('Biodiesel Fraction'!$B21,1-'Biodiesel Fraction'!H30,1)</f>
        <v>0.95469270287529717</v>
      </c>
      <c r="I5">
        <f>IF('Biodiesel Fraction'!$B21,1-'Biodiesel Fraction'!I30,1)</f>
        <v>0.95892370549644412</v>
      </c>
      <c r="J5">
        <f>IF('Biodiesel Fraction'!$B21,1-'Biodiesel Fraction'!J30,1)</f>
        <v>0.96392784843278845</v>
      </c>
      <c r="K5">
        <f>IF('Biodiesel Fraction'!$B21,1-'Biodiesel Fraction'!K30,1)</f>
        <v>0.96984344036312842</v>
      </c>
      <c r="L5">
        <f>IF('Biodiesel Fraction'!$B21,1-'Biodiesel Fraction'!L30,1)</f>
        <v>0.97703234789423132</v>
      </c>
      <c r="M5">
        <f>IF('Biodiesel Fraction'!$B21,1-'Biodiesel Fraction'!M30,1)</f>
        <v>0.98438858072037794</v>
      </c>
      <c r="N5">
        <f>IF('Biodiesel Fraction'!$B21,1-'Biodiesel Fraction'!N30,1)</f>
        <v>0.98417148737149873</v>
      </c>
      <c r="O5">
        <f>IF('Biodiesel Fraction'!$B21,1-'Biodiesel Fraction'!O30,1)</f>
        <v>0.98394320738400021</v>
      </c>
      <c r="P5">
        <f>IF('Biodiesel Fraction'!$B21,1-'Biodiesel Fraction'!P30,1)</f>
        <v>0.983719556777506</v>
      </c>
      <c r="Q5">
        <f>IF('Biodiesel Fraction'!$B21,1-'Biodiesel Fraction'!Q30,1)</f>
        <v>0.98350729260243175</v>
      </c>
      <c r="R5">
        <f>IF('Biodiesel Fraction'!$B21,1-'Biodiesel Fraction'!R30,1)</f>
        <v>0.98330488337949395</v>
      </c>
      <c r="S5">
        <f>IF('Biodiesel Fraction'!$B21,1-'Biodiesel Fraction'!S30,1)</f>
        <v>0.98311949915028851</v>
      </c>
      <c r="T5">
        <f>IF('Biodiesel Fraction'!$B21,1-'Biodiesel Fraction'!T30,1)</f>
        <v>0.98300850188591371</v>
      </c>
      <c r="U5">
        <f>IF('Biodiesel Fraction'!$B21,1-'Biodiesel Fraction'!U30,1)</f>
        <v>0.98295741936874204</v>
      </c>
      <c r="V5">
        <f>IF('Biodiesel Fraction'!$B21,1-'Biodiesel Fraction'!V30,1)</f>
        <v>0.98294283657530357</v>
      </c>
      <c r="W5">
        <f>IF('Biodiesel Fraction'!$B21,1-'Biodiesel Fraction'!W30,1)</f>
        <v>0.982932519797451</v>
      </c>
      <c r="X5">
        <f>IF('Biodiesel Fraction'!$B21,1-'Biodiesel Fraction'!X30,1)</f>
        <v>0.98296381744324257</v>
      </c>
      <c r="Y5">
        <f>IF('Biodiesel Fraction'!$B21,1-'Biodiesel Fraction'!Y30,1)</f>
        <v>0.98284438809803287</v>
      </c>
      <c r="Z5">
        <f>IF('Biodiesel Fraction'!$B21,1-'Biodiesel Fraction'!Z30,1)</f>
        <v>0.98304597651545322</v>
      </c>
      <c r="AA5">
        <f>IF('Biodiesel Fraction'!$B21,1-'Biodiesel Fraction'!AA30,1)</f>
        <v>0.9830670151651022</v>
      </c>
      <c r="AB5">
        <f>IF('Biodiesel Fraction'!$B21,1-'Biodiesel Fraction'!AB30,1)</f>
        <v>0.98293107605679808</v>
      </c>
      <c r="AC5">
        <f>IF('Biodiesel Fraction'!$B21,1-'Biodiesel Fraction'!AC30,1)</f>
        <v>0.98301571089908191</v>
      </c>
      <c r="AD5">
        <f>IF('Biodiesel Fraction'!$B21,1-'Biodiesel Fraction'!AD30,1)</f>
        <v>0.98313107616079798</v>
      </c>
      <c r="AE5">
        <f>IF('Biodiesel Fraction'!$B21,1-'Biodiesel Fraction'!AE30,1)</f>
        <v>0.98322765899701758</v>
      </c>
      <c r="AF5">
        <f>IF('Biodiesel Fraction'!$B21,1-'Biodiesel Fraction'!AF30,1)</f>
        <v>0.98332822468657655</v>
      </c>
      <c r="AG5">
        <f>IF('Biodiesel Fraction'!$B21,1-'Biodiesel Fraction'!AG30,1)</f>
        <v>0.98341486379263743</v>
      </c>
      <c r="AH5">
        <f>IF('Biodiesel Fraction'!$B21,1-'Biodiesel Fraction'!AH30,1)</f>
        <v>0.98348664169228128</v>
      </c>
      <c r="AI5">
        <f>IF('Biodiesel Fraction'!$B21,1-'Biodiesel Fraction'!AI30,1)</f>
        <v>0.98358250198305874</v>
      </c>
      <c r="AJ5">
        <f>IF('Biodiesel Fraction'!$B21,1-'Biodiesel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Fraction'!$B21,'Biodiesel Fraction'!B30,0)</f>
        <v>4.83644408590874E-2</v>
      </c>
      <c r="C7">
        <f>IF('Biodiesel Fraction'!$B21,'Biodiesel Fraction'!C30,0)</f>
        <v>4.9257644777002216E-2</v>
      </c>
      <c r="D7">
        <f>IF('Biodiesel Fraction'!$B21,'Biodiesel Fraction'!D30,0)</f>
        <v>4.9648852742134784E-2</v>
      </c>
      <c r="E7">
        <f>IF('Biodiesel Fraction'!$B21,'Biodiesel Fraction'!E30,0)</f>
        <v>5.1509121316078745E-2</v>
      </c>
      <c r="F7">
        <f>IF('Biodiesel Fraction'!$B21,'Biodiesel Fraction'!F30,0)</f>
        <v>5.1440099178150261E-2</v>
      </c>
      <c r="G7">
        <f>IF('Biodiesel Fraction'!$B21,'Biodiesel Fraction'!G30,0)</f>
        <v>4.8864222834815431E-2</v>
      </c>
      <c r="H7">
        <f>IF('Biodiesel Fraction'!$B21,'Biodiesel Fraction'!H30,0)</f>
        <v>4.5307297124702828E-2</v>
      </c>
      <c r="I7">
        <f>IF('Biodiesel Fraction'!$B21,'Biodiesel Fraction'!I30,0)</f>
        <v>4.1076294503555912E-2</v>
      </c>
      <c r="J7">
        <f>IF('Biodiesel Fraction'!$B21,'Biodiesel Fraction'!J30,0)</f>
        <v>3.6072151567211545E-2</v>
      </c>
      <c r="K7">
        <f>IF('Biodiesel Fraction'!$B21,'Biodiesel Fraction'!K30,0)</f>
        <v>3.0156559636871527E-2</v>
      </c>
      <c r="L7">
        <f>IF('Biodiesel Fraction'!$B21,'Biodiesel Fraction'!L30,0)</f>
        <v>2.2967652105768729E-2</v>
      </c>
      <c r="M7">
        <f>IF('Biodiesel Fraction'!$B21,'Biodiesel Fraction'!M30,0)</f>
        <v>1.5611419279622018E-2</v>
      </c>
      <c r="N7">
        <f>IF('Biodiesel Fraction'!$B21,'Biodiesel Fraction'!N30,0)</f>
        <v>1.5828512628501285E-2</v>
      </c>
      <c r="O7">
        <f>IF('Biodiesel Fraction'!$B21,'Biodiesel Fraction'!O30,0)</f>
        <v>1.6056792615999807E-2</v>
      </c>
      <c r="P7">
        <f>IF('Biodiesel Fraction'!$B21,'Biodiesel Fraction'!P30,0)</f>
        <v>1.6280443222494001E-2</v>
      </c>
      <c r="Q7">
        <f>IF('Biodiesel Fraction'!$B21,'Biodiesel Fraction'!Q30,0)</f>
        <v>1.6492707397568265E-2</v>
      </c>
      <c r="R7">
        <f>IF('Biodiesel Fraction'!$B21,'Biodiesel Fraction'!R30,0)</f>
        <v>1.6695116620505993E-2</v>
      </c>
      <c r="S7">
        <f>IF('Biodiesel Fraction'!$B21,'Biodiesel Fraction'!S30,0)</f>
        <v>1.6880500849711478E-2</v>
      </c>
      <c r="T7">
        <f>IF('Biodiesel Fraction'!$B21,'Biodiesel Fraction'!T30,0)</f>
        <v>1.6991498114086317E-2</v>
      </c>
      <c r="U7">
        <f>IF('Biodiesel Fraction'!$B21,'Biodiesel Fraction'!U30,0)</f>
        <v>1.7042580631257919E-2</v>
      </c>
      <c r="V7">
        <f>IF('Biodiesel Fraction'!$B21,'Biodiesel Fraction'!V30,0)</f>
        <v>1.7057163424696379E-2</v>
      </c>
      <c r="W7">
        <f>IF('Biodiesel Fraction'!$B21,'Biodiesel Fraction'!W30,0)</f>
        <v>1.706748020254905E-2</v>
      </c>
      <c r="X7">
        <f>IF('Biodiesel Fraction'!$B21,'Biodiesel Fraction'!X30,0)</f>
        <v>1.7036182556757439E-2</v>
      </c>
      <c r="Y7">
        <f>IF('Biodiesel Fraction'!$B21,'Biodiesel Fraction'!Y30,0)</f>
        <v>1.7155611901967075E-2</v>
      </c>
      <c r="Z7">
        <f>IF('Biodiesel Fraction'!$B21,'Biodiesel Fraction'!Z30,0)</f>
        <v>1.6954023484546735E-2</v>
      </c>
      <c r="AA7">
        <f>IF('Biodiesel Fraction'!$B21,'Biodiesel Fraction'!AA30,0)</f>
        <v>1.693298483489775E-2</v>
      </c>
      <c r="AB7">
        <f>IF('Biodiesel Fraction'!$B21,'Biodiesel Fraction'!AB30,0)</f>
        <v>1.7068923943201968E-2</v>
      </c>
      <c r="AC7">
        <f>IF('Biodiesel Fraction'!$B21,'Biodiesel Fraction'!AC30,0)</f>
        <v>1.6984289100918048E-2</v>
      </c>
      <c r="AD7">
        <f>IF('Biodiesel Fraction'!$B21,'Biodiesel Fraction'!AD30,0)</f>
        <v>1.6868923839202018E-2</v>
      </c>
      <c r="AE7">
        <f>IF('Biodiesel Fraction'!$B21,'Biodiesel Fraction'!AE30,0)</f>
        <v>1.6772341002982413E-2</v>
      </c>
      <c r="AF7">
        <f>IF('Biodiesel Fraction'!$B21,'Biodiesel Fraction'!AF30,0)</f>
        <v>1.6671775313423499E-2</v>
      </c>
      <c r="AG7">
        <f>IF('Biodiesel Fraction'!$B21,'Biodiesel Fraction'!AG30,0)</f>
        <v>1.6585136207362614E-2</v>
      </c>
      <c r="AH7">
        <f>IF('Biodiesel Fraction'!$B21,'Biodiesel Fraction'!AH30,0)</f>
        <v>1.6513358307718669E-2</v>
      </c>
      <c r="AI7">
        <f>IF('Biodiesel Fraction'!$B21,'Biodiesel Fraction'!AI30,0)</f>
        <v>1.641749801694127E-2</v>
      </c>
      <c r="AJ7">
        <f>IF('Biodiesel Fraction'!$B21,'Biodiesel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 x14ac:dyDescent="0.25">
      <c r="A5" t="s">
        <v>165</v>
      </c>
      <c r="B5">
        <f>IF('Biodiesel Fraction'!$B21,1-'Biodiesel Fraction'!B30,1)*(1-B2)</f>
        <v>0.42823600161341063</v>
      </c>
      <c r="C5">
        <f>IF('Biodiesel Fraction'!$B21,1-'Biodiesel Fraction'!C30,1)*(1-C2)</f>
        <v>0.42783405985034895</v>
      </c>
      <c r="D5">
        <f>IF('Biodiesel Fraction'!$B21,1-'Biodiesel Fraction'!D30,1)*(1-D2)</f>
        <v>0.42765801626603928</v>
      </c>
      <c r="E5">
        <f>IF('Biodiesel Fraction'!$B21,1-'Biodiesel Fraction'!E30,1)*(1-E2)</f>
        <v>0.42682089540776452</v>
      </c>
      <c r="F5">
        <f>IF('Biodiesel Fraction'!$B21,1-'Biodiesel Fraction'!F30,1)*(1-F2)</f>
        <v>0.42685195536983234</v>
      </c>
      <c r="G5">
        <f>IF('Biodiesel Fraction'!$B21,1-'Biodiesel Fraction'!G30,1)*(1-G2)</f>
        <v>0.42801109972433304</v>
      </c>
      <c r="H5">
        <f>IF('Biodiesel Fraction'!$B21,1-'Biodiesel Fraction'!H30,1)*(1-H2)</f>
        <v>0.42961171629388367</v>
      </c>
      <c r="I5">
        <f>IF('Biodiesel Fraction'!$B21,1-'Biodiesel Fraction'!I30,1)*(1-I2)</f>
        <v>0.43151566747339981</v>
      </c>
      <c r="J5">
        <f>IF('Biodiesel Fraction'!$B21,1-'Biodiesel Fraction'!J30,1)*(1-J2)</f>
        <v>0.43376753179475475</v>
      </c>
      <c r="K5">
        <f>IF('Biodiesel Fraction'!$B21,1-'Biodiesel Fraction'!K30,1)*(1-K2)</f>
        <v>0.43642954816340773</v>
      </c>
      <c r="L5">
        <f>IF('Biodiesel Fraction'!$B21,1-'Biodiesel Fraction'!L30,1)*(1-L2)</f>
        <v>0.43966455655240405</v>
      </c>
      <c r="M5">
        <f>IF('Biodiesel Fraction'!$B21,1-'Biodiesel Fraction'!M30,1)*(1-M2)</f>
        <v>0.44297486132417002</v>
      </c>
      <c r="N5">
        <f>IF('Biodiesel Fraction'!$B21,1-'Biodiesel Fraction'!N30,1)*(1-N2)</f>
        <v>0.44287716931717441</v>
      </c>
      <c r="O5">
        <f>IF('Biodiesel Fraction'!$B21,1-'Biodiesel Fraction'!O30,1)*(1-O2)</f>
        <v>0.44277444332280003</v>
      </c>
      <c r="P5">
        <f>IF('Biodiesel Fraction'!$B21,1-'Biodiesel Fraction'!P30,1)*(1-P2)</f>
        <v>0.44267380054987765</v>
      </c>
      <c r="Q5">
        <f>IF('Biodiesel Fraction'!$B21,1-'Biodiesel Fraction'!Q30,1)*(1-Q2)</f>
        <v>0.44257828167109425</v>
      </c>
      <c r="R5">
        <f>IF('Biodiesel Fraction'!$B21,1-'Biodiesel Fraction'!R30,1)*(1-R2)</f>
        <v>0.44248719752077226</v>
      </c>
      <c r="S5">
        <f>IF('Biodiesel Fraction'!$B21,1-'Biodiesel Fraction'!S30,1)*(1-S2)</f>
        <v>0.44240377461762981</v>
      </c>
      <c r="T5">
        <f>IF('Biodiesel Fraction'!$B21,1-'Biodiesel Fraction'!T30,1)*(1-T2)</f>
        <v>0.44235382584866112</v>
      </c>
      <c r="U5">
        <f>IF('Biodiesel Fraction'!$B21,1-'Biodiesel Fraction'!U30,1)*(1-U2)</f>
        <v>0.44233083871593387</v>
      </c>
      <c r="V5">
        <f>IF('Biodiesel Fraction'!$B21,1-'Biodiesel Fraction'!V30,1)*(1-V2)</f>
        <v>0.44232427645888656</v>
      </c>
      <c r="W5">
        <f>IF('Biodiesel Fraction'!$B21,1-'Biodiesel Fraction'!W30,1)*(1-W2)</f>
        <v>0.44231963390885293</v>
      </c>
      <c r="X5">
        <f>IF('Biodiesel Fraction'!$B21,1-'Biodiesel Fraction'!X30,1)*(1-X2)</f>
        <v>0.44233371784945913</v>
      </c>
      <c r="Y5">
        <f>IF('Biodiesel Fraction'!$B21,1-'Biodiesel Fraction'!Y30,1)*(1-Y2)</f>
        <v>0.44227997464411473</v>
      </c>
      <c r="Z5">
        <f>IF('Biodiesel Fraction'!$B21,1-'Biodiesel Fraction'!Z30,1)*(1-Z2)</f>
        <v>0.4423706894319539</v>
      </c>
      <c r="AA5">
        <f>IF('Biodiesel Fraction'!$B21,1-'Biodiesel Fraction'!AA30,1)*(1-AA2)</f>
        <v>0.44238015682429593</v>
      </c>
      <c r="AB5">
        <f>IF('Biodiesel Fraction'!$B21,1-'Biodiesel Fraction'!AB30,1)*(1-AB2)</f>
        <v>0.4423189842255591</v>
      </c>
      <c r="AC5">
        <f>IF('Biodiesel Fraction'!$B21,1-'Biodiesel Fraction'!AC30,1)*(1-AC2)</f>
        <v>0.44235706990458684</v>
      </c>
      <c r="AD5">
        <f>IF('Biodiesel Fraction'!$B21,1-'Biodiesel Fraction'!AD30,1)*(1-AD2)</f>
        <v>0.44240898427235903</v>
      </c>
      <c r="AE5">
        <f>IF('Biodiesel Fraction'!$B21,1-'Biodiesel Fraction'!AE30,1)*(1-AE2)</f>
        <v>0.4424524465486579</v>
      </c>
      <c r="AF5">
        <f>IF('Biodiesel Fraction'!$B21,1-'Biodiesel Fraction'!AF30,1)*(1-AF2)</f>
        <v>0.44249770110895942</v>
      </c>
      <c r="AG5">
        <f>IF('Biodiesel Fraction'!$B21,1-'Biodiesel Fraction'!AG30,1)*(1-AG2)</f>
        <v>0.44253668870668678</v>
      </c>
      <c r="AH5">
        <f>IF('Biodiesel Fraction'!$B21,1-'Biodiesel Fraction'!AH30,1)*(1-AH2)</f>
        <v>0.44256898876152656</v>
      </c>
      <c r="AI5">
        <f>IF('Biodiesel Fraction'!$B21,1-'Biodiesel Fraction'!AI30,1)*(1-AI2)</f>
        <v>0.44261212589237642</v>
      </c>
      <c r="AJ5">
        <f>IF('Biodiesel Fraction'!$B21,1-'Biodiesel Fraction'!AJ30,1)*(1-AJ2)</f>
        <v>0.44274444754713366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Fraction'!$B21,'Biodiesel Fraction'!B30,0)*(1-B2)</f>
        <v>2.1763998386589326E-2</v>
      </c>
      <c r="C7">
        <f>IF('Biodiesel Fraction'!$B21,'Biodiesel Fraction'!C30,0)*(1-C2)</f>
        <v>2.2165940149650995E-2</v>
      </c>
      <c r="D7">
        <f>IF('Biodiesel Fraction'!$B21,'Biodiesel Fraction'!D30,0)*(1-D2)</f>
        <v>2.2341983733960652E-2</v>
      </c>
      <c r="E7">
        <f>IF('Biodiesel Fraction'!$B21,'Biodiesel Fraction'!E30,0)*(1-E2)</f>
        <v>2.3179104592235433E-2</v>
      </c>
      <c r="F7">
        <f>IF('Biodiesel Fraction'!$B21,'Biodiesel Fraction'!F30,0)*(1-F2)</f>
        <v>2.3148044630167616E-2</v>
      </c>
      <c r="G7">
        <f>IF('Biodiesel Fraction'!$B21,'Biodiesel Fraction'!G30,0)*(1-G2)</f>
        <v>2.1988900275666943E-2</v>
      </c>
      <c r="H7">
        <f>IF('Biodiesel Fraction'!$B21,'Biodiesel Fraction'!H30,0)*(1-H2)</f>
        <v>2.038828370611627E-2</v>
      </c>
      <c r="I7">
        <f>IF('Biodiesel Fraction'!$B21,'Biodiesel Fraction'!I30,0)*(1-I2)</f>
        <v>1.8484332526600158E-2</v>
      </c>
      <c r="J7">
        <f>IF('Biodiesel Fraction'!$B21,'Biodiesel Fraction'!J30,0)*(1-J2)</f>
        <v>1.6232468205245192E-2</v>
      </c>
      <c r="K7">
        <f>IF('Biodiesel Fraction'!$B21,'Biodiesel Fraction'!K30,0)*(1-K2)</f>
        <v>1.3570451836592185E-2</v>
      </c>
      <c r="L7">
        <f>IF('Biodiesel Fraction'!$B21,'Biodiesel Fraction'!L30,0)*(1-L2)</f>
        <v>1.0335443447595927E-2</v>
      </c>
      <c r="M7">
        <f>IF('Biodiesel Fraction'!$B21,'Biodiesel Fraction'!M30,0)*(1-M2)</f>
        <v>7.025138675829907E-3</v>
      </c>
      <c r="N7">
        <f>IF('Biodiesel Fraction'!$B21,'Biodiesel Fraction'!N30,0)*(1-N2)</f>
        <v>7.1228306828255775E-3</v>
      </c>
      <c r="O7">
        <f>IF('Biodiesel Fraction'!$B21,'Biodiesel Fraction'!O30,0)*(1-O2)</f>
        <v>7.2255566771999126E-3</v>
      </c>
      <c r="P7">
        <f>IF('Biodiesel Fraction'!$B21,'Biodiesel Fraction'!P30,0)*(1-P2)</f>
        <v>7.3261994501222999E-3</v>
      </c>
      <c r="Q7">
        <f>IF('Biodiesel Fraction'!$B21,'Biodiesel Fraction'!Q30,0)*(1-Q2)</f>
        <v>7.4217183289057185E-3</v>
      </c>
      <c r="R7">
        <f>IF('Biodiesel Fraction'!$B21,'Biodiesel Fraction'!R30,0)*(1-R2)</f>
        <v>7.5128024792276964E-3</v>
      </c>
      <c r="S7">
        <f>IF('Biodiesel Fraction'!$B21,'Biodiesel Fraction'!S30,0)*(1-S2)</f>
        <v>7.596225382370164E-3</v>
      </c>
      <c r="T7">
        <f>IF('Biodiesel Fraction'!$B21,'Biodiesel Fraction'!T30,0)*(1-T2)</f>
        <v>7.646174151338842E-3</v>
      </c>
      <c r="U7">
        <f>IF('Biodiesel Fraction'!$B21,'Biodiesel Fraction'!U30,0)*(1-U2)</f>
        <v>7.6691612840660631E-3</v>
      </c>
      <c r="V7">
        <f>IF('Biodiesel Fraction'!$B21,'Biodiesel Fraction'!V30,0)*(1-V2)</f>
        <v>7.67572354111337E-3</v>
      </c>
      <c r="W7">
        <f>IF('Biodiesel Fraction'!$B21,'Biodiesel Fraction'!W30,0)*(1-W2)</f>
        <v>7.6803660911470718E-3</v>
      </c>
      <c r="X7">
        <f>IF('Biodiesel Fraction'!$B21,'Biodiesel Fraction'!X30,0)*(1-X2)</f>
        <v>7.6662821505408471E-3</v>
      </c>
      <c r="Y7">
        <f>IF('Biodiesel Fraction'!$B21,'Biodiesel Fraction'!Y30,0)*(1-Y2)</f>
        <v>7.7200253558851835E-3</v>
      </c>
      <c r="Z7">
        <f>IF('Biodiesel Fraction'!$B21,'Biodiesel Fraction'!Z30,0)*(1-Z2)</f>
        <v>7.6293105680460297E-3</v>
      </c>
      <c r="AA7">
        <f>IF('Biodiesel Fraction'!$B21,'Biodiesel Fraction'!AA30,0)*(1-AA2)</f>
        <v>7.6198431757039864E-3</v>
      </c>
      <c r="AB7">
        <f>IF('Biodiesel Fraction'!$B21,'Biodiesel Fraction'!AB30,0)*(1-AB2)</f>
        <v>7.6810157744408849E-3</v>
      </c>
      <c r="AC7">
        <f>IF('Biodiesel Fraction'!$B21,'Biodiesel Fraction'!AC30,0)*(1-AC2)</f>
        <v>7.642930095413121E-3</v>
      </c>
      <c r="AD7">
        <f>IF('Biodiesel Fraction'!$B21,'Biodiesel Fraction'!AD30,0)*(1-AD2)</f>
        <v>7.5910157276409072E-3</v>
      </c>
      <c r="AE7">
        <f>IF('Biodiesel Fraction'!$B21,'Biodiesel Fraction'!AE30,0)*(1-AE2)</f>
        <v>7.5475534513420846E-3</v>
      </c>
      <c r="AF7">
        <f>IF('Biodiesel Fraction'!$B21,'Biodiesel Fraction'!AF30,0)*(1-AF2)</f>
        <v>7.5022988910405739E-3</v>
      </c>
      <c r="AG7">
        <f>IF('Biodiesel Fraction'!$B21,'Biodiesel Fraction'!AG30,0)*(1-AG2)</f>
        <v>7.4633112933131752E-3</v>
      </c>
      <c r="AH7">
        <f>IF('Biodiesel Fraction'!$B21,'Biodiesel Fraction'!AH30,0)*(1-AH2)</f>
        <v>7.4310112384734003E-3</v>
      </c>
      <c r="AI7">
        <f>IF('Biodiesel Fraction'!$B21,'Biodiesel Fraction'!AI30,0)*(1-AI2)</f>
        <v>7.3878741076235706E-3</v>
      </c>
      <c r="AJ7">
        <f>IF('Biodiesel Fraction'!$B21,'Biodiesel Fraction'!AJ30,0)*(1-AJ2)</f>
        <v>7.2555524528663219E-3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 x14ac:dyDescent="0.25">
      <c r="B1" s="13" t="s">
        <v>160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159</v>
      </c>
      <c r="D3" s="15" t="s">
        <v>158</v>
      </c>
      <c r="E3" s="15"/>
      <c r="F3" s="15"/>
      <c r="G3" s="15"/>
    </row>
    <row r="4" spans="1:39" ht="15" customHeight="1" x14ac:dyDescent="0.2">
      <c r="C4" s="15" t="s">
        <v>157</v>
      </c>
      <c r="D4" s="15" t="s">
        <v>156</v>
      </c>
      <c r="E4" s="15"/>
      <c r="F4" s="15"/>
      <c r="G4" s="15" t="s">
        <v>155</v>
      </c>
    </row>
    <row r="5" spans="1:39" ht="15" customHeight="1" x14ac:dyDescent="0.2">
      <c r="C5" s="15" t="s">
        <v>154</v>
      </c>
      <c r="D5" s="15" t="s">
        <v>153</v>
      </c>
      <c r="E5" s="15"/>
      <c r="F5" s="15"/>
      <c r="G5" s="15"/>
    </row>
    <row r="6" spans="1:39" ht="15" customHeight="1" x14ac:dyDescent="0.2">
      <c r="C6" s="15" t="s">
        <v>152</v>
      </c>
      <c r="D6" s="15"/>
      <c r="E6" s="15" t="s">
        <v>151</v>
      </c>
      <c r="F6" s="15"/>
      <c r="G6" s="15"/>
    </row>
    <row r="10" spans="1:39" ht="15" customHeight="1" x14ac:dyDescent="0.25">
      <c r="A10" s="7" t="s">
        <v>272</v>
      </c>
      <c r="B10" s="14" t="s">
        <v>271</v>
      </c>
    </row>
    <row r="11" spans="1:39" ht="15" customHeight="1" x14ac:dyDescent="0.2">
      <c r="B11" s="13" t="s">
        <v>270</v>
      </c>
    </row>
    <row r="12" spans="1:39" ht="15" customHeight="1" x14ac:dyDescent="0.2">
      <c r="B12" s="13" t="s">
        <v>147</v>
      </c>
      <c r="C12" s="12" t="s">
        <v>147</v>
      </c>
      <c r="D12" s="12" t="s">
        <v>147</v>
      </c>
      <c r="E12" s="12" t="s">
        <v>147</v>
      </c>
      <c r="F12" s="12" t="s">
        <v>147</v>
      </c>
      <c r="G12" s="12" t="s">
        <v>147</v>
      </c>
      <c r="H12" s="12" t="s">
        <v>147</v>
      </c>
      <c r="I12" s="12" t="s">
        <v>147</v>
      </c>
      <c r="J12" s="12" t="s">
        <v>147</v>
      </c>
      <c r="K12" s="12" t="s">
        <v>147</v>
      </c>
      <c r="L12" s="12" t="s">
        <v>147</v>
      </c>
      <c r="M12" s="12" t="s">
        <v>147</v>
      </c>
      <c r="N12" s="12" t="s">
        <v>147</v>
      </c>
      <c r="O12" s="12" t="s">
        <v>147</v>
      </c>
      <c r="P12" s="12" t="s">
        <v>147</v>
      </c>
      <c r="Q12" s="12" t="s">
        <v>147</v>
      </c>
      <c r="R12" s="12" t="s">
        <v>147</v>
      </c>
      <c r="S12" s="12" t="s">
        <v>147</v>
      </c>
      <c r="T12" s="12" t="s">
        <v>147</v>
      </c>
      <c r="U12" s="12" t="s">
        <v>147</v>
      </c>
      <c r="V12" s="12" t="s">
        <v>147</v>
      </c>
      <c r="W12" s="12" t="s">
        <v>147</v>
      </c>
      <c r="X12" s="12" t="s">
        <v>147</v>
      </c>
      <c r="Y12" s="12" t="s">
        <v>147</v>
      </c>
      <c r="Z12" s="12" t="s">
        <v>147</v>
      </c>
      <c r="AA12" s="12" t="s">
        <v>147</v>
      </c>
      <c r="AB12" s="12" t="s">
        <v>147</v>
      </c>
      <c r="AC12" s="12" t="s">
        <v>147</v>
      </c>
      <c r="AD12" s="12" t="s">
        <v>147</v>
      </c>
      <c r="AE12" s="12" t="s">
        <v>147</v>
      </c>
      <c r="AF12" s="12" t="s">
        <v>147</v>
      </c>
      <c r="AG12" s="12" t="s">
        <v>147</v>
      </c>
      <c r="AH12" s="12" t="s">
        <v>147</v>
      </c>
      <c r="AI12" s="12" t="s">
        <v>147</v>
      </c>
      <c r="AJ12" s="12" t="s">
        <v>147</v>
      </c>
      <c r="AK12" s="12" t="s">
        <v>147</v>
      </c>
      <c r="AL12" s="12" t="s">
        <v>147</v>
      </c>
      <c r="AM12" s="12" t="s">
        <v>146</v>
      </c>
    </row>
    <row r="13" spans="1:39" ht="15" customHeight="1" thickBot="1" x14ac:dyDescent="0.25">
      <c r="B13" s="11" t="s">
        <v>269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B15" s="6" t="s">
        <v>268</v>
      </c>
    </row>
    <row r="17" spans="1:39" ht="15" customHeight="1" x14ac:dyDescent="0.2">
      <c r="A17" s="7" t="s">
        <v>267</v>
      </c>
      <c r="B17" s="6" t="s">
        <v>266</v>
      </c>
      <c r="C17" s="18">
        <v>0.44093199999999999</v>
      </c>
      <c r="D17" s="18">
        <v>0.373338</v>
      </c>
      <c r="E17" s="18">
        <v>0.382023</v>
      </c>
      <c r="F17" s="18">
        <v>0.399918</v>
      </c>
      <c r="G17" s="18">
        <v>0.41137400000000002</v>
      </c>
      <c r="H17" s="18">
        <v>0.41363</v>
      </c>
      <c r="I17" s="18">
        <v>0.41170400000000001</v>
      </c>
      <c r="J17" s="18">
        <v>0.40783700000000001</v>
      </c>
      <c r="K17" s="18">
        <v>0.40362799999999999</v>
      </c>
      <c r="L17" s="18">
        <v>0.39940900000000001</v>
      </c>
      <c r="M17" s="18">
        <v>0.39579799999999998</v>
      </c>
      <c r="N17" s="18">
        <v>0.39202399999999998</v>
      </c>
      <c r="O17" s="18">
        <v>0.38731700000000002</v>
      </c>
      <c r="P17" s="18">
        <v>0.38118800000000003</v>
      </c>
      <c r="Q17" s="18">
        <v>0.37526999999999999</v>
      </c>
      <c r="R17" s="18">
        <v>0.37024400000000002</v>
      </c>
      <c r="S17" s="18">
        <v>0.36611700000000003</v>
      </c>
      <c r="T17" s="18">
        <v>0.36250399999999999</v>
      </c>
      <c r="U17" s="18">
        <v>0.35733500000000001</v>
      </c>
      <c r="V17" s="18">
        <v>0.35265999999999997</v>
      </c>
      <c r="W17" s="18">
        <v>0.34805900000000001</v>
      </c>
      <c r="X17" s="18">
        <v>0.345057</v>
      </c>
      <c r="Y17" s="18">
        <v>0.341559</v>
      </c>
      <c r="Z17" s="18">
        <v>0.33799099999999999</v>
      </c>
      <c r="AA17" s="18">
        <v>0.33511299999999999</v>
      </c>
      <c r="AB17" s="18">
        <v>0.33243899999999998</v>
      </c>
      <c r="AC17" s="18">
        <v>0.329152</v>
      </c>
      <c r="AD17" s="18">
        <v>0.32544099999999998</v>
      </c>
      <c r="AE17" s="18">
        <v>0.32176100000000002</v>
      </c>
      <c r="AF17" s="18">
        <v>0.318272</v>
      </c>
      <c r="AG17" s="18">
        <v>0.31491799999999998</v>
      </c>
      <c r="AH17" s="18">
        <v>0.31189600000000001</v>
      </c>
      <c r="AI17" s="18">
        <v>0.30935800000000002</v>
      </c>
      <c r="AJ17" s="18">
        <v>0.306477</v>
      </c>
      <c r="AK17" s="18">
        <v>0.30359799999999998</v>
      </c>
      <c r="AL17" s="18">
        <v>0.301033</v>
      </c>
      <c r="AM17" s="4">
        <v>-6.3109999999999998E-3</v>
      </c>
    </row>
    <row r="19" spans="1:39" ht="15" customHeight="1" x14ac:dyDescent="0.2">
      <c r="A19" s="7" t="s">
        <v>265</v>
      </c>
      <c r="B19" s="6" t="s">
        <v>264</v>
      </c>
      <c r="C19" s="18">
        <v>0.13147900000000001</v>
      </c>
      <c r="D19" s="18">
        <v>0.13147900000000001</v>
      </c>
      <c r="E19" s="18">
        <v>0.13147900000000001</v>
      </c>
      <c r="F19" s="18">
        <v>0.13147900000000001</v>
      </c>
      <c r="G19" s="18">
        <v>0.13147900000000001</v>
      </c>
      <c r="H19" s="18">
        <v>0.13147900000000001</v>
      </c>
      <c r="I19" s="18">
        <v>0.13147900000000001</v>
      </c>
      <c r="J19" s="18">
        <v>0.13147900000000001</v>
      </c>
      <c r="K19" s="18">
        <v>0.13147900000000001</v>
      </c>
      <c r="L19" s="18">
        <v>0.13147900000000001</v>
      </c>
      <c r="M19" s="18">
        <v>0.13147900000000001</v>
      </c>
      <c r="N19" s="18">
        <v>0.13147900000000001</v>
      </c>
      <c r="O19" s="18">
        <v>0.13147900000000001</v>
      </c>
      <c r="P19" s="18">
        <v>0.13147900000000001</v>
      </c>
      <c r="Q19" s="18">
        <v>0.13147900000000001</v>
      </c>
      <c r="R19" s="18">
        <v>0.13147900000000001</v>
      </c>
      <c r="S19" s="18">
        <v>0.13147900000000001</v>
      </c>
      <c r="T19" s="18">
        <v>0.13147900000000001</v>
      </c>
      <c r="U19" s="18">
        <v>0.13147900000000001</v>
      </c>
      <c r="V19" s="18">
        <v>0.13147900000000001</v>
      </c>
      <c r="W19" s="18">
        <v>0.13147900000000001</v>
      </c>
      <c r="X19" s="18">
        <v>0.13147900000000001</v>
      </c>
      <c r="Y19" s="18">
        <v>0.13147900000000001</v>
      </c>
      <c r="Z19" s="18">
        <v>0.13147900000000001</v>
      </c>
      <c r="AA19" s="18">
        <v>0.13147900000000001</v>
      </c>
      <c r="AB19" s="18">
        <v>0.13147900000000001</v>
      </c>
      <c r="AC19" s="18">
        <v>0.13147900000000001</v>
      </c>
      <c r="AD19" s="18">
        <v>0.13147900000000001</v>
      </c>
      <c r="AE19" s="18">
        <v>0.13147900000000001</v>
      </c>
      <c r="AF19" s="18">
        <v>0.13147900000000001</v>
      </c>
      <c r="AG19" s="18">
        <v>0.13147900000000001</v>
      </c>
      <c r="AH19" s="18">
        <v>0.13147900000000001</v>
      </c>
      <c r="AI19" s="18">
        <v>0.13147900000000001</v>
      </c>
      <c r="AJ19" s="18">
        <v>0.13147900000000001</v>
      </c>
      <c r="AK19" s="18">
        <v>0.13147900000000001</v>
      </c>
      <c r="AL19" s="18">
        <v>0.13147900000000001</v>
      </c>
      <c r="AM19" s="4">
        <v>0</v>
      </c>
    </row>
    <row r="21" spans="1:39" ht="15" customHeight="1" x14ac:dyDescent="0.2">
      <c r="A21" s="7" t="s">
        <v>263</v>
      </c>
      <c r="B21" s="6" t="s">
        <v>262</v>
      </c>
      <c r="C21" s="18">
        <v>2.3328760000000002</v>
      </c>
      <c r="D21" s="18">
        <v>2.347998</v>
      </c>
      <c r="E21" s="18">
        <v>2.3291110000000002</v>
      </c>
      <c r="F21" s="18">
        <v>2.3319649999999998</v>
      </c>
      <c r="G21" s="18">
        <v>2.343791</v>
      </c>
      <c r="H21" s="18">
        <v>2.3543409999999998</v>
      </c>
      <c r="I21" s="18">
        <v>2.3796110000000001</v>
      </c>
      <c r="J21" s="18">
        <v>2.4135759999999999</v>
      </c>
      <c r="K21" s="18">
        <v>2.4465409999999999</v>
      </c>
      <c r="L21" s="18">
        <v>2.4617110000000002</v>
      </c>
      <c r="M21" s="18">
        <v>2.4630999999999998</v>
      </c>
      <c r="N21" s="18">
        <v>2.4506589999999999</v>
      </c>
      <c r="O21" s="18">
        <v>2.458952</v>
      </c>
      <c r="P21" s="18">
        <v>2.465058</v>
      </c>
      <c r="Q21" s="18">
        <v>2.4671370000000001</v>
      </c>
      <c r="R21" s="18">
        <v>2.4654560000000001</v>
      </c>
      <c r="S21" s="18">
        <v>2.4541409999999999</v>
      </c>
      <c r="T21" s="18">
        <v>2.4502320000000002</v>
      </c>
      <c r="U21" s="18">
        <v>2.4565410000000001</v>
      </c>
      <c r="V21" s="18">
        <v>2.4651139999999998</v>
      </c>
      <c r="W21" s="18">
        <v>2.4740660000000001</v>
      </c>
      <c r="X21" s="18">
        <v>2.4823629999999999</v>
      </c>
      <c r="Y21" s="18">
        <v>2.4981620000000002</v>
      </c>
      <c r="Z21" s="18">
        <v>2.5166940000000002</v>
      </c>
      <c r="AA21" s="18">
        <v>2.5300050000000001</v>
      </c>
      <c r="AB21" s="18">
        <v>2.5433940000000002</v>
      </c>
      <c r="AC21" s="18">
        <v>2.5560969999999998</v>
      </c>
      <c r="AD21" s="18">
        <v>2.57362</v>
      </c>
      <c r="AE21" s="18">
        <v>2.5902609999999999</v>
      </c>
      <c r="AF21" s="18">
        <v>2.6075390000000001</v>
      </c>
      <c r="AG21" s="18">
        <v>2.6226539999999998</v>
      </c>
      <c r="AH21" s="18">
        <v>2.6377410000000001</v>
      </c>
      <c r="AI21" s="18">
        <v>2.647723</v>
      </c>
      <c r="AJ21" s="18">
        <v>2.6555580000000001</v>
      </c>
      <c r="AK21" s="18">
        <v>2.6526740000000002</v>
      </c>
      <c r="AL21" s="18">
        <v>2.6378349999999999</v>
      </c>
      <c r="AM21" s="4">
        <v>3.4290000000000002E-3</v>
      </c>
    </row>
    <row r="22" spans="1:39" ht="15" customHeight="1" x14ac:dyDescent="0.25">
      <c r="A22" s="7" t="s">
        <v>261</v>
      </c>
      <c r="B22" s="10" t="s">
        <v>238</v>
      </c>
      <c r="C22" s="17">
        <v>6.7000000000000002E-4</v>
      </c>
      <c r="D22" s="17">
        <v>6.7000000000000002E-4</v>
      </c>
      <c r="E22" s="17">
        <v>6.7000000000000002E-4</v>
      </c>
      <c r="F22" s="17">
        <v>6.7000000000000002E-4</v>
      </c>
      <c r="G22" s="17">
        <v>6.7000000000000002E-4</v>
      </c>
      <c r="H22" s="17">
        <v>6.7000000000000002E-4</v>
      </c>
      <c r="I22" s="17">
        <v>6.7000000000000002E-4</v>
      </c>
      <c r="J22" s="17">
        <v>6.7000000000000002E-4</v>
      </c>
      <c r="K22" s="17">
        <v>6.7000000000000002E-4</v>
      </c>
      <c r="L22" s="17">
        <v>6.7000000000000002E-4</v>
      </c>
      <c r="M22" s="17">
        <v>6.7000000000000002E-4</v>
      </c>
      <c r="N22" s="17">
        <v>6.7000000000000002E-4</v>
      </c>
      <c r="O22" s="17">
        <v>6.7000000000000002E-4</v>
      </c>
      <c r="P22" s="17">
        <v>6.7000000000000002E-4</v>
      </c>
      <c r="Q22" s="17">
        <v>6.7000000000000002E-4</v>
      </c>
      <c r="R22" s="17">
        <v>6.7000000000000002E-4</v>
      </c>
      <c r="S22" s="17">
        <v>6.7000000000000002E-4</v>
      </c>
      <c r="T22" s="17">
        <v>6.7000000000000002E-4</v>
      </c>
      <c r="U22" s="17">
        <v>6.7000000000000002E-4</v>
      </c>
      <c r="V22" s="17">
        <v>6.7000000000000002E-4</v>
      </c>
      <c r="W22" s="17">
        <v>6.7000000000000002E-4</v>
      </c>
      <c r="X22" s="17">
        <v>6.7000000000000002E-4</v>
      </c>
      <c r="Y22" s="17">
        <v>6.7000000000000002E-4</v>
      </c>
      <c r="Z22" s="17">
        <v>6.7000000000000002E-4</v>
      </c>
      <c r="AA22" s="17">
        <v>6.7000000000000002E-4</v>
      </c>
      <c r="AB22" s="17">
        <v>6.7000000000000002E-4</v>
      </c>
      <c r="AC22" s="17">
        <v>6.7000000000000002E-4</v>
      </c>
      <c r="AD22" s="17">
        <v>6.7000000000000002E-4</v>
      </c>
      <c r="AE22" s="17">
        <v>6.7000000000000002E-4</v>
      </c>
      <c r="AF22" s="17">
        <v>6.7000000000000002E-4</v>
      </c>
      <c r="AG22" s="17">
        <v>6.7000000000000002E-4</v>
      </c>
      <c r="AH22" s="17">
        <v>6.7000000000000002E-4</v>
      </c>
      <c r="AI22" s="17">
        <v>6.7000000000000002E-4</v>
      </c>
      <c r="AJ22" s="17">
        <v>6.7000000000000002E-4</v>
      </c>
      <c r="AK22" s="17">
        <v>6.7000000000000002E-4</v>
      </c>
      <c r="AL22" s="17">
        <v>6.7000000000000002E-4</v>
      </c>
      <c r="AM22" s="8">
        <v>0</v>
      </c>
    </row>
    <row r="23" spans="1:39" ht="15" customHeight="1" x14ac:dyDescent="0.25">
      <c r="A23" s="7" t="s">
        <v>260</v>
      </c>
      <c r="B23" s="10" t="s">
        <v>259</v>
      </c>
      <c r="C23" s="17">
        <v>0.19489999999999999</v>
      </c>
      <c r="D23" s="17">
        <v>0.1913</v>
      </c>
      <c r="E23" s="17">
        <v>0.19470000000000001</v>
      </c>
      <c r="F23" s="17">
        <v>0.20208699999999999</v>
      </c>
      <c r="G23" s="17">
        <v>0.209227</v>
      </c>
      <c r="H23" s="17">
        <v>0.213592</v>
      </c>
      <c r="I23" s="17">
        <v>0.22112899999999999</v>
      </c>
      <c r="J23" s="17">
        <v>0.22887399999999999</v>
      </c>
      <c r="K23" s="17">
        <v>0.235566</v>
      </c>
      <c r="L23" s="17">
        <v>0.240318</v>
      </c>
      <c r="M23" s="17">
        <v>0.24379000000000001</v>
      </c>
      <c r="N23" s="17">
        <v>0.24665300000000001</v>
      </c>
      <c r="O23" s="17">
        <v>0.24920500000000001</v>
      </c>
      <c r="P23" s="17">
        <v>0.25034000000000001</v>
      </c>
      <c r="Q23" s="17">
        <v>0.25159999999999999</v>
      </c>
      <c r="R23" s="17">
        <v>0.25309999999999999</v>
      </c>
      <c r="S23" s="17">
        <v>0.251085</v>
      </c>
      <c r="T23" s="17">
        <v>0.25124299999999999</v>
      </c>
      <c r="U23" s="17">
        <v>0.25228400000000001</v>
      </c>
      <c r="V23" s="17">
        <v>0.25492100000000001</v>
      </c>
      <c r="W23" s="17">
        <v>0.25730999999999998</v>
      </c>
      <c r="X23" s="17">
        <v>0.25969399999999998</v>
      </c>
      <c r="Y23" s="17">
        <v>0.26168400000000003</v>
      </c>
      <c r="Z23" s="17">
        <v>0.26370300000000002</v>
      </c>
      <c r="AA23" s="17">
        <v>0.26594200000000001</v>
      </c>
      <c r="AB23" s="17">
        <v>0.26826</v>
      </c>
      <c r="AC23" s="17">
        <v>0.27071899999999999</v>
      </c>
      <c r="AD23" s="17">
        <v>0.27274100000000001</v>
      </c>
      <c r="AE23" s="17">
        <v>0.27605099999999999</v>
      </c>
      <c r="AF23" s="17">
        <v>0.27951900000000002</v>
      </c>
      <c r="AG23" s="17">
        <v>0.28234999999999999</v>
      </c>
      <c r="AH23" s="17">
        <v>0.28520499999999999</v>
      </c>
      <c r="AI23" s="17">
        <v>0.287491</v>
      </c>
      <c r="AJ23" s="17">
        <v>0.28921599999999997</v>
      </c>
      <c r="AK23" s="17">
        <v>0.29150399999999999</v>
      </c>
      <c r="AL23" s="17">
        <v>0.29399399999999998</v>
      </c>
      <c r="AM23" s="8">
        <v>1.2718999999999999E-2</v>
      </c>
    </row>
    <row r="24" spans="1:39" ht="15" customHeight="1" x14ac:dyDescent="0.25">
      <c r="A24" s="7" t="s">
        <v>258</v>
      </c>
      <c r="B24" s="10" t="s">
        <v>232</v>
      </c>
      <c r="C24" s="17">
        <v>1.2896000000000001</v>
      </c>
      <c r="D24" s="17">
        <v>1.2579</v>
      </c>
      <c r="E24" s="17">
        <v>1.2364999999999999</v>
      </c>
      <c r="F24" s="17">
        <v>1.2563880000000001</v>
      </c>
      <c r="G24" s="17">
        <v>1.2629410000000001</v>
      </c>
      <c r="H24" s="17">
        <v>1.2739670000000001</v>
      </c>
      <c r="I24" s="17">
        <v>1.2959830000000001</v>
      </c>
      <c r="J24" s="17">
        <v>1.3217920000000001</v>
      </c>
      <c r="K24" s="17">
        <v>1.347998</v>
      </c>
      <c r="L24" s="17">
        <v>1.359186</v>
      </c>
      <c r="M24" s="17">
        <v>1.3563750000000001</v>
      </c>
      <c r="N24" s="17">
        <v>1.3499319999999999</v>
      </c>
      <c r="O24" s="17">
        <v>1.3577490000000001</v>
      </c>
      <c r="P24" s="17">
        <v>1.363029</v>
      </c>
      <c r="Q24" s="17">
        <v>1.3652329999999999</v>
      </c>
      <c r="R24" s="17">
        <v>1.3615980000000001</v>
      </c>
      <c r="S24" s="17">
        <v>1.362835</v>
      </c>
      <c r="T24" s="17">
        <v>1.361704</v>
      </c>
      <c r="U24" s="17">
        <v>1.367022</v>
      </c>
      <c r="V24" s="17">
        <v>1.3729579999999999</v>
      </c>
      <c r="W24" s="17">
        <v>1.379521</v>
      </c>
      <c r="X24" s="17">
        <v>1.3854329999999999</v>
      </c>
      <c r="Y24" s="17">
        <v>1.3982460000000001</v>
      </c>
      <c r="Z24" s="17">
        <v>1.4127639999999999</v>
      </c>
      <c r="AA24" s="17">
        <v>1.4219280000000001</v>
      </c>
      <c r="AB24" s="17">
        <v>1.432477</v>
      </c>
      <c r="AC24" s="17">
        <v>1.4468570000000001</v>
      </c>
      <c r="AD24" s="17">
        <v>1.4623520000000001</v>
      </c>
      <c r="AE24" s="17">
        <v>1.4783109999999999</v>
      </c>
      <c r="AF24" s="17">
        <v>1.492121</v>
      </c>
      <c r="AG24" s="17">
        <v>1.505617</v>
      </c>
      <c r="AH24" s="17">
        <v>1.5179309999999999</v>
      </c>
      <c r="AI24" s="17">
        <v>1.5240670000000001</v>
      </c>
      <c r="AJ24" s="17">
        <v>1.530761</v>
      </c>
      <c r="AK24" s="17">
        <v>1.5384500000000001</v>
      </c>
      <c r="AL24" s="17">
        <v>1.5451919999999999</v>
      </c>
      <c r="AM24" s="8">
        <v>6.0679999999999996E-3</v>
      </c>
    </row>
    <row r="25" spans="1:39" ht="15" customHeight="1" x14ac:dyDescent="0.25">
      <c r="A25" s="7" t="s">
        <v>257</v>
      </c>
      <c r="B25" s="10" t="s">
        <v>256</v>
      </c>
      <c r="C25" s="17">
        <v>0.84770599999999996</v>
      </c>
      <c r="D25" s="17">
        <v>0.89812800000000004</v>
      </c>
      <c r="E25" s="17">
        <v>0.89724099999999996</v>
      </c>
      <c r="F25" s="17">
        <v>0.87282099999999996</v>
      </c>
      <c r="G25" s="17">
        <v>0.87095299999999998</v>
      </c>
      <c r="H25" s="17">
        <v>0.86611199999999999</v>
      </c>
      <c r="I25" s="17">
        <v>0.86182999999999998</v>
      </c>
      <c r="J25" s="17">
        <v>0.86224000000000001</v>
      </c>
      <c r="K25" s="17">
        <v>0.86230700000000005</v>
      </c>
      <c r="L25" s="17">
        <v>0.86153800000000003</v>
      </c>
      <c r="M25" s="17">
        <v>0.86226499999999995</v>
      </c>
      <c r="N25" s="17">
        <v>0.85340400000000005</v>
      </c>
      <c r="O25" s="17">
        <v>0.851329</v>
      </c>
      <c r="P25" s="17">
        <v>0.85101899999999997</v>
      </c>
      <c r="Q25" s="17">
        <v>0.84963500000000003</v>
      </c>
      <c r="R25" s="17">
        <v>0.85008799999999995</v>
      </c>
      <c r="S25" s="17">
        <v>0.83955199999999996</v>
      </c>
      <c r="T25" s="17">
        <v>0.83661600000000003</v>
      </c>
      <c r="U25" s="17">
        <v>0.836565</v>
      </c>
      <c r="V25" s="17">
        <v>0.836565</v>
      </c>
      <c r="W25" s="17">
        <v>0.836565</v>
      </c>
      <c r="X25" s="17">
        <v>0.83656600000000003</v>
      </c>
      <c r="Y25" s="17">
        <v>0.83756200000000003</v>
      </c>
      <c r="Z25" s="17">
        <v>0.839557</v>
      </c>
      <c r="AA25" s="17">
        <v>0.84146500000000002</v>
      </c>
      <c r="AB25" s="17">
        <v>0.84198700000000004</v>
      </c>
      <c r="AC25" s="17">
        <v>0.83784999999999998</v>
      </c>
      <c r="AD25" s="17">
        <v>0.83785699999999996</v>
      </c>
      <c r="AE25" s="17">
        <v>0.835229</v>
      </c>
      <c r="AF25" s="17">
        <v>0.835229</v>
      </c>
      <c r="AG25" s="17">
        <v>0.83401700000000001</v>
      </c>
      <c r="AH25" s="17">
        <v>0.83393600000000001</v>
      </c>
      <c r="AI25" s="17">
        <v>0.83549499999999999</v>
      </c>
      <c r="AJ25" s="17">
        <v>0.83491099999999996</v>
      </c>
      <c r="AK25" s="17">
        <v>0.82204999999999995</v>
      </c>
      <c r="AL25" s="17">
        <v>0.79797899999999999</v>
      </c>
      <c r="AM25" s="8">
        <v>-3.4710000000000001E-3</v>
      </c>
    </row>
    <row r="27" spans="1:39" ht="15" customHeight="1" x14ac:dyDescent="0.2">
      <c r="A27" s="7" t="s">
        <v>255</v>
      </c>
      <c r="B27" s="6" t="s">
        <v>254</v>
      </c>
      <c r="C27" s="18">
        <v>1.3804380000000001</v>
      </c>
      <c r="D27" s="18">
        <v>1.456021</v>
      </c>
      <c r="E27" s="18">
        <v>1.5030969999999999</v>
      </c>
      <c r="F27" s="18">
        <v>1.540451</v>
      </c>
      <c r="G27" s="18">
        <v>1.5567230000000001</v>
      </c>
      <c r="H27" s="18">
        <v>1.5574460000000001</v>
      </c>
      <c r="I27" s="18">
        <v>1.5423849999999999</v>
      </c>
      <c r="J27" s="18">
        <v>1.5343150000000001</v>
      </c>
      <c r="K27" s="18">
        <v>1.5285850000000001</v>
      </c>
      <c r="L27" s="18">
        <v>1.5217000000000001</v>
      </c>
      <c r="M27" s="18">
        <v>1.5168699999999999</v>
      </c>
      <c r="N27" s="18">
        <v>1.497905</v>
      </c>
      <c r="O27" s="18">
        <v>1.4894099999999999</v>
      </c>
      <c r="P27" s="18">
        <v>1.483641</v>
      </c>
      <c r="Q27" s="18">
        <v>1.4766330000000001</v>
      </c>
      <c r="R27" s="18">
        <v>1.4714700000000001</v>
      </c>
      <c r="S27" s="18">
        <v>1.464242</v>
      </c>
      <c r="T27" s="18">
        <v>1.4581</v>
      </c>
      <c r="U27" s="18">
        <v>1.4548479999999999</v>
      </c>
      <c r="V27" s="18">
        <v>1.4545859999999999</v>
      </c>
      <c r="W27" s="18">
        <v>1.4555979999999999</v>
      </c>
      <c r="X27" s="18">
        <v>1.455948</v>
      </c>
      <c r="Y27" s="18">
        <v>1.456523</v>
      </c>
      <c r="Z27" s="18">
        <v>1.4570590000000001</v>
      </c>
      <c r="AA27" s="18">
        <v>1.4574780000000001</v>
      </c>
      <c r="AB27" s="18">
        <v>1.457724</v>
      </c>
      <c r="AC27" s="18">
        <v>1.4583539999999999</v>
      </c>
      <c r="AD27" s="18">
        <v>1.4588989999999999</v>
      </c>
      <c r="AE27" s="18">
        <v>1.4594290000000001</v>
      </c>
      <c r="AF27" s="18">
        <v>1.4675689999999999</v>
      </c>
      <c r="AG27" s="18">
        <v>1.4838309999999999</v>
      </c>
      <c r="AH27" s="18">
        <v>1.5046029999999999</v>
      </c>
      <c r="AI27" s="18">
        <v>1.537633</v>
      </c>
      <c r="AJ27" s="18">
        <v>1.5646910000000001</v>
      </c>
      <c r="AK27" s="18">
        <v>1.595448</v>
      </c>
      <c r="AL27" s="18">
        <v>1.6138980000000001</v>
      </c>
      <c r="AM27" s="4">
        <v>3.032E-3</v>
      </c>
    </row>
    <row r="28" spans="1:39" ht="15" customHeight="1" x14ac:dyDescent="0.25">
      <c r="A28" s="7" t="s">
        <v>253</v>
      </c>
      <c r="B28" s="10" t="s">
        <v>252</v>
      </c>
      <c r="C28" s="17">
        <v>1.4419E-2</v>
      </c>
      <c r="D28" s="17">
        <v>2.0057999999999999E-2</v>
      </c>
      <c r="E28" s="17">
        <v>1.8207000000000001E-2</v>
      </c>
      <c r="F28" s="17">
        <v>1.3538E-2</v>
      </c>
      <c r="G28" s="17">
        <v>1.5269E-2</v>
      </c>
      <c r="H28" s="17">
        <v>1.7552000000000002E-2</v>
      </c>
      <c r="I28" s="17">
        <v>2.044E-2</v>
      </c>
      <c r="J28" s="17">
        <v>3.0543000000000001E-2</v>
      </c>
      <c r="K28" s="17">
        <v>3.5214000000000002E-2</v>
      </c>
      <c r="L28" s="17">
        <v>3.6386000000000002E-2</v>
      </c>
      <c r="M28" s="17">
        <v>4.4589999999999998E-2</v>
      </c>
      <c r="N28" s="17">
        <v>5.2901999999999998E-2</v>
      </c>
      <c r="O28" s="17">
        <v>6.3324000000000005E-2</v>
      </c>
      <c r="P28" s="17">
        <v>7.4787000000000006E-2</v>
      </c>
      <c r="Q28" s="17">
        <v>8.2517999999999994E-2</v>
      </c>
      <c r="R28" s="17">
        <v>9.4765000000000002E-2</v>
      </c>
      <c r="S28" s="17">
        <v>9.776E-2</v>
      </c>
      <c r="T28" s="17">
        <v>0.103246</v>
      </c>
      <c r="U28" s="17">
        <v>0.10982</v>
      </c>
      <c r="V28" s="17">
        <v>0.114707</v>
      </c>
      <c r="W28" s="17">
        <v>0.119037</v>
      </c>
      <c r="X28" s="17">
        <v>0.12022099999999999</v>
      </c>
      <c r="Y28" s="17">
        <v>0.119064</v>
      </c>
      <c r="Z28" s="17">
        <v>0.115797</v>
      </c>
      <c r="AA28" s="17">
        <v>0.111147</v>
      </c>
      <c r="AB28" s="17">
        <v>0.10462299999999999</v>
      </c>
      <c r="AC28" s="17">
        <v>9.5938999999999997E-2</v>
      </c>
      <c r="AD28" s="17">
        <v>8.5608000000000004E-2</v>
      </c>
      <c r="AE28" s="17">
        <v>7.6119000000000006E-2</v>
      </c>
      <c r="AF28" s="17">
        <v>6.9391999999999995E-2</v>
      </c>
      <c r="AG28" s="17">
        <v>6.9836999999999996E-2</v>
      </c>
      <c r="AH28" s="17">
        <v>7.5172000000000003E-2</v>
      </c>
      <c r="AI28" s="17">
        <v>8.5694000000000006E-2</v>
      </c>
      <c r="AJ28" s="17">
        <v>9.2428999999999997E-2</v>
      </c>
      <c r="AK28" s="17">
        <v>9.8046999999999995E-2</v>
      </c>
      <c r="AL28" s="17">
        <v>0.10925600000000001</v>
      </c>
      <c r="AM28" s="8">
        <v>5.1118999999999998E-2</v>
      </c>
    </row>
    <row r="29" spans="1:39" ht="15" customHeight="1" x14ac:dyDescent="0.25">
      <c r="A29" s="7" t="s">
        <v>251</v>
      </c>
      <c r="B29" s="10" t="s">
        <v>250</v>
      </c>
      <c r="C29" s="17">
        <v>1.13984</v>
      </c>
      <c r="D29" s="17">
        <v>1.156048</v>
      </c>
      <c r="E29" s="17">
        <v>1.162258</v>
      </c>
      <c r="F29" s="17">
        <v>1.1815340000000001</v>
      </c>
      <c r="G29" s="17">
        <v>1.172374</v>
      </c>
      <c r="H29" s="17">
        <v>1.1582589999999999</v>
      </c>
      <c r="I29" s="17">
        <v>1.141221</v>
      </c>
      <c r="J29" s="17">
        <v>1.1208750000000001</v>
      </c>
      <c r="K29" s="17">
        <v>1.107413</v>
      </c>
      <c r="L29" s="17">
        <v>1.0994759999999999</v>
      </c>
      <c r="M29" s="17">
        <v>1.083458</v>
      </c>
      <c r="N29" s="17">
        <v>1.059585</v>
      </c>
      <c r="O29" s="17">
        <v>1.0387949999999999</v>
      </c>
      <c r="P29" s="17">
        <v>1.021185</v>
      </c>
      <c r="Q29" s="17">
        <v>1.0060150000000001</v>
      </c>
      <c r="R29" s="17">
        <v>0.988147</v>
      </c>
      <c r="S29" s="17">
        <v>0.97755499999999995</v>
      </c>
      <c r="T29" s="17">
        <v>0.96553999999999995</v>
      </c>
      <c r="U29" s="17">
        <v>0.95495600000000003</v>
      </c>
      <c r="V29" s="17">
        <v>0.94914200000000004</v>
      </c>
      <c r="W29" s="17">
        <v>0.94528000000000001</v>
      </c>
      <c r="X29" s="17">
        <v>0.94409500000000002</v>
      </c>
      <c r="Y29" s="17">
        <v>0.94525400000000004</v>
      </c>
      <c r="Z29" s="17">
        <v>0.94849600000000001</v>
      </c>
      <c r="AA29" s="17">
        <v>0.95315899999999998</v>
      </c>
      <c r="AB29" s="17">
        <v>0.95967000000000002</v>
      </c>
      <c r="AC29" s="17">
        <v>0.96837899999999999</v>
      </c>
      <c r="AD29" s="17">
        <v>0.978746</v>
      </c>
      <c r="AE29" s="17">
        <v>0.99198200000000003</v>
      </c>
      <c r="AF29" s="17">
        <v>1.0063949999999999</v>
      </c>
      <c r="AG29" s="17">
        <v>1.0217210000000001</v>
      </c>
      <c r="AH29" s="17">
        <v>1.036637</v>
      </c>
      <c r="AI29" s="17">
        <v>1.054805</v>
      </c>
      <c r="AJ29" s="17">
        <v>1.074578</v>
      </c>
      <c r="AK29" s="17">
        <v>1.0991740000000001</v>
      </c>
      <c r="AL29" s="17">
        <v>1.105864</v>
      </c>
      <c r="AM29" s="8">
        <v>-1.304E-3</v>
      </c>
    </row>
    <row r="30" spans="1:39" ht="15" customHeight="1" x14ac:dyDescent="0.25">
      <c r="A30" s="7" t="s">
        <v>249</v>
      </c>
      <c r="B30" s="10" t="s">
        <v>248</v>
      </c>
      <c r="C30" s="17">
        <v>0.22031899999999999</v>
      </c>
      <c r="D30" s="17">
        <v>0.27834399999999998</v>
      </c>
      <c r="E30" s="17">
        <v>0.29188799999999998</v>
      </c>
      <c r="F30" s="17">
        <v>0.295292</v>
      </c>
      <c r="G30" s="17">
        <v>0.30715900000000002</v>
      </c>
      <c r="H30" s="17">
        <v>0.30781399999999998</v>
      </c>
      <c r="I30" s="17">
        <v>0.29348000000000002</v>
      </c>
      <c r="J30" s="17">
        <v>0.27223199999999997</v>
      </c>
      <c r="K30" s="17">
        <v>0.24623200000000001</v>
      </c>
      <c r="L30" s="17">
        <v>0.214921</v>
      </c>
      <c r="M30" s="17">
        <v>0.17729300000000001</v>
      </c>
      <c r="N30" s="17">
        <v>0.13233800000000001</v>
      </c>
      <c r="O30" s="17">
        <v>8.8331999999999994E-2</v>
      </c>
      <c r="P30" s="17">
        <v>8.8717000000000004E-2</v>
      </c>
      <c r="Q30" s="17">
        <v>8.9168999999999998E-2</v>
      </c>
      <c r="R30" s="17">
        <v>8.9646000000000003E-2</v>
      </c>
      <c r="S30" s="17">
        <v>9.0057999999999999E-2</v>
      </c>
      <c r="T30" s="17">
        <v>9.0452000000000005E-2</v>
      </c>
      <c r="U30" s="17">
        <v>9.1197E-2</v>
      </c>
      <c r="V30" s="17">
        <v>9.1861999999999999E-2</v>
      </c>
      <c r="W30" s="17">
        <v>9.2407000000000003E-2</v>
      </c>
      <c r="X30" s="17">
        <v>9.2758999999999994E-2</v>
      </c>
      <c r="Y30" s="17">
        <v>9.3335000000000001E-2</v>
      </c>
      <c r="Z30" s="17">
        <v>9.3895999999999993E-2</v>
      </c>
      <c r="AA30" s="17">
        <v>9.5197000000000004E-2</v>
      </c>
      <c r="AB30" s="17">
        <v>9.4561000000000006E-2</v>
      </c>
      <c r="AC30" s="17">
        <v>9.5168000000000003E-2</v>
      </c>
      <c r="AD30" s="17">
        <v>9.6807000000000004E-2</v>
      </c>
      <c r="AE30" s="17">
        <v>9.7420999999999994E-2</v>
      </c>
      <c r="AF30" s="17">
        <v>9.7873000000000002E-2</v>
      </c>
      <c r="AG30" s="17">
        <v>9.8365999999999995E-2</v>
      </c>
      <c r="AH30" s="17">
        <v>9.8889000000000005E-2</v>
      </c>
      <c r="AI30" s="17">
        <v>9.9390000000000006E-2</v>
      </c>
      <c r="AJ30" s="17">
        <v>9.9941000000000002E-2</v>
      </c>
      <c r="AK30" s="17">
        <v>0.10048600000000001</v>
      </c>
      <c r="AL30" s="17">
        <v>9.9815000000000001E-2</v>
      </c>
      <c r="AM30" s="8">
        <v>-2.9713E-2</v>
      </c>
    </row>
    <row r="31" spans="1:39" ht="15" customHeight="1" x14ac:dyDescent="0.25">
      <c r="A31" s="7" t="s">
        <v>247</v>
      </c>
      <c r="B31" s="10" t="s">
        <v>246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8" t="s">
        <v>29</v>
      </c>
    </row>
    <row r="32" spans="1:39" ht="15" customHeight="1" x14ac:dyDescent="0.25">
      <c r="A32" s="7" t="s">
        <v>245</v>
      </c>
      <c r="B32" s="10" t="s">
        <v>244</v>
      </c>
      <c r="C32" s="17">
        <v>3.2299999999999999E-4</v>
      </c>
      <c r="D32" s="17">
        <v>1.572E-3</v>
      </c>
      <c r="E32" s="17">
        <v>8.0160000000000006E-3</v>
      </c>
      <c r="F32" s="17">
        <v>7.6750000000000004E-3</v>
      </c>
      <c r="G32" s="17">
        <v>4.7210000000000004E-3</v>
      </c>
      <c r="H32" s="17">
        <v>1.8370000000000001E-3</v>
      </c>
      <c r="I32" s="17">
        <v>0</v>
      </c>
      <c r="J32" s="17">
        <v>2.3600000000000001E-3</v>
      </c>
      <c r="K32" s="17">
        <v>5.8859999999999997E-3</v>
      </c>
      <c r="L32" s="17">
        <v>6.4349999999999997E-3</v>
      </c>
      <c r="M32" s="17">
        <v>1.0276E-2</v>
      </c>
      <c r="N32" s="17">
        <v>7.9229999999999995E-3</v>
      </c>
      <c r="O32" s="17">
        <v>1.0276E-2</v>
      </c>
      <c r="P32" s="17">
        <v>1.0276E-2</v>
      </c>
      <c r="Q32" s="17">
        <v>1.0276E-2</v>
      </c>
      <c r="R32" s="17">
        <v>1.0276E-2</v>
      </c>
      <c r="S32" s="17">
        <v>1.0276E-2</v>
      </c>
      <c r="T32" s="17">
        <v>1.0276E-2</v>
      </c>
      <c r="U32" s="17">
        <v>1.0276E-2</v>
      </c>
      <c r="V32" s="17">
        <v>1.0276E-2</v>
      </c>
      <c r="W32" s="17">
        <v>1.0276E-2</v>
      </c>
      <c r="X32" s="17">
        <v>1.0276E-2</v>
      </c>
      <c r="Y32" s="17">
        <v>1.0276E-2</v>
      </c>
      <c r="Z32" s="17">
        <v>1.0276E-2</v>
      </c>
      <c r="AA32" s="17">
        <v>1.0276E-2</v>
      </c>
      <c r="AB32" s="17">
        <v>1.0276E-2</v>
      </c>
      <c r="AC32" s="17">
        <v>1.0276E-2</v>
      </c>
      <c r="AD32" s="17">
        <v>1.0263E-2</v>
      </c>
      <c r="AE32" s="17">
        <v>6.4349999999999997E-3</v>
      </c>
      <c r="AF32" s="17">
        <v>6.4349999999999997E-3</v>
      </c>
      <c r="AG32" s="17">
        <v>6.4349999999999997E-3</v>
      </c>
      <c r="AH32" s="17">
        <v>6.4349999999999997E-3</v>
      </c>
      <c r="AI32" s="17">
        <v>1.0276E-2</v>
      </c>
      <c r="AJ32" s="17">
        <v>1.0276E-2</v>
      </c>
      <c r="AK32" s="17">
        <v>1.0276E-2</v>
      </c>
      <c r="AL32" s="17">
        <v>1.0276E-2</v>
      </c>
      <c r="AM32" s="8">
        <v>5.6772000000000003E-2</v>
      </c>
    </row>
    <row r="33" spans="1:39" ht="15" customHeight="1" x14ac:dyDescent="0.25">
      <c r="A33" s="7" t="s">
        <v>243</v>
      </c>
      <c r="B33" s="10" t="s">
        <v>242</v>
      </c>
      <c r="C33" s="17">
        <v>5.5360000000000001E-3</v>
      </c>
      <c r="D33" s="17">
        <v>0</v>
      </c>
      <c r="E33" s="17">
        <v>2.2727000000000001E-2</v>
      </c>
      <c r="F33" s="17">
        <v>4.2411999999999998E-2</v>
      </c>
      <c r="G33" s="17">
        <v>5.7201000000000002E-2</v>
      </c>
      <c r="H33" s="17">
        <v>7.1984999999999993E-2</v>
      </c>
      <c r="I33" s="17">
        <v>8.7244000000000002E-2</v>
      </c>
      <c r="J33" s="17">
        <v>0.108305</v>
      </c>
      <c r="K33" s="17">
        <v>0.13384099999999999</v>
      </c>
      <c r="L33" s="17">
        <v>0.16448299999999999</v>
      </c>
      <c r="M33" s="17">
        <v>0.20125299999999999</v>
      </c>
      <c r="N33" s="17">
        <v>0.24515600000000001</v>
      </c>
      <c r="O33" s="17">
        <v>0.28868300000000002</v>
      </c>
      <c r="P33" s="17">
        <v>0.28867500000000001</v>
      </c>
      <c r="Q33" s="17">
        <v>0.28865499999999999</v>
      </c>
      <c r="R33" s="17">
        <v>0.288636</v>
      </c>
      <c r="S33" s="17">
        <v>0.28859299999999999</v>
      </c>
      <c r="T33" s="17">
        <v>0.28858699999999998</v>
      </c>
      <c r="U33" s="17">
        <v>0.28859899999999999</v>
      </c>
      <c r="V33" s="17">
        <v>0.28859899999999999</v>
      </c>
      <c r="W33" s="17">
        <v>0.28859800000000002</v>
      </c>
      <c r="X33" s="17">
        <v>0.28859699999999999</v>
      </c>
      <c r="Y33" s="17">
        <v>0.28859499999999999</v>
      </c>
      <c r="Z33" s="17">
        <v>0.28859400000000002</v>
      </c>
      <c r="AA33" s="17">
        <v>0.28770000000000001</v>
      </c>
      <c r="AB33" s="17">
        <v>0.28859400000000002</v>
      </c>
      <c r="AC33" s="17">
        <v>0.28859200000000002</v>
      </c>
      <c r="AD33" s="17">
        <v>0.28747499999999998</v>
      </c>
      <c r="AE33" s="17">
        <v>0.28747299999999998</v>
      </c>
      <c r="AF33" s="17">
        <v>0.28747499999999998</v>
      </c>
      <c r="AG33" s="17">
        <v>0.28747299999999998</v>
      </c>
      <c r="AH33" s="17">
        <v>0.28747099999999998</v>
      </c>
      <c r="AI33" s="17">
        <v>0.28746899999999997</v>
      </c>
      <c r="AJ33" s="17">
        <v>0.28746699999999997</v>
      </c>
      <c r="AK33" s="17">
        <v>0.28746500000000003</v>
      </c>
      <c r="AL33" s="17">
        <v>0.28868700000000003</v>
      </c>
      <c r="AM33" s="8" t="s">
        <v>29</v>
      </c>
    </row>
    <row r="35" spans="1:39" ht="15" customHeight="1" x14ac:dyDescent="0.2">
      <c r="A35" s="7" t="s">
        <v>241</v>
      </c>
      <c r="B35" s="6" t="s">
        <v>240</v>
      </c>
      <c r="C35" s="18">
        <v>5.0064590000000004</v>
      </c>
      <c r="D35" s="18">
        <v>5.4375119999999999</v>
      </c>
      <c r="E35" s="18">
        <v>5.7485340000000003</v>
      </c>
      <c r="F35" s="18">
        <v>6.1938110000000002</v>
      </c>
      <c r="G35" s="18">
        <v>6.5477080000000001</v>
      </c>
      <c r="H35" s="18">
        <v>7.0632739999999998</v>
      </c>
      <c r="I35" s="18">
        <v>7.6819379999999997</v>
      </c>
      <c r="J35" s="18">
        <v>8.4889449999999993</v>
      </c>
      <c r="K35" s="18">
        <v>8.9236459999999997</v>
      </c>
      <c r="L35" s="18">
        <v>9.0378150000000002</v>
      </c>
      <c r="M35" s="18">
        <v>9.0759469999999993</v>
      </c>
      <c r="N35" s="18">
        <v>9.1307840000000002</v>
      </c>
      <c r="O35" s="18">
        <v>9.2392599999999998</v>
      </c>
      <c r="P35" s="18">
        <v>9.3123210000000007</v>
      </c>
      <c r="Q35" s="18">
        <v>9.4544639999999998</v>
      </c>
      <c r="R35" s="18">
        <v>9.6119219999999999</v>
      </c>
      <c r="S35" s="18">
        <v>9.7224710000000005</v>
      </c>
      <c r="T35" s="18">
        <v>9.773434</v>
      </c>
      <c r="U35" s="18">
        <v>9.9445859999999993</v>
      </c>
      <c r="V35" s="18">
        <v>10.054048</v>
      </c>
      <c r="W35" s="18">
        <v>10.161187999999999</v>
      </c>
      <c r="X35" s="18">
        <v>10.374352</v>
      </c>
      <c r="Y35" s="18">
        <v>10.476055000000001</v>
      </c>
      <c r="Z35" s="18">
        <v>10.636996999999999</v>
      </c>
      <c r="AA35" s="18">
        <v>10.807696999999999</v>
      </c>
      <c r="AB35" s="18">
        <v>11.017289</v>
      </c>
      <c r="AC35" s="18">
        <v>11.178946</v>
      </c>
      <c r="AD35" s="18">
        <v>11.350358999999999</v>
      </c>
      <c r="AE35" s="18">
        <v>11.576807000000001</v>
      </c>
      <c r="AF35" s="18">
        <v>11.785961</v>
      </c>
      <c r="AG35" s="18">
        <v>11.926026999999999</v>
      </c>
      <c r="AH35" s="18">
        <v>12.07737</v>
      </c>
      <c r="AI35" s="18">
        <v>12.277232</v>
      </c>
      <c r="AJ35" s="18">
        <v>12.47641</v>
      </c>
      <c r="AK35" s="18">
        <v>12.704473</v>
      </c>
      <c r="AL35" s="18">
        <v>12.777361000000001</v>
      </c>
      <c r="AM35" s="4">
        <v>2.5446E-2</v>
      </c>
    </row>
    <row r="36" spans="1:39" ht="15" customHeight="1" x14ac:dyDescent="0.25">
      <c r="A36" s="7" t="s">
        <v>239</v>
      </c>
      <c r="B36" s="10" t="s">
        <v>238</v>
      </c>
      <c r="C36" s="17">
        <v>2.3549989999999998</v>
      </c>
      <c r="D36" s="17">
        <v>2.4968409999999999</v>
      </c>
      <c r="E36" s="17">
        <v>2.5084659999999999</v>
      </c>
      <c r="F36" s="17">
        <v>2.7070509999999999</v>
      </c>
      <c r="G36" s="17">
        <v>2.9060079999999999</v>
      </c>
      <c r="H36" s="17">
        <v>2.937859</v>
      </c>
      <c r="I36" s="17">
        <v>2.9380320000000002</v>
      </c>
      <c r="J36" s="17">
        <v>2.939003</v>
      </c>
      <c r="K36" s="17">
        <v>2.9432040000000002</v>
      </c>
      <c r="L36" s="17">
        <v>2.9481820000000001</v>
      </c>
      <c r="M36" s="17">
        <v>2.9540410000000001</v>
      </c>
      <c r="N36" s="17">
        <v>2.9594909999999999</v>
      </c>
      <c r="O36" s="17">
        <v>2.9600369999999998</v>
      </c>
      <c r="P36" s="17">
        <v>2.9692590000000001</v>
      </c>
      <c r="Q36" s="17">
        <v>2.9693369999999999</v>
      </c>
      <c r="R36" s="17">
        <v>2.9711789999999998</v>
      </c>
      <c r="S36" s="17">
        <v>2.9717850000000001</v>
      </c>
      <c r="T36" s="17">
        <v>2.9718070000000001</v>
      </c>
      <c r="U36" s="17">
        <v>2.9786959999999998</v>
      </c>
      <c r="V36" s="17">
        <v>2.9802789999999999</v>
      </c>
      <c r="W36" s="17">
        <v>2.9827279999999998</v>
      </c>
      <c r="X36" s="17">
        <v>2.9852829999999999</v>
      </c>
      <c r="Y36" s="17">
        <v>2.9898630000000002</v>
      </c>
      <c r="Z36" s="17">
        <v>2.9928439999999998</v>
      </c>
      <c r="AA36" s="17">
        <v>2.9930020000000002</v>
      </c>
      <c r="AB36" s="17">
        <v>2.9931480000000001</v>
      </c>
      <c r="AC36" s="17">
        <v>2.9943580000000001</v>
      </c>
      <c r="AD36" s="17">
        <v>2.998453</v>
      </c>
      <c r="AE36" s="17">
        <v>2.9987330000000001</v>
      </c>
      <c r="AF36" s="17">
        <v>3.001652</v>
      </c>
      <c r="AG36" s="17">
        <v>3.003873</v>
      </c>
      <c r="AH36" s="17">
        <v>3.0052469999999998</v>
      </c>
      <c r="AI36" s="17">
        <v>3.0057469999999999</v>
      </c>
      <c r="AJ36" s="17">
        <v>3.008276</v>
      </c>
      <c r="AK36" s="17">
        <v>3.0095390000000002</v>
      </c>
      <c r="AL36" s="17">
        <v>3.014945</v>
      </c>
      <c r="AM36" s="8">
        <v>5.561E-3</v>
      </c>
    </row>
    <row r="37" spans="1:39" ht="15" customHeight="1" x14ac:dyDescent="0.25">
      <c r="A37" s="7" t="s">
        <v>237</v>
      </c>
      <c r="B37" s="10" t="s">
        <v>236</v>
      </c>
      <c r="C37" s="17">
        <v>0.15081900000000001</v>
      </c>
      <c r="D37" s="17">
        <v>0.163685</v>
      </c>
      <c r="E37" s="17">
        <v>0.166042</v>
      </c>
      <c r="F37" s="17">
        <v>0.16037999999999999</v>
      </c>
      <c r="G37" s="17">
        <v>0.15822</v>
      </c>
      <c r="H37" s="17">
        <v>0.17855099999999999</v>
      </c>
      <c r="I37" s="17">
        <v>0.20022200000000001</v>
      </c>
      <c r="J37" s="17">
        <v>0.219559</v>
      </c>
      <c r="K37" s="17">
        <v>0.24460699999999999</v>
      </c>
      <c r="L37" s="17">
        <v>0.26435199999999998</v>
      </c>
      <c r="M37" s="17">
        <v>0.27672600000000003</v>
      </c>
      <c r="N37" s="17">
        <v>0.29400500000000002</v>
      </c>
      <c r="O37" s="17">
        <v>0.31645200000000001</v>
      </c>
      <c r="P37" s="17">
        <v>0.33731899999999998</v>
      </c>
      <c r="Q37" s="17">
        <v>0.35647499999999999</v>
      </c>
      <c r="R37" s="17">
        <v>0.37734800000000002</v>
      </c>
      <c r="S37" s="17">
        <v>0.39398699999999998</v>
      </c>
      <c r="T37" s="17">
        <v>0.414572</v>
      </c>
      <c r="U37" s="17">
        <v>0.43313000000000001</v>
      </c>
      <c r="V37" s="17">
        <v>0.449685</v>
      </c>
      <c r="W37" s="17">
        <v>0.46421099999999998</v>
      </c>
      <c r="X37" s="17">
        <v>0.47413499999999997</v>
      </c>
      <c r="Y37" s="17">
        <v>0.48375699999999999</v>
      </c>
      <c r="Z37" s="17">
        <v>0.491537</v>
      </c>
      <c r="AA37" s="17">
        <v>0.49910500000000002</v>
      </c>
      <c r="AB37" s="17">
        <v>0.51056100000000004</v>
      </c>
      <c r="AC37" s="17">
        <v>0.520146</v>
      </c>
      <c r="AD37" s="17">
        <v>0.53166199999999997</v>
      </c>
      <c r="AE37" s="17">
        <v>0.53794699999999995</v>
      </c>
      <c r="AF37" s="17">
        <v>0.54342000000000001</v>
      </c>
      <c r="AG37" s="17">
        <v>0.55018599999999995</v>
      </c>
      <c r="AH37" s="17">
        <v>0.55716100000000002</v>
      </c>
      <c r="AI37" s="17">
        <v>0.56443100000000002</v>
      </c>
      <c r="AJ37" s="17">
        <v>0.57126200000000005</v>
      </c>
      <c r="AK37" s="17">
        <v>0.57824500000000001</v>
      </c>
      <c r="AL37" s="17">
        <v>0.585032</v>
      </c>
      <c r="AM37" s="8">
        <v>3.8172999999999999E-2</v>
      </c>
    </row>
    <row r="38" spans="1:39" ht="15" customHeight="1" x14ac:dyDescent="0.25">
      <c r="A38" s="7" t="s">
        <v>235</v>
      </c>
      <c r="B38" s="10" t="s">
        <v>234</v>
      </c>
      <c r="C38" s="17">
        <v>0.24543699999999999</v>
      </c>
      <c r="D38" s="17">
        <v>0.26000499999999999</v>
      </c>
      <c r="E38" s="17">
        <v>0.26321600000000001</v>
      </c>
      <c r="F38" s="17">
        <v>0.26715899999999998</v>
      </c>
      <c r="G38" s="17">
        <v>0.27461099999999999</v>
      </c>
      <c r="H38" s="17">
        <v>0.26738000000000001</v>
      </c>
      <c r="I38" s="17">
        <v>0.27651399999999998</v>
      </c>
      <c r="J38" s="17">
        <v>0.281026</v>
      </c>
      <c r="K38" s="17">
        <v>0.27890999999999999</v>
      </c>
      <c r="L38" s="17">
        <v>0.28123999999999999</v>
      </c>
      <c r="M38" s="17">
        <v>0.28383599999999998</v>
      </c>
      <c r="N38" s="17">
        <v>0.281781</v>
      </c>
      <c r="O38" s="17">
        <v>0.27969699999999997</v>
      </c>
      <c r="P38" s="17">
        <v>0.28220299999999998</v>
      </c>
      <c r="Q38" s="17">
        <v>0.28029700000000002</v>
      </c>
      <c r="R38" s="17">
        <v>0.28070600000000001</v>
      </c>
      <c r="S38" s="17">
        <v>0.28306300000000001</v>
      </c>
      <c r="T38" s="17">
        <v>0.27951599999999999</v>
      </c>
      <c r="U38" s="17">
        <v>0.28240599999999999</v>
      </c>
      <c r="V38" s="17">
        <v>0.28287499999999999</v>
      </c>
      <c r="W38" s="17">
        <v>0.27567700000000001</v>
      </c>
      <c r="X38" s="17">
        <v>0.286833</v>
      </c>
      <c r="Y38" s="17">
        <v>0.28208</v>
      </c>
      <c r="Z38" s="17">
        <v>0.28758099999999998</v>
      </c>
      <c r="AA38" s="17">
        <v>0.29138199999999997</v>
      </c>
      <c r="AB38" s="17">
        <v>0.29187600000000002</v>
      </c>
      <c r="AC38" s="17">
        <v>0.29725299999999999</v>
      </c>
      <c r="AD38" s="17">
        <v>0.29914400000000002</v>
      </c>
      <c r="AE38" s="17">
        <v>0.29812699999999998</v>
      </c>
      <c r="AF38" s="17">
        <v>0.29929699999999998</v>
      </c>
      <c r="AG38" s="17">
        <v>0.30683300000000002</v>
      </c>
      <c r="AH38" s="17">
        <v>0.30052899999999999</v>
      </c>
      <c r="AI38" s="17">
        <v>0.30731900000000001</v>
      </c>
      <c r="AJ38" s="17">
        <v>0.303398</v>
      </c>
      <c r="AK38" s="17">
        <v>0.30816100000000002</v>
      </c>
      <c r="AL38" s="17">
        <v>0.30574099999999999</v>
      </c>
      <c r="AM38" s="8">
        <v>4.777E-3</v>
      </c>
    </row>
    <row r="39" spans="1:39" ht="15" customHeight="1" x14ac:dyDescent="0.25">
      <c r="A39" s="7" t="s">
        <v>233</v>
      </c>
      <c r="B39" s="10" t="s">
        <v>232</v>
      </c>
      <c r="C39" s="17">
        <v>0.210373</v>
      </c>
      <c r="D39" s="17">
        <v>9.6436999999999995E-2</v>
      </c>
      <c r="E39" s="17">
        <v>9.0837000000000001E-2</v>
      </c>
      <c r="F39" s="17">
        <v>0.10693999999999999</v>
      </c>
      <c r="G39" s="17">
        <v>0.13095300000000001</v>
      </c>
      <c r="H39" s="17">
        <v>0.13856199999999999</v>
      </c>
      <c r="I39" s="17">
        <v>0.136709</v>
      </c>
      <c r="J39" s="17">
        <v>0.14105999999999999</v>
      </c>
      <c r="K39" s="17">
        <v>0.14191899999999999</v>
      </c>
      <c r="L39" s="17">
        <v>0.158717</v>
      </c>
      <c r="M39" s="17">
        <v>0.167046</v>
      </c>
      <c r="N39" s="17">
        <v>0.17635300000000001</v>
      </c>
      <c r="O39" s="17">
        <v>0.221969</v>
      </c>
      <c r="P39" s="17">
        <v>0.22355900000000001</v>
      </c>
      <c r="Q39" s="17">
        <v>0.228515</v>
      </c>
      <c r="R39" s="17">
        <v>0.23158300000000001</v>
      </c>
      <c r="S39" s="17">
        <v>0.23206599999999999</v>
      </c>
      <c r="T39" s="17">
        <v>0.227293</v>
      </c>
      <c r="U39" s="17">
        <v>0.22875799999999999</v>
      </c>
      <c r="V39" s="17">
        <v>0.22963900000000001</v>
      </c>
      <c r="W39" s="17">
        <v>0.233651</v>
      </c>
      <c r="X39" s="17">
        <v>0.23711299999999999</v>
      </c>
      <c r="Y39" s="17">
        <v>0.24962000000000001</v>
      </c>
      <c r="Z39" s="17">
        <v>0.25074200000000002</v>
      </c>
      <c r="AA39" s="17">
        <v>0.25376300000000002</v>
      </c>
      <c r="AB39" s="17">
        <v>0.25691000000000003</v>
      </c>
      <c r="AC39" s="17">
        <v>0.25756899999999999</v>
      </c>
      <c r="AD39" s="17">
        <v>0.25780500000000001</v>
      </c>
      <c r="AE39" s="17">
        <v>0.26229799999999998</v>
      </c>
      <c r="AF39" s="17">
        <v>0.26948499999999997</v>
      </c>
      <c r="AG39" s="17">
        <v>0.28029900000000002</v>
      </c>
      <c r="AH39" s="17">
        <v>0.28372700000000001</v>
      </c>
      <c r="AI39" s="17">
        <v>0.29125800000000002</v>
      </c>
      <c r="AJ39" s="17">
        <v>0.30312800000000001</v>
      </c>
      <c r="AK39" s="17">
        <v>0.31193500000000002</v>
      </c>
      <c r="AL39" s="17">
        <v>0.324795</v>
      </c>
      <c r="AM39" s="8">
        <v>3.6360000000000003E-2</v>
      </c>
    </row>
    <row r="40" spans="1:39" ht="15" customHeight="1" x14ac:dyDescent="0.25">
      <c r="A40" s="7" t="s">
        <v>231</v>
      </c>
      <c r="B40" s="10" t="s">
        <v>230</v>
      </c>
      <c r="C40" s="17">
        <v>0.185948</v>
      </c>
      <c r="D40" s="17">
        <v>6.2344999999999998E-2</v>
      </c>
      <c r="E40" s="17">
        <v>5.7167999999999997E-2</v>
      </c>
      <c r="F40" s="17">
        <v>7.4589000000000003E-2</v>
      </c>
      <c r="G40" s="17">
        <v>9.6522999999999998E-2</v>
      </c>
      <c r="H40" s="17">
        <v>0.104685</v>
      </c>
      <c r="I40" s="17">
        <v>0.102298</v>
      </c>
      <c r="J40" s="17">
        <v>0.106434</v>
      </c>
      <c r="K40" s="17">
        <v>0.107234</v>
      </c>
      <c r="L40" s="17">
        <v>0.123088</v>
      </c>
      <c r="M40" s="17">
        <v>0.13020300000000001</v>
      </c>
      <c r="N40" s="17">
        <v>0.138261</v>
      </c>
      <c r="O40" s="17">
        <v>0.17677699999999999</v>
      </c>
      <c r="P40" s="17">
        <v>0.177791</v>
      </c>
      <c r="Q40" s="17">
        <v>0.18116199999999999</v>
      </c>
      <c r="R40" s="17">
        <v>0.18437600000000001</v>
      </c>
      <c r="S40" s="17">
        <v>0.18529399999999999</v>
      </c>
      <c r="T40" s="17">
        <v>0.18154799999999999</v>
      </c>
      <c r="U40" s="17">
        <v>0.18259400000000001</v>
      </c>
      <c r="V40" s="17">
        <v>0.18357699999999999</v>
      </c>
      <c r="W40" s="17">
        <v>0.186723</v>
      </c>
      <c r="X40" s="17">
        <v>0.189272</v>
      </c>
      <c r="Y40" s="17">
        <v>0.20192099999999999</v>
      </c>
      <c r="Z40" s="17">
        <v>0.20347199999999999</v>
      </c>
      <c r="AA40" s="17">
        <v>0.20527699999999999</v>
      </c>
      <c r="AB40" s="17">
        <v>0.21038599999999999</v>
      </c>
      <c r="AC40" s="17">
        <v>0.21112900000000001</v>
      </c>
      <c r="AD40" s="17">
        <v>0.21121400000000001</v>
      </c>
      <c r="AE40" s="17">
        <v>0.215424</v>
      </c>
      <c r="AF40" s="17">
        <v>0.222385</v>
      </c>
      <c r="AG40" s="17">
        <v>0.23218800000000001</v>
      </c>
      <c r="AH40" s="17">
        <v>0.236155</v>
      </c>
      <c r="AI40" s="17">
        <v>0.24329700000000001</v>
      </c>
      <c r="AJ40" s="17">
        <v>0.25452799999999998</v>
      </c>
      <c r="AK40" s="17">
        <v>0.26317200000000002</v>
      </c>
      <c r="AL40" s="17">
        <v>0.27585300000000001</v>
      </c>
      <c r="AM40" s="8">
        <v>4.4712000000000002E-2</v>
      </c>
    </row>
    <row r="41" spans="1:39" ht="15" customHeight="1" x14ac:dyDescent="0.25">
      <c r="A41" s="7" t="s">
        <v>229</v>
      </c>
      <c r="B41" s="10" t="s">
        <v>228</v>
      </c>
      <c r="C41" s="17">
        <v>2.4424999999999999E-2</v>
      </c>
      <c r="D41" s="17">
        <v>3.4092999999999998E-2</v>
      </c>
      <c r="E41" s="17">
        <v>3.3667999999999997E-2</v>
      </c>
      <c r="F41" s="17">
        <v>3.2350999999999998E-2</v>
      </c>
      <c r="G41" s="17">
        <v>3.4430000000000002E-2</v>
      </c>
      <c r="H41" s="17">
        <v>3.3876999999999997E-2</v>
      </c>
      <c r="I41" s="17">
        <v>3.4410999999999997E-2</v>
      </c>
      <c r="J41" s="17">
        <v>3.4626999999999998E-2</v>
      </c>
      <c r="K41" s="17">
        <v>3.4684E-2</v>
      </c>
      <c r="L41" s="17">
        <v>3.5628E-2</v>
      </c>
      <c r="M41" s="17">
        <v>3.6843000000000001E-2</v>
      </c>
      <c r="N41" s="17">
        <v>3.8092000000000001E-2</v>
      </c>
      <c r="O41" s="17">
        <v>4.5192000000000003E-2</v>
      </c>
      <c r="P41" s="17">
        <v>4.5768000000000003E-2</v>
      </c>
      <c r="Q41" s="17">
        <v>4.7352999999999999E-2</v>
      </c>
      <c r="R41" s="17">
        <v>4.7206999999999999E-2</v>
      </c>
      <c r="S41" s="17">
        <v>4.6773000000000002E-2</v>
      </c>
      <c r="T41" s="17">
        <v>4.5745000000000001E-2</v>
      </c>
      <c r="U41" s="17">
        <v>4.6163999999999997E-2</v>
      </c>
      <c r="V41" s="17">
        <v>4.6061999999999999E-2</v>
      </c>
      <c r="W41" s="17">
        <v>4.6927999999999997E-2</v>
      </c>
      <c r="X41" s="17">
        <v>4.7841000000000002E-2</v>
      </c>
      <c r="Y41" s="17">
        <v>4.7698999999999998E-2</v>
      </c>
      <c r="Z41" s="17">
        <v>4.727E-2</v>
      </c>
      <c r="AA41" s="17">
        <v>4.8485E-2</v>
      </c>
      <c r="AB41" s="17">
        <v>4.6524000000000003E-2</v>
      </c>
      <c r="AC41" s="17">
        <v>4.6440000000000002E-2</v>
      </c>
      <c r="AD41" s="17">
        <v>4.6591E-2</v>
      </c>
      <c r="AE41" s="17">
        <v>4.6873999999999999E-2</v>
      </c>
      <c r="AF41" s="17">
        <v>4.7099000000000002E-2</v>
      </c>
      <c r="AG41" s="17">
        <v>4.811E-2</v>
      </c>
      <c r="AH41" s="17">
        <v>4.7572000000000003E-2</v>
      </c>
      <c r="AI41" s="17">
        <v>4.7960999999999997E-2</v>
      </c>
      <c r="AJ41" s="17">
        <v>4.8600999999999998E-2</v>
      </c>
      <c r="AK41" s="17">
        <v>4.8763000000000001E-2</v>
      </c>
      <c r="AL41" s="17">
        <v>4.8941999999999999E-2</v>
      </c>
      <c r="AM41" s="8">
        <v>1.0691000000000001E-2</v>
      </c>
    </row>
    <row r="42" spans="1:39" ht="15" customHeight="1" x14ac:dyDescent="0.25">
      <c r="A42" s="7" t="s">
        <v>227</v>
      </c>
      <c r="B42" s="10" t="s">
        <v>200</v>
      </c>
      <c r="C42" s="17">
        <v>3.0869000000000001E-2</v>
      </c>
      <c r="D42" s="17">
        <v>3.0681E-2</v>
      </c>
      <c r="E42" s="17">
        <v>3.3137E-2</v>
      </c>
      <c r="F42" s="17">
        <v>3.4699000000000001E-2</v>
      </c>
      <c r="G42" s="17">
        <v>3.4722000000000003E-2</v>
      </c>
      <c r="H42" s="17">
        <v>3.4703999999999999E-2</v>
      </c>
      <c r="I42" s="17">
        <v>3.4667000000000003E-2</v>
      </c>
      <c r="J42" s="17">
        <v>3.4667000000000003E-2</v>
      </c>
      <c r="K42" s="17">
        <v>3.4759999999999999E-2</v>
      </c>
      <c r="L42" s="17">
        <v>3.4270000000000002E-2</v>
      </c>
      <c r="M42" s="17">
        <v>3.4702999999999998E-2</v>
      </c>
      <c r="N42" s="17">
        <v>3.3944000000000002E-2</v>
      </c>
      <c r="O42" s="17">
        <v>3.3939999999999998E-2</v>
      </c>
      <c r="P42" s="17">
        <v>3.3949E-2</v>
      </c>
      <c r="Q42" s="17">
        <v>3.3935E-2</v>
      </c>
      <c r="R42" s="17">
        <v>3.3964000000000001E-2</v>
      </c>
      <c r="S42" s="17">
        <v>3.4027000000000002E-2</v>
      </c>
      <c r="T42" s="17">
        <v>3.4021999999999997E-2</v>
      </c>
      <c r="U42" s="17">
        <v>3.3530999999999998E-2</v>
      </c>
      <c r="V42" s="17">
        <v>3.3536000000000003E-2</v>
      </c>
      <c r="W42" s="17">
        <v>3.3538999999999999E-2</v>
      </c>
      <c r="X42" s="17">
        <v>3.2615999999999999E-2</v>
      </c>
      <c r="Y42" s="17">
        <v>3.3558999999999999E-2</v>
      </c>
      <c r="Z42" s="17">
        <v>3.2592999999999997E-2</v>
      </c>
      <c r="AA42" s="17">
        <v>3.2634999999999997E-2</v>
      </c>
      <c r="AB42" s="17">
        <v>3.2502000000000003E-2</v>
      </c>
      <c r="AC42" s="17">
        <v>3.2752000000000003E-2</v>
      </c>
      <c r="AD42" s="17">
        <v>3.2615999999999999E-2</v>
      </c>
      <c r="AE42" s="17">
        <v>3.2795999999999999E-2</v>
      </c>
      <c r="AF42" s="17">
        <v>3.1836999999999997E-2</v>
      </c>
      <c r="AG42" s="17">
        <v>3.1838999999999999E-2</v>
      </c>
      <c r="AH42" s="17">
        <v>3.1913999999999998E-2</v>
      </c>
      <c r="AI42" s="17">
        <v>3.2119000000000002E-2</v>
      </c>
      <c r="AJ42" s="17">
        <v>3.2899999999999999E-2</v>
      </c>
      <c r="AK42" s="17">
        <v>3.2101999999999999E-2</v>
      </c>
      <c r="AL42" s="17">
        <v>3.2212999999999999E-2</v>
      </c>
      <c r="AM42" s="8">
        <v>1.4339999999999999E-3</v>
      </c>
    </row>
    <row r="43" spans="1:39" ht="15" customHeight="1" x14ac:dyDescent="0.25">
      <c r="A43" s="7" t="s">
        <v>226</v>
      </c>
      <c r="B43" s="10" t="s">
        <v>198</v>
      </c>
      <c r="C43" s="17">
        <v>0.20132700000000001</v>
      </c>
      <c r="D43" s="17">
        <v>0.28936800000000001</v>
      </c>
      <c r="E43" s="17">
        <v>0.41689900000000002</v>
      </c>
      <c r="F43" s="17">
        <v>0.47304400000000002</v>
      </c>
      <c r="G43" s="17">
        <v>0.49520700000000001</v>
      </c>
      <c r="H43" s="17">
        <v>0.517679</v>
      </c>
      <c r="I43" s="17">
        <v>0.53001900000000002</v>
      </c>
      <c r="J43" s="17">
        <v>0.67457699999999998</v>
      </c>
      <c r="K43" s="17">
        <v>0.71240400000000004</v>
      </c>
      <c r="L43" s="17">
        <v>0.71518400000000004</v>
      </c>
      <c r="M43" s="17">
        <v>0.71731999999999996</v>
      </c>
      <c r="N43" s="17">
        <v>0.73909000000000002</v>
      </c>
      <c r="O43" s="17">
        <v>0.77826600000000001</v>
      </c>
      <c r="P43" s="17">
        <v>0.81287600000000004</v>
      </c>
      <c r="Q43" s="17">
        <v>0.92662699999999998</v>
      </c>
      <c r="R43" s="17">
        <v>1.054238</v>
      </c>
      <c r="S43" s="17">
        <v>1.137985</v>
      </c>
      <c r="T43" s="17">
        <v>1.1694640000000001</v>
      </c>
      <c r="U43" s="17">
        <v>1.298281</v>
      </c>
      <c r="V43" s="17">
        <v>1.3801399999999999</v>
      </c>
      <c r="W43" s="17">
        <v>1.4391659999999999</v>
      </c>
      <c r="X43" s="17">
        <v>1.5750420000000001</v>
      </c>
      <c r="Y43" s="17">
        <v>1.6357349999999999</v>
      </c>
      <c r="Z43" s="17">
        <v>1.7345600000000001</v>
      </c>
      <c r="AA43" s="17">
        <v>1.82989</v>
      </c>
      <c r="AB43" s="17">
        <v>1.9806589999999999</v>
      </c>
      <c r="AC43" s="17">
        <v>2.112142</v>
      </c>
      <c r="AD43" s="17">
        <v>2.2535980000000002</v>
      </c>
      <c r="AE43" s="17">
        <v>2.4083070000000002</v>
      </c>
      <c r="AF43" s="17">
        <v>2.5203319999999998</v>
      </c>
      <c r="AG43" s="17">
        <v>2.5385260000000001</v>
      </c>
      <c r="AH43" s="17">
        <v>2.5772699999999999</v>
      </c>
      <c r="AI43" s="17">
        <v>2.6330079999999998</v>
      </c>
      <c r="AJ43" s="17">
        <v>2.6894659999999999</v>
      </c>
      <c r="AK43" s="17">
        <v>2.7550240000000001</v>
      </c>
      <c r="AL43" s="17">
        <v>2.7636240000000001</v>
      </c>
      <c r="AM43" s="8">
        <v>6.8623000000000003E-2</v>
      </c>
    </row>
    <row r="44" spans="1:39" ht="15" customHeight="1" x14ac:dyDescent="0.25">
      <c r="A44" s="7" t="s">
        <v>225</v>
      </c>
      <c r="B44" s="10" t="s">
        <v>196</v>
      </c>
      <c r="C44" s="17">
        <v>1.812635</v>
      </c>
      <c r="D44" s="17">
        <v>2.1004930000000002</v>
      </c>
      <c r="E44" s="17">
        <v>2.2699370000000001</v>
      </c>
      <c r="F44" s="17">
        <v>2.4445380000000001</v>
      </c>
      <c r="G44" s="17">
        <v>2.547987</v>
      </c>
      <c r="H44" s="17">
        <v>2.9885389999999998</v>
      </c>
      <c r="I44" s="17">
        <v>3.5657760000000001</v>
      </c>
      <c r="J44" s="17">
        <v>4.199052</v>
      </c>
      <c r="K44" s="17">
        <v>4.5678419999999997</v>
      </c>
      <c r="L44" s="17">
        <v>4.6358709999999999</v>
      </c>
      <c r="M44" s="17">
        <v>4.6422739999999996</v>
      </c>
      <c r="N44" s="17">
        <v>4.6461209999999999</v>
      </c>
      <c r="O44" s="17">
        <v>4.648898</v>
      </c>
      <c r="P44" s="17">
        <v>4.6531560000000001</v>
      </c>
      <c r="Q44" s="17">
        <v>4.6592789999999997</v>
      </c>
      <c r="R44" s="17">
        <v>4.662903</v>
      </c>
      <c r="S44" s="17">
        <v>4.6695589999999996</v>
      </c>
      <c r="T44" s="17">
        <v>4.6767609999999999</v>
      </c>
      <c r="U44" s="17">
        <v>4.6897849999999996</v>
      </c>
      <c r="V44" s="17">
        <v>4.6978949999999999</v>
      </c>
      <c r="W44" s="17">
        <v>4.7322170000000003</v>
      </c>
      <c r="X44" s="17">
        <v>4.7833300000000003</v>
      </c>
      <c r="Y44" s="17">
        <v>4.8014400000000004</v>
      </c>
      <c r="Z44" s="17">
        <v>4.8471409999999997</v>
      </c>
      <c r="AA44" s="17">
        <v>4.907921</v>
      </c>
      <c r="AB44" s="17">
        <v>4.9516330000000002</v>
      </c>
      <c r="AC44" s="17">
        <v>4.9647259999999998</v>
      </c>
      <c r="AD44" s="17">
        <v>4.9770810000000001</v>
      </c>
      <c r="AE44" s="17">
        <v>5.0385989999999996</v>
      </c>
      <c r="AF44" s="17">
        <v>5.1199380000000003</v>
      </c>
      <c r="AG44" s="17">
        <v>5.2144709999999996</v>
      </c>
      <c r="AH44" s="17">
        <v>5.3215209999999997</v>
      </c>
      <c r="AI44" s="17">
        <v>5.4433509999999998</v>
      </c>
      <c r="AJ44" s="17">
        <v>5.5679780000000001</v>
      </c>
      <c r="AK44" s="17">
        <v>5.7094680000000002</v>
      </c>
      <c r="AL44" s="17">
        <v>5.75101</v>
      </c>
      <c r="AM44" s="8">
        <v>3.0067E-2</v>
      </c>
    </row>
    <row r="46" spans="1:39" ht="15" customHeight="1" x14ac:dyDescent="0.2">
      <c r="A46" s="7" t="s">
        <v>224</v>
      </c>
      <c r="B46" s="6" t="s">
        <v>223</v>
      </c>
      <c r="C46" s="18">
        <v>9.2921840000000007</v>
      </c>
      <c r="D46" s="18">
        <v>9.7463470000000001</v>
      </c>
      <c r="E46" s="18">
        <v>10.094244</v>
      </c>
      <c r="F46" s="18">
        <v>10.597625000000001</v>
      </c>
      <c r="G46" s="18">
        <v>10.991075</v>
      </c>
      <c r="H46" s="18">
        <v>11.520168999999999</v>
      </c>
      <c r="I46" s="18">
        <v>12.147118000000001</v>
      </c>
      <c r="J46" s="18">
        <v>12.976151</v>
      </c>
      <c r="K46" s="18">
        <v>13.433878999999999</v>
      </c>
      <c r="L46" s="18">
        <v>13.552114</v>
      </c>
      <c r="M46" s="18">
        <v>13.583194000000001</v>
      </c>
      <c r="N46" s="18">
        <v>13.602850999999999</v>
      </c>
      <c r="O46" s="18">
        <v>13.706417</v>
      </c>
      <c r="P46" s="18">
        <v>13.773687000000001</v>
      </c>
      <c r="Q46" s="18">
        <v>13.904984000000001</v>
      </c>
      <c r="R46" s="18">
        <v>14.050571</v>
      </c>
      <c r="S46" s="18">
        <v>14.138450000000001</v>
      </c>
      <c r="T46" s="18">
        <v>14.175749</v>
      </c>
      <c r="U46" s="18">
        <v>14.344789</v>
      </c>
      <c r="V46" s="18">
        <v>14.457886</v>
      </c>
      <c r="W46" s="18">
        <v>14.57039</v>
      </c>
      <c r="X46" s="18">
        <v>14.789199999999999</v>
      </c>
      <c r="Y46" s="18">
        <v>14.903779</v>
      </c>
      <c r="Z46" s="18">
        <v>15.080219</v>
      </c>
      <c r="AA46" s="18">
        <v>15.261772000000001</v>
      </c>
      <c r="AB46" s="18">
        <v>15.482324999999999</v>
      </c>
      <c r="AC46" s="18">
        <v>15.654026</v>
      </c>
      <c r="AD46" s="18">
        <v>15.839798</v>
      </c>
      <c r="AE46" s="18">
        <v>16.079737000000002</v>
      </c>
      <c r="AF46" s="18">
        <v>16.31082</v>
      </c>
      <c r="AG46" s="18">
        <v>16.478909999999999</v>
      </c>
      <c r="AH46" s="18">
        <v>16.66309</v>
      </c>
      <c r="AI46" s="18">
        <v>16.903423</v>
      </c>
      <c r="AJ46" s="18">
        <v>17.134613000000002</v>
      </c>
      <c r="AK46" s="18">
        <v>17.387671999999998</v>
      </c>
      <c r="AL46" s="18">
        <v>17.461604999999999</v>
      </c>
      <c r="AM46" s="4">
        <v>1.7298000000000001E-2</v>
      </c>
    </row>
    <row r="48" spans="1:39" ht="15" customHeight="1" x14ac:dyDescent="0.2">
      <c r="B48" s="6" t="s">
        <v>222</v>
      </c>
    </row>
    <row r="49" spans="1:39" ht="15" customHeight="1" x14ac:dyDescent="0.25">
      <c r="A49" s="7" t="s">
        <v>221</v>
      </c>
      <c r="B49" s="10" t="s">
        <v>220</v>
      </c>
      <c r="C49" s="17">
        <v>1.215778</v>
      </c>
      <c r="D49" s="17">
        <v>1.2433449999999999</v>
      </c>
      <c r="E49" s="17">
        <v>1.2492700000000001</v>
      </c>
      <c r="F49" s="17">
        <v>1.261452</v>
      </c>
      <c r="G49" s="17">
        <v>1.2588349999999999</v>
      </c>
      <c r="H49" s="17">
        <v>1.251708</v>
      </c>
      <c r="I49" s="17">
        <v>1.2421260000000001</v>
      </c>
      <c r="J49" s="17">
        <v>1.236272</v>
      </c>
      <c r="K49" s="17">
        <v>1.2328060000000001</v>
      </c>
      <c r="L49" s="17">
        <v>1.231368</v>
      </c>
      <c r="M49" s="17">
        <v>1.2288809999999999</v>
      </c>
      <c r="N49" s="17">
        <v>1.2186459999999999</v>
      </c>
      <c r="O49" s="17">
        <v>1.2136039999999999</v>
      </c>
      <c r="P49" s="17">
        <v>1.2127829999999999</v>
      </c>
      <c r="Q49" s="17">
        <v>1.210669</v>
      </c>
      <c r="R49" s="17">
        <v>1.2103740000000001</v>
      </c>
      <c r="S49" s="17">
        <v>1.1942120000000001</v>
      </c>
      <c r="T49" s="17">
        <v>1.186931</v>
      </c>
      <c r="U49" s="17">
        <v>1.186982</v>
      </c>
      <c r="V49" s="17">
        <v>1.186982</v>
      </c>
      <c r="W49" s="17">
        <v>1.186982</v>
      </c>
      <c r="X49" s="17">
        <v>1.1869810000000001</v>
      </c>
      <c r="Y49" s="17">
        <v>1.1859839999999999</v>
      </c>
      <c r="Z49" s="17">
        <v>1.1839900000000001</v>
      </c>
      <c r="AA49" s="17">
        <v>1.182094</v>
      </c>
      <c r="AB49" s="17">
        <v>1.181559</v>
      </c>
      <c r="AC49" s="17">
        <v>1.1856960000000001</v>
      </c>
      <c r="AD49" s="17">
        <v>1.1856960000000001</v>
      </c>
      <c r="AE49" s="17">
        <v>1.1856960000000001</v>
      </c>
      <c r="AF49" s="17">
        <v>1.1856960000000001</v>
      </c>
      <c r="AG49" s="17">
        <v>1.1869099999999999</v>
      </c>
      <c r="AH49" s="17">
        <v>1.186992</v>
      </c>
      <c r="AI49" s="17">
        <v>1.188072</v>
      </c>
      <c r="AJ49" s="17">
        <v>1.188658</v>
      </c>
      <c r="AK49" s="17">
        <v>1.171934</v>
      </c>
      <c r="AL49" s="17">
        <v>1.137534</v>
      </c>
      <c r="AM49" s="8">
        <v>-2.6129999999999999E-3</v>
      </c>
    </row>
    <row r="50" spans="1:39" ht="15" customHeight="1" x14ac:dyDescent="0.25">
      <c r="A50" s="7" t="s">
        <v>219</v>
      </c>
      <c r="B50" s="10" t="s">
        <v>218</v>
      </c>
      <c r="C50" s="17">
        <v>9.6699999999999998E-4</v>
      </c>
      <c r="D50" s="17">
        <v>1.111E-3</v>
      </c>
      <c r="E50" s="17">
        <v>1.4840000000000001E-3</v>
      </c>
      <c r="F50" s="17">
        <v>1.9239999999999999E-3</v>
      </c>
      <c r="G50" s="17">
        <v>2.4390000000000002E-3</v>
      </c>
      <c r="H50" s="17">
        <v>3.0590000000000001E-3</v>
      </c>
      <c r="I50" s="17">
        <v>3.8170000000000001E-3</v>
      </c>
      <c r="J50" s="17">
        <v>4.7540000000000004E-3</v>
      </c>
      <c r="K50" s="17">
        <v>4.7540000000000004E-3</v>
      </c>
      <c r="L50" s="17">
        <v>4.7540000000000004E-3</v>
      </c>
      <c r="M50" s="17">
        <v>4.7540000000000004E-3</v>
      </c>
      <c r="N50" s="17">
        <v>4.7540000000000004E-3</v>
      </c>
      <c r="O50" s="17">
        <v>4.7540000000000004E-3</v>
      </c>
      <c r="P50" s="17">
        <v>4.7540000000000004E-3</v>
      </c>
      <c r="Q50" s="17">
        <v>4.7540000000000004E-3</v>
      </c>
      <c r="R50" s="17">
        <v>4.7540000000000004E-3</v>
      </c>
      <c r="S50" s="17">
        <v>4.7540000000000004E-3</v>
      </c>
      <c r="T50" s="17">
        <v>4.7540000000000004E-3</v>
      </c>
      <c r="U50" s="17">
        <v>4.7540000000000004E-3</v>
      </c>
      <c r="V50" s="17">
        <v>4.7540000000000004E-3</v>
      </c>
      <c r="W50" s="17">
        <v>4.7540000000000004E-3</v>
      </c>
      <c r="X50" s="17">
        <v>4.7540000000000004E-3</v>
      </c>
      <c r="Y50" s="17">
        <v>4.7540000000000004E-3</v>
      </c>
      <c r="Z50" s="17">
        <v>4.7540000000000004E-3</v>
      </c>
      <c r="AA50" s="17">
        <v>4.7540000000000004E-3</v>
      </c>
      <c r="AB50" s="17">
        <v>4.7540000000000004E-3</v>
      </c>
      <c r="AC50" s="17">
        <v>4.7540000000000004E-3</v>
      </c>
      <c r="AD50" s="17">
        <v>4.7540000000000004E-3</v>
      </c>
      <c r="AE50" s="17">
        <v>4.7540000000000004E-3</v>
      </c>
      <c r="AF50" s="17">
        <v>4.7540000000000004E-3</v>
      </c>
      <c r="AG50" s="17">
        <v>4.7540000000000004E-3</v>
      </c>
      <c r="AH50" s="17">
        <v>4.7540000000000004E-3</v>
      </c>
      <c r="AI50" s="17">
        <v>4.7540000000000004E-3</v>
      </c>
      <c r="AJ50" s="17">
        <v>4.7540000000000004E-3</v>
      </c>
      <c r="AK50" s="17">
        <v>4.7540000000000004E-3</v>
      </c>
      <c r="AL50" s="17">
        <v>4.7540000000000004E-3</v>
      </c>
      <c r="AM50" s="8">
        <v>4.3687999999999998E-2</v>
      </c>
    </row>
    <row r="51" spans="1:39" ht="15" customHeight="1" x14ac:dyDescent="0.25">
      <c r="A51" s="7" t="s">
        <v>217</v>
      </c>
      <c r="B51" s="10" t="s">
        <v>216</v>
      </c>
      <c r="C51" s="17">
        <v>-6.2486E-2</v>
      </c>
      <c r="D51" s="17">
        <v>-6.8350999999999995E-2</v>
      </c>
      <c r="E51" s="17">
        <v>-7.0288000000000003E-2</v>
      </c>
      <c r="F51" s="17">
        <v>-6.8304000000000004E-2</v>
      </c>
      <c r="G51" s="17">
        <v>-7.3630000000000001E-2</v>
      </c>
      <c r="H51" s="17">
        <v>-7.8955999999999998E-2</v>
      </c>
      <c r="I51" s="17">
        <v>-8.4281999999999996E-2</v>
      </c>
      <c r="J51" s="17">
        <v>-8.9607999999999993E-2</v>
      </c>
      <c r="K51" s="17">
        <v>-9.4934000000000004E-2</v>
      </c>
      <c r="L51" s="17">
        <v>-0.10026</v>
      </c>
      <c r="M51" s="17">
        <v>-0.105586</v>
      </c>
      <c r="N51" s="17">
        <v>-0.110912</v>
      </c>
      <c r="O51" s="17">
        <v>-0.11623799999999999</v>
      </c>
      <c r="P51" s="17">
        <v>-0.12156400000000001</v>
      </c>
      <c r="Q51" s="17">
        <v>-0.126891</v>
      </c>
      <c r="R51" s="17">
        <v>-0.132217</v>
      </c>
      <c r="S51" s="17">
        <v>-0.123651</v>
      </c>
      <c r="T51" s="17">
        <v>-0.1229</v>
      </c>
      <c r="U51" s="17">
        <v>-0.12696099999999999</v>
      </c>
      <c r="V51" s="17">
        <v>-0.127887</v>
      </c>
      <c r="W51" s="17">
        <v>-0.127419</v>
      </c>
      <c r="X51" s="17">
        <v>-0.12742000000000001</v>
      </c>
      <c r="Y51" s="17">
        <v>-0.12642100000000001</v>
      </c>
      <c r="Z51" s="17">
        <v>-0.12445100000000001</v>
      </c>
      <c r="AA51" s="17">
        <v>-0.122543</v>
      </c>
      <c r="AB51" s="17">
        <v>-0.12202</v>
      </c>
      <c r="AC51" s="17">
        <v>-0.126133</v>
      </c>
      <c r="AD51" s="17">
        <v>-0.12609699999999999</v>
      </c>
      <c r="AE51" s="17">
        <v>-0.12235</v>
      </c>
      <c r="AF51" s="17">
        <v>-0.114665</v>
      </c>
      <c r="AG51" s="17">
        <v>-0.100106</v>
      </c>
      <c r="AH51" s="17">
        <v>-7.9937999999999995E-2</v>
      </c>
      <c r="AI51" s="17">
        <v>-5.2328E-2</v>
      </c>
      <c r="AJ51" s="17">
        <v>-2.6405000000000001E-2</v>
      </c>
      <c r="AK51" s="17">
        <v>2.0532000000000002E-2</v>
      </c>
      <c r="AL51" s="17">
        <v>7.2831999999999994E-2</v>
      </c>
      <c r="AM51" s="8" t="s">
        <v>29</v>
      </c>
    </row>
    <row r="52" spans="1:39" ht="15" customHeight="1" x14ac:dyDescent="0.2">
      <c r="A52" s="7" t="s">
        <v>215</v>
      </c>
      <c r="B52" s="6" t="s">
        <v>214</v>
      </c>
      <c r="C52" s="18">
        <v>1.1542589999999999</v>
      </c>
      <c r="D52" s="18">
        <v>1.176105</v>
      </c>
      <c r="E52" s="18">
        <v>1.1804650000000001</v>
      </c>
      <c r="F52" s="18">
        <v>1.1950719999999999</v>
      </c>
      <c r="G52" s="18">
        <v>1.187643</v>
      </c>
      <c r="H52" s="18">
        <v>1.1758109999999999</v>
      </c>
      <c r="I52" s="18">
        <v>1.1616610000000001</v>
      </c>
      <c r="J52" s="18">
        <v>1.1514180000000001</v>
      </c>
      <c r="K52" s="18">
        <v>1.1426259999999999</v>
      </c>
      <c r="L52" s="18">
        <v>1.1358619999999999</v>
      </c>
      <c r="M52" s="18">
        <v>1.1280490000000001</v>
      </c>
      <c r="N52" s="18">
        <v>1.1124879999999999</v>
      </c>
      <c r="O52" s="18">
        <v>1.10212</v>
      </c>
      <c r="P52" s="18">
        <v>1.0959730000000001</v>
      </c>
      <c r="Q52" s="18">
        <v>1.088533</v>
      </c>
      <c r="R52" s="18">
        <v>1.0829120000000001</v>
      </c>
      <c r="S52" s="18">
        <v>1.075315</v>
      </c>
      <c r="T52" s="18">
        <v>1.068786</v>
      </c>
      <c r="U52" s="18">
        <v>1.0647759999999999</v>
      </c>
      <c r="V52" s="18">
        <v>1.06385</v>
      </c>
      <c r="W52" s="18">
        <v>1.0643180000000001</v>
      </c>
      <c r="X52" s="18">
        <v>1.064316</v>
      </c>
      <c r="Y52" s="18">
        <v>1.0643180000000001</v>
      </c>
      <c r="Z52" s="18">
        <v>1.0642929999999999</v>
      </c>
      <c r="AA52" s="18">
        <v>1.064306</v>
      </c>
      <c r="AB52" s="18">
        <v>1.0642929999999999</v>
      </c>
      <c r="AC52" s="18">
        <v>1.0643180000000001</v>
      </c>
      <c r="AD52" s="18">
        <v>1.064354</v>
      </c>
      <c r="AE52" s="18">
        <v>1.0681</v>
      </c>
      <c r="AF52" s="18">
        <v>1.0757859999999999</v>
      </c>
      <c r="AG52" s="18">
        <v>1.091558</v>
      </c>
      <c r="AH52" s="18">
        <v>1.111809</v>
      </c>
      <c r="AI52" s="18">
        <v>1.1404989999999999</v>
      </c>
      <c r="AJ52" s="18">
        <v>1.1670069999999999</v>
      </c>
      <c r="AK52" s="18">
        <v>1.19722</v>
      </c>
      <c r="AL52" s="18">
        <v>1.21512</v>
      </c>
      <c r="AM52" s="4">
        <v>9.6000000000000002E-4</v>
      </c>
    </row>
    <row r="55" spans="1:39" ht="15" customHeight="1" x14ac:dyDescent="0.2">
      <c r="B55" s="6" t="s">
        <v>213</v>
      </c>
    </row>
    <row r="56" spans="1:39" ht="15" customHeight="1" x14ac:dyDescent="0.2">
      <c r="B56" s="6" t="s">
        <v>212</v>
      </c>
    </row>
    <row r="58" spans="1:39" ht="15" customHeight="1" x14ac:dyDescent="0.2">
      <c r="A58" s="7" t="s">
        <v>211</v>
      </c>
      <c r="B58" s="6" t="s">
        <v>210</v>
      </c>
      <c r="C58" s="18">
        <v>0.116047</v>
      </c>
      <c r="D58" s="18">
        <v>0.159662</v>
      </c>
      <c r="E58" s="18">
        <v>0.19193299999999999</v>
      </c>
      <c r="F58" s="18">
        <v>0.22494900000000001</v>
      </c>
      <c r="G58" s="18">
        <v>0.25839499999999999</v>
      </c>
      <c r="H58" s="18">
        <v>0.292846</v>
      </c>
      <c r="I58" s="18">
        <v>0.32769999999999999</v>
      </c>
      <c r="J58" s="18">
        <v>0.35980699999999999</v>
      </c>
      <c r="K58" s="18">
        <v>0.39503300000000002</v>
      </c>
      <c r="L58" s="18">
        <v>0.43250499999999997</v>
      </c>
      <c r="M58" s="18">
        <v>0.47271099999999999</v>
      </c>
      <c r="N58" s="18">
        <v>0.51539699999999999</v>
      </c>
      <c r="O58" s="18">
        <v>0.56040299999999998</v>
      </c>
      <c r="P58" s="18">
        <v>0.60779799999999995</v>
      </c>
      <c r="Q58" s="18">
        <v>0.65756999999999999</v>
      </c>
      <c r="R58" s="18">
        <v>0.71040899999999996</v>
      </c>
      <c r="S58" s="18">
        <v>0.76582899999999998</v>
      </c>
      <c r="T58" s="18">
        <v>0.82392500000000002</v>
      </c>
      <c r="U58" s="18">
        <v>0.88474600000000003</v>
      </c>
      <c r="V58" s="18">
        <v>0.94854099999999997</v>
      </c>
      <c r="W58" s="18">
        <v>1.0157590000000001</v>
      </c>
      <c r="X58" s="18">
        <v>1.086414</v>
      </c>
      <c r="Y58" s="18">
        <v>1.1608270000000001</v>
      </c>
      <c r="Z58" s="18">
        <v>1.239152</v>
      </c>
      <c r="AA58" s="18">
        <v>1.3215539999999999</v>
      </c>
      <c r="AB58" s="18">
        <v>1.408703</v>
      </c>
      <c r="AC58" s="18">
        <v>1.500507</v>
      </c>
      <c r="AD58" s="18">
        <v>1.5972470000000001</v>
      </c>
      <c r="AE58" s="18">
        <v>1.6991830000000001</v>
      </c>
      <c r="AF58" s="18">
        <v>1.806878</v>
      </c>
      <c r="AG58" s="18">
        <v>1.9208670000000001</v>
      </c>
      <c r="AH58" s="18">
        <v>2.0416919999999998</v>
      </c>
      <c r="AI58" s="18">
        <v>2.1696680000000002</v>
      </c>
      <c r="AJ58" s="18">
        <v>2.3054730000000001</v>
      </c>
      <c r="AK58" s="18">
        <v>2.4494699999999998</v>
      </c>
      <c r="AL58" s="18">
        <v>2.6022310000000002</v>
      </c>
      <c r="AM58" s="4">
        <v>8.5554000000000005E-2</v>
      </c>
    </row>
    <row r="59" spans="1:39" ht="15" customHeight="1" x14ac:dyDescent="0.25">
      <c r="A59" s="7" t="s">
        <v>209</v>
      </c>
      <c r="B59" s="10" t="s">
        <v>208</v>
      </c>
      <c r="C59" s="17">
        <v>9.2339999999999992E-3</v>
      </c>
      <c r="D59" s="17">
        <v>1.0317E-2</v>
      </c>
      <c r="E59" s="17">
        <v>1.1427E-2</v>
      </c>
      <c r="F59" s="17">
        <v>1.2543E-2</v>
      </c>
      <c r="G59" s="17">
        <v>1.3690000000000001E-2</v>
      </c>
      <c r="H59" s="17">
        <v>1.473E-2</v>
      </c>
      <c r="I59" s="17">
        <v>1.5323E-2</v>
      </c>
      <c r="J59" s="17">
        <v>1.5391E-2</v>
      </c>
      <c r="K59" s="17">
        <v>1.5469999999999999E-2</v>
      </c>
      <c r="L59" s="17">
        <v>1.5545E-2</v>
      </c>
      <c r="M59" s="17">
        <v>1.5765999999999999E-2</v>
      </c>
      <c r="N59" s="17">
        <v>1.5984999999999999E-2</v>
      </c>
      <c r="O59" s="17">
        <v>1.6209999999999999E-2</v>
      </c>
      <c r="P59" s="17">
        <v>1.6435999999999999E-2</v>
      </c>
      <c r="Q59" s="17">
        <v>1.6662E-2</v>
      </c>
      <c r="R59" s="17">
        <v>1.7135000000000001E-2</v>
      </c>
      <c r="S59" s="17">
        <v>1.7575E-2</v>
      </c>
      <c r="T59" s="17">
        <v>1.7999999999999999E-2</v>
      </c>
      <c r="U59" s="17">
        <v>1.8436000000000001E-2</v>
      </c>
      <c r="V59" s="17">
        <v>1.8879E-2</v>
      </c>
      <c r="W59" s="17">
        <v>1.9331000000000001E-2</v>
      </c>
      <c r="X59" s="17">
        <v>1.9786000000000002E-2</v>
      </c>
      <c r="Y59" s="17">
        <v>2.0244000000000002E-2</v>
      </c>
      <c r="Z59" s="17">
        <v>2.0702000000000002E-2</v>
      </c>
      <c r="AA59" s="17">
        <v>2.1160999999999999E-2</v>
      </c>
      <c r="AB59" s="17">
        <v>2.1617000000000001E-2</v>
      </c>
      <c r="AC59" s="17">
        <v>2.2072999999999999E-2</v>
      </c>
      <c r="AD59" s="17">
        <v>2.2527999999999999E-2</v>
      </c>
      <c r="AE59" s="17">
        <v>2.2984999999999998E-2</v>
      </c>
      <c r="AF59" s="17">
        <v>2.3442000000000001E-2</v>
      </c>
      <c r="AG59" s="17">
        <v>2.3900000000000001E-2</v>
      </c>
      <c r="AH59" s="17">
        <v>2.436E-2</v>
      </c>
      <c r="AI59" s="17">
        <v>2.4822E-2</v>
      </c>
      <c r="AJ59" s="17">
        <v>2.5287E-2</v>
      </c>
      <c r="AK59" s="17">
        <v>2.5755E-2</v>
      </c>
      <c r="AL59" s="17">
        <v>2.6228000000000001E-2</v>
      </c>
      <c r="AM59" s="8">
        <v>2.7820999999999999E-2</v>
      </c>
    </row>
    <row r="60" spans="1:39" ht="15" customHeight="1" x14ac:dyDescent="0.25">
      <c r="A60" s="7" t="s">
        <v>207</v>
      </c>
      <c r="B60" s="10" t="s">
        <v>206</v>
      </c>
      <c r="C60" s="17">
        <v>1.0699999999999999E-2</v>
      </c>
      <c r="D60" s="17">
        <v>1.1801000000000001E-2</v>
      </c>
      <c r="E60" s="17">
        <v>1.2674E-2</v>
      </c>
      <c r="F60" s="17">
        <v>1.3908999999999999E-2</v>
      </c>
      <c r="G60" s="17">
        <v>1.4766E-2</v>
      </c>
      <c r="H60" s="17">
        <v>1.5900000000000001E-2</v>
      </c>
      <c r="I60" s="17">
        <v>1.6846E-2</v>
      </c>
      <c r="J60" s="17">
        <v>1.7708999999999999E-2</v>
      </c>
      <c r="K60" s="17">
        <v>1.8445E-2</v>
      </c>
      <c r="L60" s="17">
        <v>1.9077E-2</v>
      </c>
      <c r="M60" s="17">
        <v>1.958E-2</v>
      </c>
      <c r="N60" s="17">
        <v>1.9968E-2</v>
      </c>
      <c r="O60" s="17">
        <v>2.0279999999999999E-2</v>
      </c>
      <c r="P60" s="17">
        <v>2.0524000000000001E-2</v>
      </c>
      <c r="Q60" s="17">
        <v>2.0726999999999999E-2</v>
      </c>
      <c r="R60" s="17">
        <v>2.1034000000000001E-2</v>
      </c>
      <c r="S60" s="17">
        <v>2.1287E-2</v>
      </c>
      <c r="T60" s="17">
        <v>2.1523E-2</v>
      </c>
      <c r="U60" s="17">
        <v>2.1759000000000001E-2</v>
      </c>
      <c r="V60" s="17">
        <v>2.2022E-2</v>
      </c>
      <c r="W60" s="17">
        <v>2.2328000000000001E-2</v>
      </c>
      <c r="X60" s="17">
        <v>2.2669999999999999E-2</v>
      </c>
      <c r="Y60" s="17">
        <v>2.3043000000000001E-2</v>
      </c>
      <c r="Z60" s="17">
        <v>2.3446000000000002E-2</v>
      </c>
      <c r="AA60" s="17">
        <v>2.3879999999999998E-2</v>
      </c>
      <c r="AB60" s="17">
        <v>2.4410000000000001E-2</v>
      </c>
      <c r="AC60" s="17">
        <v>2.4933E-2</v>
      </c>
      <c r="AD60" s="17">
        <v>2.5467E-2</v>
      </c>
      <c r="AE60" s="17">
        <v>2.5998E-2</v>
      </c>
      <c r="AF60" s="17">
        <v>2.6536000000000001E-2</v>
      </c>
      <c r="AG60" s="17">
        <v>2.7074999999999998E-2</v>
      </c>
      <c r="AH60" s="17">
        <v>2.7609000000000002E-2</v>
      </c>
      <c r="AI60" s="17">
        <v>2.8133999999999999E-2</v>
      </c>
      <c r="AJ60" s="17">
        <v>2.8625999999999999E-2</v>
      </c>
      <c r="AK60" s="17">
        <v>2.9090999999999999E-2</v>
      </c>
      <c r="AL60" s="17">
        <v>2.9529E-2</v>
      </c>
      <c r="AM60" s="8">
        <v>2.7342999999999999E-2</v>
      </c>
    </row>
    <row r="61" spans="1:39" ht="15" customHeight="1" x14ac:dyDescent="0.25">
      <c r="A61" s="7" t="s">
        <v>205</v>
      </c>
      <c r="B61" s="10" t="s">
        <v>198</v>
      </c>
      <c r="C61" s="17">
        <v>7.6436000000000004E-2</v>
      </c>
      <c r="D61" s="17">
        <v>0.10585</v>
      </c>
      <c r="E61" s="17">
        <v>0.13613800000000001</v>
      </c>
      <c r="F61" s="17">
        <v>0.16680500000000001</v>
      </c>
      <c r="G61" s="17">
        <v>0.19824600000000001</v>
      </c>
      <c r="H61" s="17">
        <v>0.23052300000000001</v>
      </c>
      <c r="I61" s="17">
        <v>0.26383800000000002</v>
      </c>
      <c r="J61" s="17">
        <v>0.29501300000000003</v>
      </c>
      <c r="K61" s="17">
        <v>0.32936799999999999</v>
      </c>
      <c r="L61" s="17">
        <v>0.366031</v>
      </c>
      <c r="M61" s="17">
        <v>0.40537200000000001</v>
      </c>
      <c r="N61" s="17">
        <v>0.44728299999999999</v>
      </c>
      <c r="O61" s="17">
        <v>0.49145499999999998</v>
      </c>
      <c r="P61" s="17">
        <v>0.53806500000000002</v>
      </c>
      <c r="Q61" s="17">
        <v>0.58708800000000005</v>
      </c>
      <c r="R61" s="17">
        <v>0.63880499999999996</v>
      </c>
      <c r="S61" s="17">
        <v>0.69317600000000001</v>
      </c>
      <c r="T61" s="17">
        <v>0.75024199999999996</v>
      </c>
      <c r="U61" s="17">
        <v>0.81001400000000001</v>
      </c>
      <c r="V61" s="17">
        <v>0.87270800000000004</v>
      </c>
      <c r="W61" s="17">
        <v>0.93867400000000001</v>
      </c>
      <c r="X61" s="17">
        <v>1.00803</v>
      </c>
      <c r="Y61" s="17">
        <v>1.081105</v>
      </c>
      <c r="Z61" s="17">
        <v>1.1580569999999999</v>
      </c>
      <c r="AA61" s="17">
        <v>1.2390559999999999</v>
      </c>
      <c r="AB61" s="17">
        <v>1.3247</v>
      </c>
      <c r="AC61" s="17">
        <v>1.4149970000000001</v>
      </c>
      <c r="AD61" s="17">
        <v>1.5102120000000001</v>
      </c>
      <c r="AE61" s="17">
        <v>1.610614</v>
      </c>
      <c r="AF61" s="17">
        <v>1.7167490000000001</v>
      </c>
      <c r="AG61" s="17">
        <v>1.8291630000000001</v>
      </c>
      <c r="AH61" s="17">
        <v>1.948386</v>
      </c>
      <c r="AI61" s="17">
        <v>2.0747409999999999</v>
      </c>
      <c r="AJ61" s="17">
        <v>2.2089279999999998</v>
      </c>
      <c r="AK61" s="17">
        <v>2.3513030000000001</v>
      </c>
      <c r="AL61" s="17">
        <v>2.5024329999999999</v>
      </c>
      <c r="AM61" s="8">
        <v>9.7493999999999997E-2</v>
      </c>
    </row>
    <row r="62" spans="1:39" ht="15" customHeight="1" x14ac:dyDescent="0.25">
      <c r="A62" s="7" t="s">
        <v>204</v>
      </c>
      <c r="B62" s="10" t="s">
        <v>196</v>
      </c>
      <c r="C62" s="17">
        <v>1.9677E-2</v>
      </c>
      <c r="D62" s="17">
        <v>3.1692999999999999E-2</v>
      </c>
      <c r="E62" s="17">
        <v>3.1692999999999999E-2</v>
      </c>
      <c r="F62" s="17">
        <v>3.1692999999999999E-2</v>
      </c>
      <c r="G62" s="17">
        <v>3.1692999999999999E-2</v>
      </c>
      <c r="H62" s="17">
        <v>3.1692999999999999E-2</v>
      </c>
      <c r="I62" s="17">
        <v>3.1692999999999999E-2</v>
      </c>
      <c r="J62" s="17">
        <v>3.1692999999999999E-2</v>
      </c>
      <c r="K62" s="17">
        <v>3.175E-2</v>
      </c>
      <c r="L62" s="17">
        <v>3.1850999999999997E-2</v>
      </c>
      <c r="M62" s="17">
        <v>3.1993000000000001E-2</v>
      </c>
      <c r="N62" s="17">
        <v>3.2161000000000002E-2</v>
      </c>
      <c r="O62" s="17">
        <v>3.2458000000000001E-2</v>
      </c>
      <c r="P62" s="17">
        <v>3.2772000000000003E-2</v>
      </c>
      <c r="Q62" s="17">
        <v>3.3093999999999998E-2</v>
      </c>
      <c r="R62" s="17">
        <v>3.3434999999999999E-2</v>
      </c>
      <c r="S62" s="17">
        <v>3.3792000000000003E-2</v>
      </c>
      <c r="T62" s="17">
        <v>3.4159000000000002E-2</v>
      </c>
      <c r="U62" s="17">
        <v>3.4536999999999998E-2</v>
      </c>
      <c r="V62" s="17">
        <v>3.4931999999999998E-2</v>
      </c>
      <c r="W62" s="17">
        <v>3.5427E-2</v>
      </c>
      <c r="X62" s="17">
        <v>3.5928000000000002E-2</v>
      </c>
      <c r="Y62" s="17">
        <v>3.6436000000000003E-2</v>
      </c>
      <c r="Z62" s="17">
        <v>3.6946E-2</v>
      </c>
      <c r="AA62" s="17">
        <v>3.7457999999999998E-2</v>
      </c>
      <c r="AB62" s="17">
        <v>3.7976000000000003E-2</v>
      </c>
      <c r="AC62" s="17">
        <v>3.8503000000000003E-2</v>
      </c>
      <c r="AD62" s="17">
        <v>3.9039999999999998E-2</v>
      </c>
      <c r="AE62" s="17">
        <v>3.9587999999999998E-2</v>
      </c>
      <c r="AF62" s="17">
        <v>4.0152E-2</v>
      </c>
      <c r="AG62" s="17">
        <v>4.0730000000000002E-2</v>
      </c>
      <c r="AH62" s="17">
        <v>4.1336999999999999E-2</v>
      </c>
      <c r="AI62" s="17">
        <v>4.1972000000000002E-2</v>
      </c>
      <c r="AJ62" s="17">
        <v>4.2632000000000003E-2</v>
      </c>
      <c r="AK62" s="17">
        <v>4.3320999999999998E-2</v>
      </c>
      <c r="AL62" s="17">
        <v>4.4040000000000003E-2</v>
      </c>
      <c r="AM62" s="8">
        <v>9.724E-3</v>
      </c>
    </row>
    <row r="64" spans="1:39" ht="15" customHeight="1" x14ac:dyDescent="0.2">
      <c r="A64" s="7" t="s">
        <v>203</v>
      </c>
      <c r="B64" s="6" t="s">
        <v>202</v>
      </c>
      <c r="C64" s="18">
        <v>0.15406700000000001</v>
      </c>
      <c r="D64" s="18">
        <v>0.16264899999999999</v>
      </c>
      <c r="E64" s="18">
        <v>0.17239399999999999</v>
      </c>
      <c r="F64" s="18">
        <v>0.183555</v>
      </c>
      <c r="G64" s="18">
        <v>0.19658600000000001</v>
      </c>
      <c r="H64" s="18">
        <v>0.20998800000000001</v>
      </c>
      <c r="I64" s="18">
        <v>0.22337199999999999</v>
      </c>
      <c r="J64" s="18">
        <v>0.23535700000000001</v>
      </c>
      <c r="K64" s="18">
        <v>0.24071899999999999</v>
      </c>
      <c r="L64" s="18">
        <v>0.24699399999999999</v>
      </c>
      <c r="M64" s="18">
        <v>0.25523099999999999</v>
      </c>
      <c r="N64" s="18">
        <v>0.26530399999999998</v>
      </c>
      <c r="O64" s="18">
        <v>0.27707900000000002</v>
      </c>
      <c r="P64" s="18">
        <v>0.290578</v>
      </c>
      <c r="Q64" s="18">
        <v>0.30577399999999999</v>
      </c>
      <c r="R64" s="18">
        <v>0.322824</v>
      </c>
      <c r="S64" s="18">
        <v>0.340945</v>
      </c>
      <c r="T64" s="18">
        <v>0.35998000000000002</v>
      </c>
      <c r="U64" s="18">
        <v>0.37974400000000003</v>
      </c>
      <c r="V64" s="18">
        <v>0.40025100000000002</v>
      </c>
      <c r="W64" s="18">
        <v>0.42145899999999997</v>
      </c>
      <c r="X64" s="18">
        <v>0.44309500000000002</v>
      </c>
      <c r="Y64" s="18">
        <v>0.46512100000000001</v>
      </c>
      <c r="Z64" s="18">
        <v>0.48756300000000002</v>
      </c>
      <c r="AA64" s="18">
        <v>0.51040600000000003</v>
      </c>
      <c r="AB64" s="18">
        <v>0.53383899999999995</v>
      </c>
      <c r="AC64" s="18">
        <v>0.55749599999999999</v>
      </c>
      <c r="AD64" s="18">
        <v>0.58146200000000003</v>
      </c>
      <c r="AE64" s="18">
        <v>0.60582400000000003</v>
      </c>
      <c r="AF64" s="18">
        <v>0.63057600000000003</v>
      </c>
      <c r="AG64" s="18">
        <v>0.65562600000000004</v>
      </c>
      <c r="AH64" s="18">
        <v>0.68079000000000001</v>
      </c>
      <c r="AI64" s="18">
        <v>0.70607699999999995</v>
      </c>
      <c r="AJ64" s="18">
        <v>0.73142700000000005</v>
      </c>
      <c r="AK64" s="18">
        <v>0.75678699999999999</v>
      </c>
      <c r="AL64" s="18">
        <v>0.78235200000000005</v>
      </c>
      <c r="AM64" s="4">
        <v>4.7280999999999997E-2</v>
      </c>
    </row>
    <row r="65" spans="1:39" ht="15" customHeight="1" x14ac:dyDescent="0.25">
      <c r="A65" s="7" t="s">
        <v>201</v>
      </c>
      <c r="B65" s="10" t="s">
        <v>200</v>
      </c>
      <c r="C65" s="17">
        <v>7.1459999999999996E-2</v>
      </c>
      <c r="D65" s="17">
        <v>7.1972999999999995E-2</v>
      </c>
      <c r="E65" s="17">
        <v>7.2460999999999998E-2</v>
      </c>
      <c r="F65" s="17">
        <v>7.2886000000000006E-2</v>
      </c>
      <c r="G65" s="17">
        <v>7.3303999999999994E-2</v>
      </c>
      <c r="H65" s="17">
        <v>7.3754E-2</v>
      </c>
      <c r="I65" s="17">
        <v>7.4157000000000001E-2</v>
      </c>
      <c r="J65" s="17">
        <v>7.4449000000000001E-2</v>
      </c>
      <c r="K65" s="17">
        <v>7.4737999999999999E-2</v>
      </c>
      <c r="L65" s="17">
        <v>7.5015999999999999E-2</v>
      </c>
      <c r="M65" s="17">
        <v>7.5288999999999995E-2</v>
      </c>
      <c r="N65" s="17">
        <v>7.5575000000000003E-2</v>
      </c>
      <c r="O65" s="17">
        <v>7.5861999999999999E-2</v>
      </c>
      <c r="P65" s="17">
        <v>7.6138999999999998E-2</v>
      </c>
      <c r="Q65" s="17">
        <v>7.6408000000000004E-2</v>
      </c>
      <c r="R65" s="17">
        <v>7.6883999999999994E-2</v>
      </c>
      <c r="S65" s="17">
        <v>7.7342999999999995E-2</v>
      </c>
      <c r="T65" s="17">
        <v>7.7783000000000005E-2</v>
      </c>
      <c r="U65" s="17">
        <v>7.8204999999999997E-2</v>
      </c>
      <c r="V65" s="17">
        <v>7.8608999999999998E-2</v>
      </c>
      <c r="W65" s="17">
        <v>7.9001000000000002E-2</v>
      </c>
      <c r="X65" s="17">
        <v>7.9378000000000004E-2</v>
      </c>
      <c r="Y65" s="17">
        <v>7.9737000000000002E-2</v>
      </c>
      <c r="Z65" s="17">
        <v>8.0079999999999998E-2</v>
      </c>
      <c r="AA65" s="17">
        <v>8.0408999999999994E-2</v>
      </c>
      <c r="AB65" s="17">
        <v>8.0726000000000006E-2</v>
      </c>
      <c r="AC65" s="17">
        <v>8.1029000000000004E-2</v>
      </c>
      <c r="AD65" s="17">
        <v>8.1325999999999996E-2</v>
      </c>
      <c r="AE65" s="17">
        <v>8.1614000000000006E-2</v>
      </c>
      <c r="AF65" s="17">
        <v>8.1890000000000004E-2</v>
      </c>
      <c r="AG65" s="17">
        <v>8.2156999999999994E-2</v>
      </c>
      <c r="AH65" s="17">
        <v>8.2431000000000004E-2</v>
      </c>
      <c r="AI65" s="17">
        <v>8.2696000000000006E-2</v>
      </c>
      <c r="AJ65" s="17">
        <v>8.2962999999999995E-2</v>
      </c>
      <c r="AK65" s="17">
        <v>8.3214999999999997E-2</v>
      </c>
      <c r="AL65" s="17">
        <v>8.3458000000000004E-2</v>
      </c>
      <c r="AM65" s="8">
        <v>4.3639999999999998E-3</v>
      </c>
    </row>
    <row r="66" spans="1:39" ht="15" customHeight="1" x14ac:dyDescent="0.25">
      <c r="A66" s="7" t="s">
        <v>199</v>
      </c>
      <c r="B66" s="10" t="s">
        <v>198</v>
      </c>
      <c r="C66" s="17">
        <v>7.6214000000000004E-2</v>
      </c>
      <c r="D66" s="17">
        <v>8.4265999999999994E-2</v>
      </c>
      <c r="E66" s="17">
        <v>9.3522999999999995E-2</v>
      </c>
      <c r="F66" s="17">
        <v>0.104258</v>
      </c>
      <c r="G66" s="17">
        <v>0.116869</v>
      </c>
      <c r="H66" s="17">
        <v>0.12981899999999999</v>
      </c>
      <c r="I66" s="17">
        <v>0.14279500000000001</v>
      </c>
      <c r="J66" s="17">
        <v>0.154472</v>
      </c>
      <c r="K66" s="17">
        <v>0.15950600000000001</v>
      </c>
      <c r="L66" s="17">
        <v>0.16542299999999999</v>
      </c>
      <c r="M66" s="17">
        <v>0.17324000000000001</v>
      </c>
      <c r="N66" s="17">
        <v>0.18277099999999999</v>
      </c>
      <c r="O66" s="17">
        <v>0.19389999999999999</v>
      </c>
      <c r="P66" s="17">
        <v>0.206678</v>
      </c>
      <c r="Q66" s="17">
        <v>0.22109699999999999</v>
      </c>
      <c r="R66" s="17">
        <v>0.23710100000000001</v>
      </c>
      <c r="S66" s="17">
        <v>0.25415500000000002</v>
      </c>
      <c r="T66" s="17">
        <v>0.27209499999999998</v>
      </c>
      <c r="U66" s="17">
        <v>0.29072700000000001</v>
      </c>
      <c r="V66" s="17">
        <v>0.31008000000000002</v>
      </c>
      <c r="W66" s="17">
        <v>0.33010800000000001</v>
      </c>
      <c r="X66" s="17">
        <v>0.350547</v>
      </c>
      <c r="Y66" s="17">
        <v>0.37134699999999998</v>
      </c>
      <c r="Z66" s="17">
        <v>0.39250099999999999</v>
      </c>
      <c r="AA66" s="17">
        <v>0.41403099999999998</v>
      </c>
      <c r="AB66" s="17">
        <v>0.43587999999999999</v>
      </c>
      <c r="AC66" s="17">
        <v>0.457922</v>
      </c>
      <c r="AD66" s="17">
        <v>0.48020699999999999</v>
      </c>
      <c r="AE66" s="17">
        <v>0.502803</v>
      </c>
      <c r="AF66" s="17">
        <v>0.52570799999999995</v>
      </c>
      <c r="AG66" s="17">
        <v>0.54892200000000002</v>
      </c>
      <c r="AH66" s="17">
        <v>0.57224200000000003</v>
      </c>
      <c r="AI66" s="17">
        <v>0.59567400000000004</v>
      </c>
      <c r="AJ66" s="17">
        <v>0.61920399999999998</v>
      </c>
      <c r="AK66" s="17">
        <v>0.64282899999999998</v>
      </c>
      <c r="AL66" s="17">
        <v>0.66656800000000005</v>
      </c>
      <c r="AM66" s="8">
        <v>6.2715999999999994E-2</v>
      </c>
    </row>
    <row r="67" spans="1:39" ht="15" customHeight="1" x14ac:dyDescent="0.25">
      <c r="A67" s="7" t="s">
        <v>197</v>
      </c>
      <c r="B67" s="10" t="s">
        <v>196</v>
      </c>
      <c r="C67" s="17">
        <v>6.3930000000000002E-3</v>
      </c>
      <c r="D67" s="17">
        <v>6.4099999999999999E-3</v>
      </c>
      <c r="E67" s="17">
        <v>6.4099999999999999E-3</v>
      </c>
      <c r="F67" s="17">
        <v>6.411E-3</v>
      </c>
      <c r="G67" s="17">
        <v>6.4120000000000002E-3</v>
      </c>
      <c r="H67" s="17">
        <v>6.4149999999999997E-3</v>
      </c>
      <c r="I67" s="17">
        <v>6.4200000000000004E-3</v>
      </c>
      <c r="J67" s="17">
        <v>6.4359999999999999E-3</v>
      </c>
      <c r="K67" s="17">
        <v>6.4749999999999999E-3</v>
      </c>
      <c r="L67" s="17">
        <v>6.5539999999999999E-3</v>
      </c>
      <c r="M67" s="17">
        <v>6.7029999999999998E-3</v>
      </c>
      <c r="N67" s="17">
        <v>6.9579999999999998E-3</v>
      </c>
      <c r="O67" s="17">
        <v>7.3169999999999997E-3</v>
      </c>
      <c r="P67" s="17">
        <v>7.7609999999999997E-3</v>
      </c>
      <c r="Q67" s="17">
        <v>8.2699999999999996E-3</v>
      </c>
      <c r="R67" s="17">
        <v>8.8389999999999996E-3</v>
      </c>
      <c r="S67" s="17">
        <v>9.4470000000000005E-3</v>
      </c>
      <c r="T67" s="17">
        <v>1.0102999999999999E-2</v>
      </c>
      <c r="U67" s="17">
        <v>1.0812E-2</v>
      </c>
      <c r="V67" s="17">
        <v>1.1561999999999999E-2</v>
      </c>
      <c r="W67" s="17">
        <v>1.235E-2</v>
      </c>
      <c r="X67" s="17">
        <v>1.3171E-2</v>
      </c>
      <c r="Y67" s="17">
        <v>1.4037000000000001E-2</v>
      </c>
      <c r="Z67" s="17">
        <v>1.4982000000000001E-2</v>
      </c>
      <c r="AA67" s="17">
        <v>1.5966000000000001E-2</v>
      </c>
      <c r="AB67" s="17">
        <v>1.7232999999999998E-2</v>
      </c>
      <c r="AC67" s="17">
        <v>1.8544999999999999E-2</v>
      </c>
      <c r="AD67" s="17">
        <v>1.9928999999999999E-2</v>
      </c>
      <c r="AE67" s="17">
        <v>2.1406000000000001E-2</v>
      </c>
      <c r="AF67" s="17">
        <v>2.2977000000000001E-2</v>
      </c>
      <c r="AG67" s="17">
        <v>2.4546999999999999E-2</v>
      </c>
      <c r="AH67" s="17">
        <v>2.6117000000000001E-2</v>
      </c>
      <c r="AI67" s="17">
        <v>2.7708E-2</v>
      </c>
      <c r="AJ67" s="17">
        <v>2.9260000000000001E-2</v>
      </c>
      <c r="AK67" s="17">
        <v>3.0742999999999999E-2</v>
      </c>
      <c r="AL67" s="17">
        <v>3.2327000000000002E-2</v>
      </c>
      <c r="AM67" s="8">
        <v>4.8741E-2</v>
      </c>
    </row>
    <row r="68" spans="1:39" ht="15" customHeight="1" thickBot="1" x14ac:dyDescent="0.25"/>
    <row r="69" spans="1:39" ht="15" customHeight="1" x14ac:dyDescent="0.2">
      <c r="B69" s="27" t="s">
        <v>195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5" customHeight="1" x14ac:dyDescent="0.2">
      <c r="B70" s="3" t="s">
        <v>194</v>
      </c>
    </row>
    <row r="71" spans="1:39" ht="15" customHeight="1" x14ac:dyDescent="0.2">
      <c r="B71" s="3" t="s">
        <v>193</v>
      </c>
    </row>
    <row r="72" spans="1:39" ht="15" customHeight="1" x14ac:dyDescent="0.2">
      <c r="B72" s="3" t="s">
        <v>192</v>
      </c>
    </row>
    <row r="73" spans="1:39" ht="15" customHeight="1" x14ac:dyDescent="0.2">
      <c r="B73" s="3" t="s">
        <v>191</v>
      </c>
    </row>
    <row r="74" spans="1:39" ht="15" customHeight="1" x14ac:dyDescent="0.2">
      <c r="B74" s="3" t="s">
        <v>190</v>
      </c>
    </row>
    <row r="75" spans="1:39" ht="15" customHeight="1" x14ac:dyDescent="0.2">
      <c r="B75" s="3" t="s">
        <v>189</v>
      </c>
    </row>
    <row r="76" spans="1:39" ht="15" customHeight="1" x14ac:dyDescent="0.2">
      <c r="B76" s="3" t="s">
        <v>188</v>
      </c>
    </row>
    <row r="77" spans="1:39" ht="15" customHeight="1" x14ac:dyDescent="0.2">
      <c r="B77" s="3" t="s">
        <v>187</v>
      </c>
    </row>
    <row r="78" spans="1:39" ht="15" customHeight="1" x14ac:dyDescent="0.2">
      <c r="B78" s="3" t="s">
        <v>186</v>
      </c>
    </row>
    <row r="79" spans="1:39" ht="15" customHeight="1" x14ac:dyDescent="0.2">
      <c r="B79" s="3" t="s">
        <v>185</v>
      </c>
    </row>
    <row r="80" spans="1:39" ht="15" customHeight="1" x14ac:dyDescent="0.2">
      <c r="B80" s="3" t="s">
        <v>184</v>
      </c>
    </row>
    <row r="81" spans="2:2" ht="15" customHeight="1" x14ac:dyDescent="0.2">
      <c r="B81" s="3" t="s">
        <v>183</v>
      </c>
    </row>
    <row r="82" spans="2:2" ht="15" customHeight="1" x14ac:dyDescent="0.2">
      <c r="B82" s="3" t="s">
        <v>182</v>
      </c>
    </row>
    <row r="83" spans="2:2" ht="15" customHeight="1" x14ac:dyDescent="0.2">
      <c r="B83" s="3" t="s">
        <v>181</v>
      </c>
    </row>
    <row r="84" spans="2:2" ht="15" customHeight="1" x14ac:dyDescent="0.2">
      <c r="B84" s="3" t="s">
        <v>180</v>
      </c>
    </row>
    <row r="85" spans="2:2" ht="15" customHeight="1" x14ac:dyDescent="0.2">
      <c r="B85" s="3" t="s">
        <v>179</v>
      </c>
    </row>
    <row r="86" spans="2:2" ht="15" customHeight="1" x14ac:dyDescent="0.2">
      <c r="B86" s="3" t="s">
        <v>178</v>
      </c>
    </row>
    <row r="87" spans="2:2" ht="15" customHeight="1" x14ac:dyDescent="0.2">
      <c r="B87" s="3" t="s">
        <v>177</v>
      </c>
    </row>
    <row r="88" spans="2:2" ht="15" customHeight="1" x14ac:dyDescent="0.2">
      <c r="B88" s="3" t="s">
        <v>10</v>
      </c>
    </row>
    <row r="89" spans="2:2" ht="15" customHeight="1" x14ac:dyDescent="0.2">
      <c r="B89" s="3" t="s">
        <v>11</v>
      </c>
    </row>
    <row r="90" spans="2:2" ht="15" customHeight="1" x14ac:dyDescent="0.2">
      <c r="B90" s="3" t="s">
        <v>176</v>
      </c>
    </row>
    <row r="91" spans="2:2" ht="15" customHeight="1" x14ac:dyDescent="0.2">
      <c r="B91" s="3" t="s">
        <v>175</v>
      </c>
    </row>
    <row r="92" spans="2:2" ht="15" customHeight="1" x14ac:dyDescent="0.2">
      <c r="B92" s="3" t="s">
        <v>174</v>
      </c>
    </row>
    <row r="93" spans="2:2" ht="15" customHeight="1" x14ac:dyDescent="0.2">
      <c r="B93" s="3" t="s">
        <v>173</v>
      </c>
    </row>
    <row r="94" spans="2:2" ht="15" customHeight="1" x14ac:dyDescent="0.2">
      <c r="B94" s="3" t="s">
        <v>172</v>
      </c>
    </row>
    <row r="95" spans="2:2" ht="15" customHeight="1" x14ac:dyDescent="0.2">
      <c r="B95" s="3" t="s">
        <v>171</v>
      </c>
    </row>
    <row r="96" spans="2:2" ht="15" customHeight="1" x14ac:dyDescent="0.2">
      <c r="B96" s="3" t="s">
        <v>170</v>
      </c>
    </row>
  </sheetData>
  <mergeCells count="1">
    <mergeCell ref="B69:AM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 s="16">
        <f>SUM('AEO 37'!D89,'AEO 37'!D94,'AEO 37'!D96)/'AEO 37'!D87</f>
        <v>0.52220450505309601</v>
      </c>
      <c r="C2" s="16">
        <f>SUM('AEO 37'!E89,'AEO 37'!E94,'AEO 37'!E96)/'AEO 37'!E87</f>
        <v>0.522311233460654</v>
      </c>
      <c r="D2" s="16">
        <f>SUM('AEO 37'!F89,'AEO 37'!F94,'AEO 37'!F96)/'AEO 37'!F87</f>
        <v>0.52147192999436209</v>
      </c>
      <c r="E2" s="16">
        <f>SUM('AEO 37'!G89,'AEO 37'!G94,'AEO 37'!G96)/'AEO 37'!G87</f>
        <v>0.52238761776697107</v>
      </c>
      <c r="F2" s="16">
        <f>SUM('AEO 37'!H89,'AEO 37'!H94,'AEO 37'!H96)/'AEO 37'!H87</f>
        <v>0.52267268981654258</v>
      </c>
      <c r="G2" s="16">
        <f>SUM('AEO 37'!I89,'AEO 37'!I94,'AEO 37'!I96)/'AEO 37'!I87</f>
        <v>0.52289476421347458</v>
      </c>
      <c r="H2" s="16">
        <f>SUM('AEO 37'!J89,'AEO 37'!J94,'AEO 37'!J96)/'AEO 37'!J87</f>
        <v>0.52309732515990703</v>
      </c>
      <c r="I2" s="16">
        <f>SUM('AEO 37'!K89,'AEO 37'!K94,'AEO 37'!K96)/'AEO 37'!K87</f>
        <v>0.52278076492134651</v>
      </c>
      <c r="J2" s="16">
        <f>SUM('AEO 37'!L89,'AEO 37'!L94,'AEO 37'!L96)/'AEO 37'!L87</f>
        <v>0.52245741914430033</v>
      </c>
      <c r="K2" s="16">
        <f>SUM('AEO 37'!M89,'AEO 37'!M94,'AEO 37'!M96)/'AEO 37'!M87</f>
        <v>0.52227441068339109</v>
      </c>
      <c r="L2" s="16">
        <f>SUM('AEO 37'!N89,'AEO 37'!N94,'AEO 37'!N96)/'AEO 37'!N87</f>
        <v>0.52203778359570874</v>
      </c>
      <c r="M2" s="16">
        <f>SUM('AEO 37'!O89,'AEO 37'!O94,'AEO 37'!O96)/'AEO 37'!O87</f>
        <v>0.52166018881312992</v>
      </c>
      <c r="N2" s="16">
        <f>SUM('AEO 37'!P89,'AEO 37'!P94,'AEO 37'!P96)/'AEO 37'!P87</f>
        <v>0.52113068116102312</v>
      </c>
      <c r="O2" s="16">
        <f>SUM('AEO 37'!Q89,'AEO 37'!Q94,'AEO 37'!Q96)/'AEO 37'!Q87</f>
        <v>0.52081408299942489</v>
      </c>
      <c r="P2" s="16">
        <f>SUM('AEO 37'!R89,'AEO 37'!R94,'AEO 37'!R96)/'AEO 37'!R87</f>
        <v>0.5206120577371115</v>
      </c>
      <c r="Q2" s="16">
        <f>SUM('AEO 37'!S89,'AEO 37'!S94,'AEO 37'!S96)/'AEO 37'!S87</f>
        <v>0.52039540945815244</v>
      </c>
      <c r="R2" s="16">
        <f>SUM('AEO 37'!T89,'AEO 37'!T94,'AEO 37'!T96)/'AEO 37'!T87</f>
        <v>0.52020355520701167</v>
      </c>
      <c r="S2" s="16">
        <f>SUM('AEO 37'!U89,'AEO 37'!U94,'AEO 37'!U96)/'AEO 37'!U87</f>
        <v>0.51971740858432347</v>
      </c>
      <c r="T2" s="16">
        <f>SUM('AEO 37'!V89,'AEO 37'!V94,'AEO 37'!V96)/'AEO 37'!V87</f>
        <v>0.51943468243694257</v>
      </c>
      <c r="U2" s="16">
        <f>SUM('AEO 37'!W89,'AEO 37'!W94,'AEO 37'!W96)/'AEO 37'!W87</f>
        <v>0.5190603500592037</v>
      </c>
      <c r="V2" s="16">
        <f>SUM('AEO 37'!X89,'AEO 37'!X94,'AEO 37'!X96)/'AEO 37'!X87</f>
        <v>0.51893973679154604</v>
      </c>
      <c r="W2" s="16">
        <f>SUM('AEO 37'!Y89,'AEO 37'!Y94,'AEO 37'!Y96)/'AEO 37'!Y87</f>
        <v>0.51850807685912537</v>
      </c>
      <c r="X2" s="16">
        <f>SUM('AEO 37'!Z89,'AEO 37'!Z94,'AEO 37'!Z96)/'AEO 37'!Z87</f>
        <v>0.51811802886128555</v>
      </c>
      <c r="Y2" s="16">
        <f>SUM('AEO 37'!AA89,'AEO 37'!AA94,'AEO 37'!AA96)/'AEO 37'!AA87</f>
        <v>0.51788154775524253</v>
      </c>
      <c r="Z2" s="16">
        <f>SUM('AEO 37'!AB89,'AEO 37'!AB94,'AEO 37'!AB96)/'AEO 37'!AB87</f>
        <v>0.51754153072312192</v>
      </c>
      <c r="AA2" s="16">
        <f>SUM('AEO 37'!AC89,'AEO 37'!AC94,'AEO 37'!AC96)/'AEO 37'!AC87</f>
        <v>0.51717996465551286</v>
      </c>
      <c r="AB2" s="16">
        <f>SUM('AEO 37'!AD89,'AEO 37'!AD94,'AEO 37'!AD96)/'AEO 37'!AD87</f>
        <v>0.51676307000485688</v>
      </c>
      <c r="AC2" s="16">
        <f>SUM('AEO 37'!AE89,'AEO 37'!AE94,'AEO 37'!AE96)/'AEO 37'!AE87</f>
        <v>0.51636142105175964</v>
      </c>
      <c r="AD2" s="16">
        <f>SUM('AEO 37'!AF89,'AEO 37'!AF94,'AEO 37'!AF96)/'AEO 37'!AF87</f>
        <v>0.51597415903020361</v>
      </c>
      <c r="AE2" s="16">
        <f>SUM('AEO 37'!AG89,'AEO 37'!AG94,'AEO 37'!AG96)/'AEO 37'!AG87</f>
        <v>0.51557418698896507</v>
      </c>
      <c r="AF2" s="16">
        <f>SUM('AEO 37'!AH89,'AEO 37'!AH94,'AEO 37'!AH96)/'AEO 37'!AH87</f>
        <v>0.51516912918477953</v>
      </c>
      <c r="AG2" s="16">
        <f>SUM('AEO 37'!AI89,'AEO 37'!AI94,'AEO 37'!AI96)/'AEO 37'!AI87</f>
        <v>0.51479775750168699</v>
      </c>
      <c r="AH2" s="16">
        <f>SUM('AEO 37'!AJ89,'AEO 37'!AJ94,'AEO 37'!AJ96)/'AEO 37'!AJ87</f>
        <v>0.51432047627523747</v>
      </c>
      <c r="AI2" s="16">
        <f>SUM('AEO 37'!AK89,'AEO 37'!AK94,'AEO 37'!AK96)/'AEO 37'!AK87</f>
        <v>0.51397815537679503</v>
      </c>
      <c r="AJ2" s="16">
        <f>SUM('AEO 37'!AL89,'AEO 37'!AL94,'AEO 37'!AL96)/'AEO 37'!AL87</f>
        <v>0.51376954714774958</v>
      </c>
    </row>
    <row r="3" spans="1:36" x14ac:dyDescent="0.25">
      <c r="A3" t="s">
        <v>163</v>
      </c>
      <c r="B3" s="16">
        <f>SUM('AEO 37'!D91:D92,'AEO 37'!D98:D99)/'AEO 37'!D87</f>
        <v>0</v>
      </c>
      <c r="C3" s="16">
        <f>SUM('AEO 37'!E91:E92,'AEO 37'!E98:E99)/'AEO 37'!E87</f>
        <v>0</v>
      </c>
      <c r="D3" s="16">
        <f>SUM('AEO 37'!F91:F92,'AEO 37'!F98:F99)/'AEO 37'!F87</f>
        <v>0</v>
      </c>
      <c r="E3" s="16">
        <f>SUM('AEO 37'!G91:G92,'AEO 37'!G98:G99)/'AEO 37'!G87</f>
        <v>0</v>
      </c>
      <c r="F3" s="16">
        <f>SUM('AEO 37'!H91:H92,'AEO 37'!H98:H99)/'AEO 37'!H87</f>
        <v>0</v>
      </c>
      <c r="G3" s="16">
        <f>SUM('AEO 37'!I91:I92,'AEO 37'!I98:I99)/'AEO 37'!I87</f>
        <v>0</v>
      </c>
      <c r="H3" s="16">
        <f>SUM('AEO 37'!J91:J92,'AEO 37'!J98:J99)/'AEO 37'!J87</f>
        <v>0</v>
      </c>
      <c r="I3" s="16">
        <f>SUM('AEO 37'!K91:K92,'AEO 37'!K98:K99)/'AEO 37'!K87</f>
        <v>0</v>
      </c>
      <c r="J3" s="16">
        <f>SUM('AEO 37'!L91:L92,'AEO 37'!L98:L99)/'AEO 37'!L87</f>
        <v>0</v>
      </c>
      <c r="K3" s="16">
        <f>SUM('AEO 37'!M91:M92,'AEO 37'!M98:M99)/'AEO 37'!M87</f>
        <v>0</v>
      </c>
      <c r="L3" s="16">
        <f>SUM('AEO 37'!N91:N92,'AEO 37'!N98:N99)/'AEO 37'!N87</f>
        <v>0</v>
      </c>
      <c r="M3" s="16">
        <f>SUM('AEO 37'!O91:O92,'AEO 37'!O98:O99)/'AEO 37'!O87</f>
        <v>0</v>
      </c>
      <c r="N3" s="16">
        <f>SUM('AEO 37'!P91:P92,'AEO 37'!P98:P99)/'AEO 37'!P87</f>
        <v>0</v>
      </c>
      <c r="O3" s="16">
        <f>SUM('AEO 37'!Q91:Q92,'AEO 37'!Q98:Q99)/'AEO 37'!Q87</f>
        <v>0</v>
      </c>
      <c r="P3" s="16">
        <f>SUM('AEO 37'!R91:R92,'AEO 37'!R98:R99)/'AEO 37'!R87</f>
        <v>0</v>
      </c>
      <c r="Q3" s="16">
        <f>SUM('AEO 37'!S91:S92,'AEO 37'!S98:S99)/'AEO 37'!S87</f>
        <v>0</v>
      </c>
      <c r="R3" s="16">
        <f>SUM('AEO 37'!T91:T92,'AEO 37'!T98:T99)/'AEO 37'!T87</f>
        <v>0</v>
      </c>
      <c r="S3" s="16">
        <f>SUM('AEO 37'!U91:U92,'AEO 37'!U98:U99)/'AEO 37'!U87</f>
        <v>0</v>
      </c>
      <c r="T3" s="16">
        <f>SUM('AEO 37'!V91:V92,'AEO 37'!V98:V99)/'AEO 37'!V87</f>
        <v>0</v>
      </c>
      <c r="U3" s="16">
        <f>SUM('AEO 37'!W91:W92,'AEO 37'!W98:W99)/'AEO 37'!W87</f>
        <v>0</v>
      </c>
      <c r="V3" s="16">
        <f>SUM('AEO 37'!X91:X92,'AEO 37'!X98:X99)/'AEO 37'!X87</f>
        <v>0</v>
      </c>
      <c r="W3" s="16">
        <f>SUM('AEO 37'!Y91:Y92,'AEO 37'!Y98:Y99)/'AEO 37'!Y87</f>
        <v>0</v>
      </c>
      <c r="X3" s="16">
        <f>SUM('AEO 37'!Z91:Z92,'AEO 37'!Z98:Z99)/'AEO 37'!Z87</f>
        <v>0</v>
      </c>
      <c r="Y3" s="16">
        <f>SUM('AEO 37'!AA91:AA92,'AEO 37'!AA98:AA99)/'AEO 37'!AA87</f>
        <v>0</v>
      </c>
      <c r="Z3" s="16">
        <f>SUM('AEO 37'!AB91:AB92,'AEO 37'!AB98:AB99)/'AEO 37'!AB87</f>
        <v>0</v>
      </c>
      <c r="AA3" s="16">
        <f>SUM('AEO 37'!AC91:AC92,'AEO 37'!AC98:AC99)/'AEO 37'!AC87</f>
        <v>0</v>
      </c>
      <c r="AB3" s="16">
        <f>SUM('AEO 37'!AD91:AD92,'AEO 37'!AD98:AD99)/'AEO 37'!AD87</f>
        <v>0</v>
      </c>
      <c r="AC3" s="16">
        <f>SUM('AEO 37'!AE91:AE92,'AEO 37'!AE98:AE99)/'AEO 37'!AE87</f>
        <v>0</v>
      </c>
      <c r="AD3" s="16">
        <f>SUM('AEO 37'!AF91:AF92,'AEO 37'!AF98:AF99)/'AEO 37'!AF87</f>
        <v>0</v>
      </c>
      <c r="AE3" s="16">
        <f>SUM('AEO 37'!AG91:AG92,'AEO 37'!AG98:AG99)/'AEO 37'!AG87</f>
        <v>0</v>
      </c>
      <c r="AF3" s="16">
        <f>SUM('AEO 37'!AH91:AH92,'AEO 37'!AH98:AH99)/'AEO 37'!AH87</f>
        <v>0</v>
      </c>
      <c r="AG3" s="16">
        <f>SUM('AEO 37'!AI91:AI92,'AEO 37'!AI98:AI99)/'AEO 37'!AI87</f>
        <v>0</v>
      </c>
      <c r="AH3" s="16">
        <f>SUM('AEO 37'!AJ91:AJ92,'AEO 37'!AJ98:AJ99)/'AEO 37'!AJ87</f>
        <v>0</v>
      </c>
      <c r="AI3" s="16">
        <f>SUM('AEO 37'!AK91:AK92,'AEO 37'!AK98:AK99)/'AEO 37'!AK87</f>
        <v>0</v>
      </c>
      <c r="AJ3" s="16">
        <f>SUM('AEO 37'!AL91:AL92,'AEO 37'!AL98:AL99)/'AEO 37'!AL87</f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 s="16">
        <f>IF('Biodiesel Fraction'!$B22,(1-'Biodiesel Fraction'!B30)*(SUM('AEO 37'!D90,'AEO 37'!D97)/'AEO 37'!D87),SUM('AEO 37'!D90,'AEO 37'!D97)/'AEO 37'!D87)</f>
        <v>0.47779547250590448</v>
      </c>
      <c r="C5" s="16">
        <f>IF('Biodiesel Fraction'!$B22,(1-'Biodiesel Fraction'!C30)*(SUM('AEO 37'!E90,'AEO 37'!E97)/'AEO 37'!E87),SUM('AEO 37'!E90,'AEO 37'!E97)/'AEO 37'!E87)</f>
        <v>0.47768872231235682</v>
      </c>
      <c r="D5" s="16">
        <f>IF('Biodiesel Fraction'!$B22,(1-'Biodiesel Fraction'!D30)*(SUM('AEO 37'!F90,'AEO 37'!F97)/'AEO 37'!F87),SUM('AEO 37'!F90,'AEO 37'!F97)/'AEO 37'!F87)</f>
        <v>0.47852807000563785</v>
      </c>
      <c r="E5" s="16">
        <f>IF('Biodiesel Fraction'!$B22,(1-'Biodiesel Fraction'!E30)*(SUM('AEO 37'!G90,'AEO 37'!G97)/'AEO 37'!G87),SUM('AEO 37'!G90,'AEO 37'!G97)/'AEO 37'!G87)</f>
        <v>0.47761246818255859</v>
      </c>
      <c r="F5" s="16">
        <f>IF('Biodiesel Fraction'!$B22,(1-'Biodiesel Fraction'!F30)*(SUM('AEO 37'!H90,'AEO 37'!H97)/'AEO 37'!H87),SUM('AEO 37'!H90,'AEO 37'!H97)/'AEO 37'!H87)</f>
        <v>0.47732737387526114</v>
      </c>
      <c r="G5" s="16">
        <f>IF('Biodiesel Fraction'!$B22,(1-'Biodiesel Fraction'!G30)*(SUM('AEO 37'!I90,'AEO 37'!I97)/'AEO 37'!I87),SUM('AEO 37'!I90,'AEO 37'!I97)/'AEO 37'!I87)</f>
        <v>0.47710523578652547</v>
      </c>
      <c r="H5" s="16">
        <f>IF('Biodiesel Fraction'!$B22,(1-'Biodiesel Fraction'!H30)*(SUM('AEO 37'!J90,'AEO 37'!J97)/'AEO 37'!J87),SUM('AEO 37'!J90,'AEO 37'!J97)/'AEO 37'!J87)</f>
        <v>0.47690265415897409</v>
      </c>
      <c r="I5" s="16">
        <f>IF('Biodiesel Fraction'!$B22,(1-'Biodiesel Fraction'!I30)*(SUM('AEO 37'!K90,'AEO 37'!K97)/'AEO 37'!K87),SUM('AEO 37'!K90,'AEO 37'!K97)/'AEO 37'!K87)</f>
        <v>0.47721929625973342</v>
      </c>
      <c r="J5" s="16">
        <f>IF('Biodiesel Fraction'!$B22,(1-'Biodiesel Fraction'!J30)*(SUM('AEO 37'!L90,'AEO 37'!L97)/'AEO 37'!L87),SUM('AEO 37'!L90,'AEO 37'!L97)/'AEO 37'!L87)</f>
        <v>0.47754252050162527</v>
      </c>
      <c r="K5" s="16">
        <f>IF('Biodiesel Fraction'!$B22,(1-'Biodiesel Fraction'!K30)*(SUM('AEO 37'!M90,'AEO 37'!M97)/'AEO 37'!M87),SUM('AEO 37'!M90,'AEO 37'!M97)/'AEO 37'!M87)</f>
        <v>0.4777255495623855</v>
      </c>
      <c r="L5" s="16">
        <f>IF('Biodiesel Fraction'!$B22,(1-'Biodiesel Fraction'!L30)*(SUM('AEO 37'!N90,'AEO 37'!N97)/'AEO 37'!N87),SUM('AEO 37'!N90,'AEO 37'!N97)/'AEO 37'!N87)</f>
        <v>0.47796215743124915</v>
      </c>
      <c r="M5" s="16">
        <f>IF('Biodiesel Fraction'!$B22,(1-'Biodiesel Fraction'!M30)*(SUM('AEO 37'!O90,'AEO 37'!O97)/'AEO 37'!O87),SUM('AEO 37'!O90,'AEO 37'!O97)/'AEO 37'!O87)</f>
        <v>0.47833985003650892</v>
      </c>
      <c r="N5" s="16">
        <f>IF('Biodiesel Fraction'!$B22,(1-'Biodiesel Fraction'!N30)*(SUM('AEO 37'!P90,'AEO 37'!P97)/'AEO 37'!P87),SUM('AEO 37'!P90,'AEO 37'!P97)/'AEO 37'!P87)</f>
        <v>0.47886937637168769</v>
      </c>
      <c r="O5" s="16">
        <f>IF('Biodiesel Fraction'!$B22,(1-'Biodiesel Fraction'!O30)*(SUM('AEO 37'!Q90,'AEO 37'!Q97)/'AEO 37'!Q87),SUM('AEO 37'!Q90,'AEO 37'!Q97)/'AEO 37'!Q87)</f>
        <v>0.4791859359633075</v>
      </c>
      <c r="P5" s="16">
        <f>IF('Biodiesel Fraction'!$B22,(1-'Biodiesel Fraction'!P30)*(SUM('AEO 37'!R90,'AEO 37'!R97)/'AEO 37'!R87),SUM('AEO 37'!R90,'AEO 37'!R97)/'AEO 37'!R87)</f>
        <v>0.47938792348087506</v>
      </c>
      <c r="Q5" s="16">
        <f>IF('Biodiesel Fraction'!$B22,(1-'Biodiesel Fraction'!Q30)*(SUM('AEO 37'!S90,'AEO 37'!S97)/'AEO 37'!S87),SUM('AEO 37'!S90,'AEO 37'!S97)/'AEO 37'!S87)</f>
        <v>0.47960455331443641</v>
      </c>
      <c r="R5" s="16">
        <f>IF('Biodiesel Fraction'!$B22,(1-'Biodiesel Fraction'!R30)*(SUM('AEO 37'!T90,'AEO 37'!T97)/'AEO 37'!T87),SUM('AEO 37'!T90,'AEO 37'!T97)/'AEO 37'!T87)</f>
        <v>0.47979638947245901</v>
      </c>
      <c r="S5" s="16">
        <f>IF('Biodiesel Fraction'!$B22,(1-'Biodiesel Fraction'!S30)*(SUM('AEO 37'!U90,'AEO 37'!U97)/'AEO 37'!U87),SUM('AEO 37'!U90,'AEO 37'!U97)/'AEO 37'!U87)</f>
        <v>0.48028251845251924</v>
      </c>
      <c r="T5" s="16">
        <f>IF('Biodiesel Fraction'!$B22,(1-'Biodiesel Fraction'!T30)*(SUM('AEO 37'!V90,'AEO 37'!V97)/'AEO 37'!V87),SUM('AEO 37'!V90,'AEO 37'!V97)/'AEO 37'!V87)</f>
        <v>0.48056535367201864</v>
      </c>
      <c r="U5" s="16">
        <f>IF('Biodiesel Fraction'!$B22,(1-'Biodiesel Fraction'!U30)*(SUM('AEO 37'!W90,'AEO 37'!W97)/'AEO 37'!W87),SUM('AEO 37'!W90,'AEO 37'!W97)/'AEO 37'!W87)</f>
        <v>0.48093972141266428</v>
      </c>
      <c r="V5" s="16">
        <f>IF('Biodiesel Fraction'!$B22,(1-'Biodiesel Fraction'!V30)*(SUM('AEO 37'!X90,'AEO 37'!X97)/'AEO 37'!X87),SUM('AEO 37'!X90,'AEO 37'!X97)/'AEO 37'!X87)</f>
        <v>0.48106024550593729</v>
      </c>
      <c r="W5" s="16">
        <f>IF('Biodiesel Fraction'!$B22,(1-'Biodiesel Fraction'!W30)*(SUM('AEO 37'!Y90,'AEO 37'!Y97)/'AEO 37'!Y87),SUM('AEO 37'!Y90,'AEO 37'!Y97)/'AEO 37'!Y87)</f>
        <v>0.48149185304955677</v>
      </c>
      <c r="X5" s="16">
        <f>IF('Biodiesel Fraction'!$B22,(1-'Biodiesel Fraction'!X30)*(SUM('AEO 37'!Z90,'AEO 37'!Z97)/'AEO 37'!Z87),SUM('AEO 37'!Z90,'AEO 37'!Z97)/'AEO 37'!Z87)</f>
        <v>0.48188195379296189</v>
      </c>
      <c r="Y5" s="16">
        <f>IF('Biodiesel Fraction'!$B22,(1-'Biodiesel Fraction'!Y30)*(SUM('AEO 37'!AA90,'AEO 37'!AA97)/'AEO 37'!AA87),SUM('AEO 37'!AA90,'AEO 37'!AA97)/'AEO 37'!AA87)</f>
        <v>0.48211846943411552</v>
      </c>
      <c r="Z5" s="16">
        <f>IF('Biodiesel Fraction'!$B22,(1-'Biodiesel Fraction'!Z30)*(SUM('AEO 37'!AB90,'AEO 37'!AB97)/'AEO 37'!AB87),SUM('AEO 37'!AB90,'AEO 37'!AB97)/'AEO 37'!AB87)</f>
        <v>0.48245846927687813</v>
      </c>
      <c r="AA5" s="16">
        <f>IF('Biodiesel Fraction'!$B22,(1-'Biodiesel Fraction'!AA30)*(SUM('AEO 37'!AC90,'AEO 37'!AC97)/'AEO 37'!AC87),SUM('AEO 37'!AC90,'AEO 37'!AC97)/'AEO 37'!AC87)</f>
        <v>0.48282001845264655</v>
      </c>
      <c r="AB5" s="16">
        <f>IF('Biodiesel Fraction'!$B22,(1-'Biodiesel Fraction'!AB30)*(SUM('AEO 37'!AD90,'AEO 37'!AD97)/'AEO 37'!AD87),SUM('AEO 37'!AD90,'AEO 37'!AD97)/'AEO 37'!AD87)</f>
        <v>0.4832369467384226</v>
      </c>
      <c r="AC5" s="16">
        <f>IF('Biodiesel Fraction'!$B22,(1-'Biodiesel Fraction'!AC30)*(SUM('AEO 37'!AE90,'AEO 37'!AE97)/'AEO 37'!AE87),SUM('AEO 37'!AE90,'AEO 37'!AE97)/'AEO 37'!AE87)</f>
        <v>0.48363859554889349</v>
      </c>
      <c r="AD5" s="16">
        <f>IF('Biodiesel Fraction'!$B22,(1-'Biodiesel Fraction'!AD30)*(SUM('AEO 37'!AF90,'AEO 37'!AF97)/'AEO 37'!AF87),SUM('AEO 37'!AF90,'AEO 37'!AF97)/'AEO 37'!AF87)</f>
        <v>0.48402580803827483</v>
      </c>
      <c r="AE5" s="16">
        <f>IF('Biodiesel Fraction'!$B22,(1-'Biodiesel Fraction'!AE30)*(SUM('AEO 37'!AG90,'AEO 37'!AG97)/'AEO 37'!AG87),SUM('AEO 37'!AG90,'AEO 37'!AG97)/'AEO 37'!AG87)</f>
        <v>0.48442582934478207</v>
      </c>
      <c r="AF5" s="16">
        <f>IF('Biodiesel Fraction'!$B22,(1-'Biodiesel Fraction'!AF30)*(SUM('AEO 37'!AH90,'AEO 37'!AH97)/'AEO 37'!AH87),SUM('AEO 37'!AH90,'AEO 37'!AH97)/'AEO 37'!AH87)</f>
        <v>0.48483085461005448</v>
      </c>
      <c r="AG5" s="16">
        <f>IF('Biodiesel Fraction'!$B22,(1-'Biodiesel Fraction'!AG30)*(SUM('AEO 37'!AI90,'AEO 37'!AI97)/'AEO 37'!AI87),SUM('AEO 37'!AI90,'AEO 37'!AI97)/'AEO 37'!AI87)</f>
        <v>0.48520230683383675</v>
      </c>
      <c r="AH5" s="16">
        <f>IF('Biodiesel Fraction'!$B22,(1-'Biodiesel Fraction'!AH30)*(SUM('AEO 37'!AJ90,'AEO 37'!AJ97)/'AEO 37'!AJ87),SUM('AEO 37'!AJ90,'AEO 37'!AJ97)/'AEO 37'!AJ87)</f>
        <v>0.48567949180248743</v>
      </c>
      <c r="AI5" s="16">
        <f>IF('Biodiesel Fraction'!$B22,(1-'Biodiesel Fraction'!AI30)*(SUM('AEO 37'!AK90,'AEO 37'!AK97)/'AEO 37'!AK87),SUM('AEO 37'!AK90,'AEO 37'!AK97)/'AEO 37'!AK87)</f>
        <v>0.48602179709866489</v>
      </c>
      <c r="AJ5" s="16">
        <f>IF('Biodiesel Fraction'!$B22,(1-'Biodiesel Fraction'!AJ30)*(SUM('AEO 37'!AL90,'AEO 37'!AL97)/'AEO 37'!AL87),SUM('AEO 37'!AL90,'AEO 37'!AL97)/'AEO 37'!AL87)</f>
        <v>0.48623048430982629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Fraction'!$B22,'Biodiesel Fraction'!B30*(SUM('AEO 37'!D90,'AEO 37'!D97)/'AEO 37'!D87),0)</f>
        <v>0</v>
      </c>
      <c r="C7" s="16">
        <f>IF('Biodiesel Fraction'!$B22,'Biodiesel Fraction'!C30*(SUM('AEO 37'!E90,'AEO 37'!E97)/'AEO 37'!E87),0)</f>
        <v>0</v>
      </c>
      <c r="D7" s="16">
        <f>IF('Biodiesel Fraction'!$B22,'Biodiesel Fraction'!D30*(SUM('AEO 37'!F90,'AEO 37'!F97)/'AEO 37'!F87),0)</f>
        <v>0</v>
      </c>
      <c r="E7" s="16">
        <f>IF('Biodiesel Fraction'!$B22,'Biodiesel Fraction'!E30*(SUM('AEO 37'!G90,'AEO 37'!G97)/'AEO 37'!G87),0)</f>
        <v>0</v>
      </c>
      <c r="F7" s="16">
        <f>IF('Biodiesel Fraction'!$B22,'Biodiesel Fraction'!F30*(SUM('AEO 37'!H90,'AEO 37'!H97)/'AEO 37'!H87),0)</f>
        <v>0</v>
      </c>
      <c r="G7" s="16">
        <f>IF('Biodiesel Fraction'!$B22,'Biodiesel Fraction'!G30*(SUM('AEO 37'!I90,'AEO 37'!I97)/'AEO 37'!I87),0)</f>
        <v>0</v>
      </c>
      <c r="H7" s="16">
        <f>IF('Biodiesel Fraction'!$B22,'Biodiesel Fraction'!H30*(SUM('AEO 37'!J90,'AEO 37'!J97)/'AEO 37'!J87),0)</f>
        <v>0</v>
      </c>
      <c r="I7" s="16">
        <f>IF('Biodiesel Fraction'!$B22,'Biodiesel Fraction'!I30*(SUM('AEO 37'!K90,'AEO 37'!K97)/'AEO 37'!K87),0)</f>
        <v>0</v>
      </c>
      <c r="J7" s="16">
        <f>IF('Biodiesel Fraction'!$B22,'Biodiesel Fraction'!J30*(SUM('AEO 37'!L90,'AEO 37'!L97)/'AEO 37'!L87),0)</f>
        <v>0</v>
      </c>
      <c r="K7" s="16">
        <f>IF('Biodiesel Fraction'!$B22,'Biodiesel Fraction'!K30*(SUM('AEO 37'!M90,'AEO 37'!M97)/'AEO 37'!M87),0)</f>
        <v>0</v>
      </c>
      <c r="L7" s="16">
        <f>IF('Biodiesel Fraction'!$B22,'Biodiesel Fraction'!L30*(SUM('AEO 37'!N90,'AEO 37'!N97)/'AEO 37'!N87),0)</f>
        <v>0</v>
      </c>
      <c r="M7" s="16">
        <f>IF('Biodiesel Fraction'!$B22,'Biodiesel Fraction'!M30*(SUM('AEO 37'!O90,'AEO 37'!O97)/'AEO 37'!O87),0)</f>
        <v>0</v>
      </c>
      <c r="N7" s="16">
        <f>IF('Biodiesel Fraction'!$B22,'Biodiesel Fraction'!N30*(SUM('AEO 37'!P90,'AEO 37'!P97)/'AEO 37'!P87),0)</f>
        <v>0</v>
      </c>
      <c r="O7" s="16">
        <f>IF('Biodiesel Fraction'!$B22,'Biodiesel Fraction'!O30*(SUM('AEO 37'!Q90,'AEO 37'!Q97)/'AEO 37'!Q87),0)</f>
        <v>0</v>
      </c>
      <c r="P7" s="16">
        <f>IF('Biodiesel Fraction'!$B22,'Biodiesel Fraction'!P30*(SUM('AEO 37'!R90,'AEO 37'!R97)/'AEO 37'!R87),0)</f>
        <v>0</v>
      </c>
      <c r="Q7" s="16">
        <f>IF('Biodiesel Fraction'!$B22,'Biodiesel Fraction'!Q30*(SUM('AEO 37'!S90,'AEO 37'!S97)/'AEO 37'!S87),0)</f>
        <v>0</v>
      </c>
      <c r="R7" s="16">
        <f>IF('Biodiesel Fraction'!$B22,'Biodiesel Fraction'!R30*(SUM('AEO 37'!T90,'AEO 37'!T97)/'AEO 37'!T87),0)</f>
        <v>0</v>
      </c>
      <c r="S7" s="16">
        <f>IF('Biodiesel Fraction'!$B22,'Biodiesel Fraction'!S30*(SUM('AEO 37'!U90,'AEO 37'!U97)/'AEO 37'!U87),0)</f>
        <v>0</v>
      </c>
      <c r="T7" s="16">
        <f>IF('Biodiesel Fraction'!$B22,'Biodiesel Fraction'!T30*(SUM('AEO 37'!V90,'AEO 37'!V97)/'AEO 37'!V87),0)</f>
        <v>0</v>
      </c>
      <c r="U7" s="16">
        <f>IF('Biodiesel Fraction'!$B22,'Biodiesel Fraction'!U30*(SUM('AEO 37'!W90,'AEO 37'!W97)/'AEO 37'!W87),0)</f>
        <v>0</v>
      </c>
      <c r="V7" s="16">
        <f>IF('Biodiesel Fraction'!$B22,'Biodiesel Fraction'!V30*(SUM('AEO 37'!X90,'AEO 37'!X97)/'AEO 37'!X87),0)</f>
        <v>0</v>
      </c>
      <c r="W7" s="16">
        <f>IF('Biodiesel Fraction'!$B22,'Biodiesel Fraction'!W30*(SUM('AEO 37'!Y90,'AEO 37'!Y97)/'AEO 37'!Y87),0)</f>
        <v>0</v>
      </c>
      <c r="X7" s="16">
        <f>IF('Biodiesel Fraction'!$B22,'Biodiesel Fraction'!X30*(SUM('AEO 37'!Z90,'AEO 37'!Z97)/'AEO 37'!Z87),0)</f>
        <v>0</v>
      </c>
      <c r="Y7" s="16">
        <f>IF('Biodiesel Fraction'!$B22,'Biodiesel Fraction'!Y30*(SUM('AEO 37'!AA90,'AEO 37'!AA97)/'AEO 37'!AA87),0)</f>
        <v>0</v>
      </c>
      <c r="Z7" s="16">
        <f>IF('Biodiesel Fraction'!$B22,'Biodiesel Fraction'!Z30*(SUM('AEO 37'!AB90,'AEO 37'!AB97)/'AEO 37'!AB87),0)</f>
        <v>0</v>
      </c>
      <c r="AA7" s="16">
        <f>IF('Biodiesel Fraction'!$B22,'Biodiesel Fraction'!AA30*(SUM('AEO 37'!AC90,'AEO 37'!AC97)/'AEO 37'!AC87),0)</f>
        <v>0</v>
      </c>
      <c r="AB7" s="16">
        <f>IF('Biodiesel Fraction'!$B22,'Biodiesel Fraction'!AB30*(SUM('AEO 37'!AD90,'AEO 37'!AD97)/'AEO 37'!AD87),0)</f>
        <v>0</v>
      </c>
      <c r="AC7" s="16">
        <f>IF('Biodiesel Fraction'!$B22,'Biodiesel Fraction'!AC30*(SUM('AEO 37'!AE90,'AEO 37'!AE97)/'AEO 37'!AE87),0)</f>
        <v>0</v>
      </c>
      <c r="AD7" s="16">
        <f>IF('Biodiesel Fraction'!$B22,'Biodiesel Fraction'!AD30*(SUM('AEO 37'!AF90,'AEO 37'!AF97)/'AEO 37'!AF87),0)</f>
        <v>0</v>
      </c>
      <c r="AE7" s="16">
        <f>IF('Biodiesel Fraction'!$B22,'Biodiesel Fraction'!AE30*(SUM('AEO 37'!AG90,'AEO 37'!AG97)/'AEO 37'!AG87),0)</f>
        <v>0</v>
      </c>
      <c r="AF7" s="16">
        <f>IF('Biodiesel Fraction'!$B22,'Biodiesel Fraction'!AF30*(SUM('AEO 37'!AH90,'AEO 37'!AH97)/'AEO 37'!AH87),0)</f>
        <v>0</v>
      </c>
      <c r="AG7" s="16">
        <f>IF('Biodiesel Fraction'!$B22,'Biodiesel Fraction'!AG30*(SUM('AEO 37'!AI90,'AEO 37'!AI97)/'AEO 37'!AI87),0)</f>
        <v>0</v>
      </c>
      <c r="AH7" s="16">
        <f>IF('Biodiesel Fraction'!$B22,'Biodiesel Fraction'!AH30*(SUM('AEO 37'!AJ90,'AEO 37'!AJ97)/'AEO 37'!AJ87),0)</f>
        <v>0</v>
      </c>
      <c r="AI7" s="16">
        <f>IF('Biodiesel Fraction'!$B22,'Biodiesel Fraction'!AI30*(SUM('AEO 37'!AK90,'AEO 37'!AK97)/'AEO 37'!AK87),0)</f>
        <v>0</v>
      </c>
      <c r="AJ7" s="16">
        <f>IF('Biodiesel Fraction'!$B22,'Biodiesel Fraction'!AJ30*(SUM('AEO 37'!AL90,'AEO 37'!AL97)/'AEO 37'!AL87),0)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 s="16">
        <f>SUM('AEO 37'!D46:D47)/SUM('AEO 37'!D44,'AEO 37'!D46:D47)</f>
        <v>0</v>
      </c>
      <c r="C3" s="16">
        <f>SUM('AEO 37'!E46:E47)/SUM('AEO 37'!E44,'AEO 37'!E46:E47)</f>
        <v>0</v>
      </c>
      <c r="D3" s="16">
        <f>SUM('AEO 37'!F46:F47)/SUM('AEO 37'!F44,'AEO 37'!F46:F47)</f>
        <v>0</v>
      </c>
      <c r="E3" s="16">
        <f>SUM('AEO 37'!G46:G47)/SUM('AEO 37'!G44,'AEO 37'!G46:G47)</f>
        <v>1.0701763158759195E-3</v>
      </c>
      <c r="F3" s="16">
        <f>SUM('AEO 37'!H46:H47)/SUM('AEO 37'!H44,'AEO 37'!H46:H47)</f>
        <v>3.2082381003800922E-3</v>
      </c>
      <c r="G3" s="16">
        <f>SUM('AEO 37'!I46:I47)/SUM('AEO 37'!I44,'AEO 37'!I46:I47)</f>
        <v>6.4084696210172133E-3</v>
      </c>
      <c r="H3" s="16">
        <f>SUM('AEO 37'!J46:J47)/SUM('AEO 37'!J44,'AEO 37'!J46:J47)</f>
        <v>1.0661744682584594E-2</v>
      </c>
      <c r="I3" s="16">
        <f>SUM('AEO 37'!K46:K47)/SUM('AEO 37'!K44,'AEO 37'!K46:K47)</f>
        <v>1.5955576450319277E-2</v>
      </c>
      <c r="J3" s="16">
        <f>SUM('AEO 37'!L46:L47)/SUM('AEO 37'!L44,'AEO 37'!L46:L47)</f>
        <v>2.4651688504198868E-2</v>
      </c>
      <c r="K3" s="16">
        <f>SUM('AEO 37'!M46:M47)/SUM('AEO 37'!M44,'AEO 37'!M46:M47)</f>
        <v>3.6671250078793793E-2</v>
      </c>
      <c r="L3" s="16">
        <f>SUM('AEO 37'!N46:N47)/SUM('AEO 37'!N44,'AEO 37'!N46:N47)</f>
        <v>5.1901080642522121E-2</v>
      </c>
      <c r="M3" s="16">
        <f>SUM('AEO 37'!O46:O47)/SUM('AEO 37'!O44,'AEO 37'!O46:O47)</f>
        <v>7.0195415870918876E-2</v>
      </c>
      <c r="N3" s="16">
        <f>SUM('AEO 37'!P46:P47)/SUM('AEO 37'!P44,'AEO 37'!P46:P47)</f>
        <v>9.1378282165339428E-2</v>
      </c>
      <c r="O3" s="16">
        <f>SUM('AEO 37'!Q46:Q47)/SUM('AEO 37'!Q44,'AEO 37'!Q46:Q47)</f>
        <v>0.11210853790102669</v>
      </c>
      <c r="P3" s="16">
        <f>SUM('AEO 37'!R46:R47)/SUM('AEO 37'!R44,'AEO 37'!R46:R47)</f>
        <v>0.13239513051440235</v>
      </c>
      <c r="Q3" s="16">
        <f>SUM('AEO 37'!S46:S47)/SUM('AEO 37'!S44,'AEO 37'!S46:S47)</f>
        <v>0.1522468281156627</v>
      </c>
      <c r="R3" s="16">
        <f>SUM('AEO 37'!T46:T47)/SUM('AEO 37'!T44,'AEO 37'!T46:T47)</f>
        <v>0.17167229805385767</v>
      </c>
      <c r="S3" s="16">
        <f>SUM('AEO 37'!U46:U47)/SUM('AEO 37'!U44,'AEO 37'!U46:U47)</f>
        <v>0.19067998162664299</v>
      </c>
      <c r="T3" s="16">
        <f>SUM('AEO 37'!V46:V47)/SUM('AEO 37'!V44,'AEO 37'!V46:V47)</f>
        <v>0.20925149046719008</v>
      </c>
      <c r="U3" s="16">
        <f>SUM('AEO 37'!W46:W47)/SUM('AEO 37'!W44,'AEO 37'!W46:W47)</f>
        <v>0.22739685253552938</v>
      </c>
      <c r="V3" s="16">
        <f>SUM('AEO 37'!X46:X47)/SUM('AEO 37'!X44,'AEO 37'!X46:X47)</f>
        <v>0.24512582014904205</v>
      </c>
      <c r="W3" s="16">
        <f>SUM('AEO 37'!Y46:Y47)/SUM('AEO 37'!Y44,'AEO 37'!Y46:Y47)</f>
        <v>0.262447962499882</v>
      </c>
      <c r="X3" s="16">
        <f>SUM('AEO 37'!Z46:Z47)/SUM('AEO 37'!Z44,'AEO 37'!Z46:Z47)</f>
        <v>0.27937258159115086</v>
      </c>
      <c r="Y3" s="16">
        <f>SUM('AEO 37'!AA46:AA47)/SUM('AEO 37'!AA44,'AEO 37'!AA46:AA47)</f>
        <v>0.29590886413368672</v>
      </c>
      <c r="Z3" s="16">
        <f>SUM('AEO 37'!AB46:AB47)/SUM('AEO 37'!AB44,'AEO 37'!AB46:AB47)</f>
        <v>0.31206569431555997</v>
      </c>
      <c r="AA3" s="16">
        <f>SUM('AEO 37'!AC46:AC47)/SUM('AEO 37'!AC44,'AEO 37'!AC46:AC47)</f>
        <v>0.32785176505289987</v>
      </c>
      <c r="AB3" s="16">
        <f>SUM('AEO 37'!AD46:AD47)/SUM('AEO 37'!AD44,'AEO 37'!AD46:AD47)</f>
        <v>0.34327561892966646</v>
      </c>
      <c r="AC3" s="16">
        <f>SUM('AEO 37'!AE46:AE47)/SUM('AEO 37'!AE44,'AEO 37'!AE46:AE47)</f>
        <v>0.35834550966244333</v>
      </c>
      <c r="AD3" s="16">
        <f>SUM('AEO 37'!AF46:AF47)/SUM('AEO 37'!AF44,'AEO 37'!AF46:AF47)</f>
        <v>0.3730695879228994</v>
      </c>
      <c r="AE3" s="16">
        <f>SUM('AEO 37'!AG46:AG47)/SUM('AEO 37'!AG44,'AEO 37'!AG46:AG47)</f>
        <v>0.38745579158537247</v>
      </c>
      <c r="AF3" s="16">
        <f>SUM('AEO 37'!AH46:AH47)/SUM('AEO 37'!AH44,'AEO 37'!AH46:AH47)</f>
        <v>0.40151191792955748</v>
      </c>
      <c r="AG3" s="16">
        <f>SUM('AEO 37'!AI46:AI47)/SUM('AEO 37'!AI44,'AEO 37'!AI46:AI47)</f>
        <v>0.41524540890599138</v>
      </c>
      <c r="AH3" s="16">
        <f>SUM('AEO 37'!AJ46:AJ47)/SUM('AEO 37'!AJ44,'AEO 37'!AJ46:AJ47)</f>
        <v>0.42866384281773562</v>
      </c>
      <c r="AI3" s="16">
        <f>SUM('AEO 37'!AK46:AK47)/SUM('AEO 37'!AK44,'AEO 37'!AK46:AK47)</f>
        <v>0.44177431856643928</v>
      </c>
      <c r="AJ3" s="16">
        <f>SUM('AEO 37'!AL46:AL47)/SUM('AEO 37'!AL44,'AEO 37'!AL46:AL47)</f>
        <v>0.45458394693616322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 s="16">
        <f>IF('Biodiesel Fraction'!$B23,(1-'Biodiesel Fraction'!B30)*(SUM('AEO 37'!D44:D45)/'AEO 37'!D43),SUM('AEO 37'!D44:D45)/'AEO 37'!D43)</f>
        <v>1</v>
      </c>
      <c r="C5" s="16">
        <f>IF('Biodiesel Fraction'!$B23,(1-'Biodiesel Fraction'!C30)*(SUM('AEO 37'!E44:E45)/'AEO 37'!E43),SUM('AEO 37'!E44:E45)/'AEO 37'!E43)</f>
        <v>1</v>
      </c>
      <c r="D5" s="16">
        <f>IF('Biodiesel Fraction'!$B23,(1-'Biodiesel Fraction'!D30)*(SUM('AEO 37'!F44:F45)/'AEO 37'!F43),SUM('AEO 37'!F44:F45)/'AEO 37'!F43)</f>
        <v>1</v>
      </c>
      <c r="E5" s="26">
        <f>IF('Biodiesel Fraction'!$B23,(1-'Biodiesel Fraction'!E30)*(SUM('AEO 37'!G44:G45)/'AEO 37'!G43),SUM('AEO 37'!G44:G45)/'AEO 37'!G43)</f>
        <v>0.998929829186189</v>
      </c>
      <c r="F5" s="26">
        <f>IF('Biodiesel Fraction'!$B23,(1-'Biodiesel Fraction'!F30)*(SUM('AEO 37'!H44:H45)/'AEO 37'!H43),SUM('AEO 37'!H44:H45)/'AEO 37'!H43)</f>
        <v>0.99679172776327163</v>
      </c>
      <c r="G5" s="26">
        <f>IF('Biodiesel Fraction'!$B23,(1-'Biodiesel Fraction'!G30)*(SUM('AEO 37'!I44:I45)/'AEO 37'!I43),SUM('AEO 37'!I44:I45)/'AEO 37'!I43)</f>
        <v>0.99359151090468611</v>
      </c>
      <c r="H5" s="26">
        <f>IF('Biodiesel Fraction'!$B23,(1-'Biodiesel Fraction'!H30)*(SUM('AEO 37'!J44:J45)/'AEO 37'!J43),SUM('AEO 37'!J44:J45)/'AEO 37'!J43)</f>
        <v>0.98933830023550018</v>
      </c>
      <c r="I5" s="26">
        <f>IF('Biodiesel Fraction'!$B23,(1-'Biodiesel Fraction'!I30)*(SUM('AEO 37'!K44:K45)/'AEO 37'!K43),SUM('AEO 37'!K44:K45)/'AEO 37'!K43)</f>
        <v>0.98404444738250985</v>
      </c>
      <c r="J5" s="26">
        <f>IF('Biodiesel Fraction'!$B23,(1-'Biodiesel Fraction'!J30)*(SUM('AEO 37'!L44:L45)/'AEO 37'!L43),SUM('AEO 37'!L44:L45)/'AEO 37'!L43)</f>
        <v>0.97534830472224099</v>
      </c>
      <c r="K5" s="26">
        <f>IF('Biodiesel Fraction'!$B23,(1-'Biodiesel Fraction'!K30)*(SUM('AEO 37'!M44:M45)/'AEO 37'!M43),SUM('AEO 37'!M44:M45)/'AEO 37'!M43)</f>
        <v>0.96332872166382255</v>
      </c>
      <c r="L5" s="26">
        <f>IF('Biodiesel Fraction'!$B23,(1-'Biodiesel Fraction'!L30)*(SUM('AEO 37'!N44:N45)/'AEO 37'!N43),SUM('AEO 37'!N44:N45)/'AEO 37'!N43)</f>
        <v>0.94809888136412657</v>
      </c>
      <c r="M5" s="26">
        <f>IF('Biodiesel Fraction'!$B23,(1-'Biodiesel Fraction'!M30)*(SUM('AEO 37'!O44:O45)/'AEO 37'!O43),SUM('AEO 37'!O44:O45)/'AEO 37'!O43)</f>
        <v>0.92980460849116275</v>
      </c>
      <c r="N5" s="26">
        <f>IF('Biodiesel Fraction'!$B23,(1-'Biodiesel Fraction'!N30)*(SUM('AEO 37'!P44:P45)/'AEO 37'!P43),SUM('AEO 37'!P44:P45)/'AEO 37'!P43)</f>
        <v>0.9086216794552876</v>
      </c>
      <c r="O5" s="26">
        <f>IF('Biodiesel Fraction'!$B23,(1-'Biodiesel Fraction'!O30)*(SUM('AEO 37'!Q44:Q45)/'AEO 37'!Q43),SUM('AEO 37'!Q44:Q45)/'AEO 37'!Q43)</f>
        <v>0.88789141340400379</v>
      </c>
      <c r="P5" s="26">
        <f>IF('Biodiesel Fraction'!$B23,(1-'Biodiesel Fraction'!P30)*(SUM('AEO 37'!R44:R45)/'AEO 37'!R43),SUM('AEO 37'!R44:R45)/'AEO 37'!R43)</f>
        <v>0.86760486948559767</v>
      </c>
      <c r="Q5" s="26">
        <f>IF('Biodiesel Fraction'!$B23,(1-'Biodiesel Fraction'!Q30)*(SUM('AEO 37'!S44:S45)/'AEO 37'!S43),SUM('AEO 37'!S44:S45)/'AEO 37'!S43)</f>
        <v>0.84775315973015675</v>
      </c>
      <c r="R5" s="26">
        <f>IF('Biodiesel Fraction'!$B23,(1-'Biodiesel Fraction'!R30)*(SUM('AEO 37'!T44:T45)/'AEO 37'!T43),SUM('AEO 37'!T44:T45)/'AEO 37'!T43)</f>
        <v>0.82832772449808656</v>
      </c>
      <c r="S5" s="26">
        <f>IF('Biodiesel Fraction'!$B23,(1-'Biodiesel Fraction'!S30)*(SUM('AEO 37'!U44:U45)/'AEO 37'!U43),SUM('AEO 37'!U44:U45)/'AEO 37'!U43)</f>
        <v>0.80932001837335699</v>
      </c>
      <c r="T5" s="26">
        <f>IF('Biodiesel Fraction'!$B23,(1-'Biodiesel Fraction'!T30)*(SUM('AEO 37'!V44:V45)/'AEO 37'!V43),SUM('AEO 37'!V44:V45)/'AEO 37'!V43)</f>
        <v>0.79074847617725941</v>
      </c>
      <c r="U5" s="26">
        <f>IF('Biodiesel Fraction'!$B23,(1-'Biodiesel Fraction'!U30)*(SUM('AEO 37'!W44:W45)/'AEO 37'!W43),SUM('AEO 37'!W44:W45)/'AEO 37'!W43)</f>
        <v>0.77260314888411041</v>
      </c>
      <c r="V5" s="26">
        <f>IF('Biodiesel Fraction'!$B23,(1-'Biodiesel Fraction'!V30)*(SUM('AEO 37'!X44:X45)/'AEO 37'!X43),SUM('AEO 37'!X44:X45)/'AEO 37'!X43)</f>
        <v>0.75487420077967693</v>
      </c>
      <c r="W5" s="26">
        <f>IF('Biodiesel Fraction'!$B23,(1-'Biodiesel Fraction'!W30)*(SUM('AEO 37'!Y44:Y45)/'AEO 37'!Y43),SUM('AEO 37'!Y44:Y45)/'AEO 37'!Y43)</f>
        <v>0.73755201698083395</v>
      </c>
      <c r="X5" s="26">
        <f>IF('Biodiesel Fraction'!$B23,(1-'Biodiesel Fraction'!X30)*(SUM('AEO 37'!Z44:Z45)/'AEO 37'!Z43),SUM('AEO 37'!Z44:Z45)/'AEO 37'!Z43)</f>
        <v>0.7206274587066166</v>
      </c>
      <c r="Y5" s="26">
        <f>IF('Biodiesel Fraction'!$B23,(1-'Biodiesel Fraction'!Y30)*(SUM('AEO 37'!AA44:AA45)/'AEO 37'!AA43),SUM('AEO 37'!AA44:AA45)/'AEO 37'!AA43)</f>
        <v>0.70409113586631333</v>
      </c>
      <c r="Z5" s="26">
        <f>IF('Biodiesel Fraction'!$B23,(1-'Biodiesel Fraction'!Z30)*(SUM('AEO 37'!AB44:AB45)/'AEO 37'!AB43),SUM('AEO 37'!AB44:AB45)/'AEO 37'!AB43)</f>
        <v>0.68793432503166985</v>
      </c>
      <c r="AA5" s="26">
        <f>IF('Biodiesel Fraction'!$B23,(1-'Biodiesel Fraction'!AA30)*(SUM('AEO 37'!AC44:AC45)/'AEO 37'!AC43),SUM('AEO 37'!AC44:AC45)/'AEO 37'!AC43)</f>
        <v>0.67214825387709098</v>
      </c>
      <c r="AB5" s="26">
        <f>IF('Biodiesel Fraction'!$B23,(1-'Biodiesel Fraction'!AB30)*(SUM('AEO 37'!AD44:AD45)/'AEO 37'!AD43),SUM('AEO 37'!AD44:AD45)/'AEO 37'!AD43)</f>
        <v>0.65672439957877438</v>
      </c>
      <c r="AC5" s="26">
        <f>IF('Biodiesel Fraction'!$B23,(1-'Biodiesel Fraction'!AC30)*(SUM('AEO 37'!AE44:AE45)/'AEO 37'!AE43),SUM('AEO 37'!AE44:AE45)/'AEO 37'!AE43)</f>
        <v>0.64165448913192957</v>
      </c>
      <c r="AD5" s="26">
        <f>IF('Biodiesel Fraction'!$B23,(1-'Biodiesel Fraction'!AD30)*(SUM('AEO 37'!AF44:AF45)/'AEO 37'!AF43),SUM('AEO 37'!AF44:AF45)/'AEO 37'!AF43)</f>
        <v>0.62693039439839204</v>
      </c>
      <c r="AE5" s="26">
        <f>IF('Biodiesel Fraction'!$B23,(1-'Biodiesel Fraction'!AE30)*(SUM('AEO 37'!AG44:AG45)/'AEO 37'!AG43),SUM('AEO 37'!AG44:AG45)/'AEO 37'!AG43)</f>
        <v>0.61254422685365206</v>
      </c>
      <c r="AF5" s="26">
        <f>IF('Biodiesel Fraction'!$B23,(1-'Biodiesel Fraction'!AF30)*(SUM('AEO 37'!AH44:AH45)/'AEO 37'!AH43),SUM('AEO 37'!AH44:AH45)/'AEO 37'!AH43)</f>
        <v>0.59848809897058386</v>
      </c>
      <c r="AG5" s="26">
        <f>IF('Biodiesel Fraction'!$B23,(1-'Biodiesel Fraction'!AG30)*(SUM('AEO 37'!AI44:AI45)/'AEO 37'!AI43),SUM('AEO 37'!AI44:AI45)/'AEO 37'!AI43)</f>
        <v>0.58475460762023124</v>
      </c>
      <c r="AH5" s="26">
        <f>IF('Biodiesel Fraction'!$B23,(1-'Biodiesel Fraction'!AH30)*(SUM('AEO 37'!AJ44:AJ45)/'AEO 37'!AJ43),SUM('AEO 37'!AJ44:AJ45)/'AEO 37'!AJ43)</f>
        <v>0.57133614102435082</v>
      </c>
      <c r="AI5" s="26">
        <f>IF('Biodiesel Fraction'!$B23,(1-'Biodiesel Fraction'!AI30)*(SUM('AEO 37'!AK44:AK45)/'AEO 37'!AK43),SUM('AEO 37'!AK44:AK45)/'AEO 37'!AK43)</f>
        <v>0.55822568143356066</v>
      </c>
      <c r="AJ5" s="26">
        <f>IF('Biodiesel Fraction'!$B23,(1-'Biodiesel Fraction'!AJ30)*(SUM('AEO 37'!AL44:AL45)/'AEO 37'!AL43),SUM('AEO 37'!AL44:AL45)/'AEO 37'!AL43)</f>
        <v>0.54541606949902732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Fraction'!$B23,'Biodiesel Fraction'!B30*(SUM('AEO 37'!D44:D45)/'AEO 37'!D43),0)</f>
        <v>0</v>
      </c>
      <c r="C7" s="16">
        <f>IF('Biodiesel Fraction'!$B23,'Biodiesel Fraction'!C30*(SUM('AEO 37'!E44:E45)/'AEO 37'!E43),0)</f>
        <v>0</v>
      </c>
      <c r="D7" s="16">
        <f>IF('Biodiesel Fraction'!$B23,'Biodiesel Fraction'!D30*(SUM('AEO 37'!F44:F45)/'AEO 37'!F43),0)</f>
        <v>0</v>
      </c>
      <c r="E7" s="16">
        <f>IF('Biodiesel Fraction'!$B23,'Biodiesel Fraction'!E30*(SUM('AEO 37'!G44:G45)/'AEO 37'!G43),0)</f>
        <v>0</v>
      </c>
      <c r="F7" s="16">
        <f>IF('Biodiesel Fraction'!$B23,'Biodiesel Fraction'!F30*(SUM('AEO 37'!H44:H45)/'AEO 37'!H43),0)</f>
        <v>0</v>
      </c>
      <c r="G7" s="16">
        <f>IF('Biodiesel Fraction'!$B23,'Biodiesel Fraction'!G30*(SUM('AEO 37'!I44:I45)/'AEO 37'!I43),0)</f>
        <v>0</v>
      </c>
      <c r="H7" s="16">
        <f>IF('Biodiesel Fraction'!$B23,'Biodiesel Fraction'!H30*(SUM('AEO 37'!J44:J45)/'AEO 37'!J43),0)</f>
        <v>0</v>
      </c>
      <c r="I7" s="16">
        <f>IF('Biodiesel Fraction'!$B23,'Biodiesel Fraction'!I30*(SUM('AEO 37'!K44:K45)/'AEO 37'!K43),0)</f>
        <v>0</v>
      </c>
      <c r="J7" s="16">
        <f>IF('Biodiesel Fraction'!$B23,'Biodiesel Fraction'!J30*(SUM('AEO 37'!L44:L45)/'AEO 37'!L43),0)</f>
        <v>0</v>
      </c>
      <c r="K7" s="16">
        <f>IF('Biodiesel Fraction'!$B23,'Biodiesel Fraction'!K30*(SUM('AEO 37'!M44:M45)/'AEO 37'!M43),0)</f>
        <v>0</v>
      </c>
      <c r="L7" s="16">
        <f>IF('Biodiesel Fraction'!$B23,'Biodiesel Fraction'!L30*(SUM('AEO 37'!N44:N45)/'AEO 37'!N43),0)</f>
        <v>0</v>
      </c>
      <c r="M7" s="16">
        <f>IF('Biodiesel Fraction'!$B23,'Biodiesel Fraction'!M30*(SUM('AEO 37'!O44:O45)/'AEO 37'!O43),0)</f>
        <v>0</v>
      </c>
      <c r="N7" s="16">
        <f>IF('Biodiesel Fraction'!$B23,'Biodiesel Fraction'!N30*(SUM('AEO 37'!P44:P45)/'AEO 37'!P43),0)</f>
        <v>0</v>
      </c>
      <c r="O7" s="16">
        <f>IF('Biodiesel Fraction'!$B23,'Biodiesel Fraction'!O30*(SUM('AEO 37'!Q44:Q45)/'AEO 37'!Q43),0)</f>
        <v>0</v>
      </c>
      <c r="P7" s="16">
        <f>IF('Biodiesel Fraction'!$B23,'Biodiesel Fraction'!P30*(SUM('AEO 37'!R44:R45)/'AEO 37'!R43),0)</f>
        <v>0</v>
      </c>
      <c r="Q7" s="16">
        <f>IF('Biodiesel Fraction'!$B23,'Biodiesel Fraction'!Q30*(SUM('AEO 37'!S44:S45)/'AEO 37'!S43),0)</f>
        <v>0</v>
      </c>
      <c r="R7" s="16">
        <f>IF('Biodiesel Fraction'!$B23,'Biodiesel Fraction'!R30*(SUM('AEO 37'!T44:T45)/'AEO 37'!T43),0)</f>
        <v>0</v>
      </c>
      <c r="S7" s="16">
        <f>IF('Biodiesel Fraction'!$B23,'Biodiesel Fraction'!S30*(SUM('AEO 37'!U44:U45)/'AEO 37'!U43),0)</f>
        <v>0</v>
      </c>
      <c r="T7" s="16">
        <f>IF('Biodiesel Fraction'!$B23,'Biodiesel Fraction'!T30*(SUM('AEO 37'!V44:V45)/'AEO 37'!V43),0)</f>
        <v>0</v>
      </c>
      <c r="U7" s="16">
        <f>IF('Biodiesel Fraction'!$B23,'Biodiesel Fraction'!U30*(SUM('AEO 37'!W44:W45)/'AEO 37'!W43),0)</f>
        <v>0</v>
      </c>
      <c r="V7" s="16">
        <f>IF('Biodiesel Fraction'!$B23,'Biodiesel Fraction'!V30*(SUM('AEO 37'!X44:X45)/'AEO 37'!X43),0)</f>
        <v>0</v>
      </c>
      <c r="W7" s="16">
        <f>IF('Biodiesel Fraction'!$B23,'Biodiesel Fraction'!W30*(SUM('AEO 37'!Y44:Y45)/'AEO 37'!Y43),0)</f>
        <v>0</v>
      </c>
      <c r="X7" s="16">
        <f>IF('Biodiesel Fraction'!$B23,'Biodiesel Fraction'!X30*(SUM('AEO 37'!Z44:Z45)/'AEO 37'!Z43),0)</f>
        <v>0</v>
      </c>
      <c r="Y7" s="16">
        <f>IF('Biodiesel Fraction'!$B23,'Biodiesel Fraction'!Y30*(SUM('AEO 37'!AA44:AA45)/'AEO 37'!AA43),0)</f>
        <v>0</v>
      </c>
      <c r="Z7" s="16">
        <f>IF('Biodiesel Fraction'!$B23,'Biodiesel Fraction'!Z30*(SUM('AEO 37'!AB44:AB45)/'AEO 37'!AB43),0)</f>
        <v>0</v>
      </c>
      <c r="AA7" s="16">
        <f>IF('Biodiesel Fraction'!$B23,'Biodiesel Fraction'!AA30*(SUM('AEO 37'!AC44:AC45)/'AEO 37'!AC43),0)</f>
        <v>0</v>
      </c>
      <c r="AB7" s="16">
        <f>IF('Biodiesel Fraction'!$B23,'Biodiesel Fraction'!AB30*(SUM('AEO 37'!AD44:AD45)/'AEO 37'!AD43),0)</f>
        <v>0</v>
      </c>
      <c r="AC7" s="16">
        <f>IF('Biodiesel Fraction'!$B23,'Biodiesel Fraction'!AC30*(SUM('AEO 37'!AE44:AE45)/'AEO 37'!AE43),0)</f>
        <v>0</v>
      </c>
      <c r="AD7" s="16">
        <f>IF('Biodiesel Fraction'!$B23,'Biodiesel Fraction'!AD30*(SUM('AEO 37'!AF44:AF45)/'AEO 37'!AF43),0)</f>
        <v>0</v>
      </c>
      <c r="AE7" s="16">
        <f>IF('Biodiesel Fraction'!$B23,'Biodiesel Fraction'!AE30*(SUM('AEO 37'!AG44:AG45)/'AEO 37'!AG43),0)</f>
        <v>0</v>
      </c>
      <c r="AF7" s="16">
        <f>IF('Biodiesel Fraction'!$B23,'Biodiesel Fraction'!AF30*(SUM('AEO 37'!AH44:AH45)/'AEO 37'!AH43),0)</f>
        <v>0</v>
      </c>
      <c r="AG7" s="16">
        <f>IF('Biodiesel Fraction'!$B23,'Biodiesel Fraction'!AG30*(SUM('AEO 37'!AI44:AI45)/'AEO 37'!AI43),0)</f>
        <v>0</v>
      </c>
      <c r="AH7" s="16">
        <f>IF('Biodiesel Fraction'!$B23,'Biodiesel Fraction'!AH30*(SUM('AEO 37'!AJ44:AJ45)/'AEO 37'!AJ43),0)</f>
        <v>0</v>
      </c>
      <c r="AI7" s="16">
        <f>IF('Biodiesel Fraction'!$B23,'Biodiesel Fraction'!AI30*(SUM('AEO 37'!AK44:AK45)/'AEO 37'!AK43),0)</f>
        <v>0</v>
      </c>
      <c r="AJ7" s="16">
        <f>IF('Biodiesel Fraction'!$B23,'Biodiesel Fraction'!AJ30*(SUM('AEO 37'!AL44:AL45)/'AEO 37'!AL43),0)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f>'AEO 37'!D102/'AEO 37'!D101</f>
        <v>0.79580555985393731</v>
      </c>
      <c r="C4">
        <f>'AEO 37'!E102/'AEO 37'!E101</f>
        <v>0.79554007269281379</v>
      </c>
      <c r="D4">
        <f>'AEO 37'!F102/'AEO 37'!F101</f>
        <v>0.79487398636893658</v>
      </c>
      <c r="E4">
        <f>'AEO 37'!G102/'AEO 37'!G101</f>
        <v>0.79406290517119371</v>
      </c>
      <c r="F4">
        <f>'AEO 37'!H102/'AEO 37'!H101</f>
        <v>0.79265699321523286</v>
      </c>
      <c r="G4">
        <f>'AEO 37'!I102/'AEO 37'!I101</f>
        <v>0.79066937128396253</v>
      </c>
      <c r="H4">
        <f>'AEO 37'!J102/'AEO 37'!J101</f>
        <v>0.7886104348067885</v>
      </c>
      <c r="I4">
        <f>'AEO 37'!K102/'AEO 37'!K101</f>
        <v>0.78661536662910903</v>
      </c>
      <c r="J4">
        <f>'AEO 37'!L102/'AEO 37'!L101</f>
        <v>0.78461812620690941</v>
      </c>
      <c r="K4">
        <f>'AEO 37'!M102/'AEO 37'!M101</f>
        <v>0.78281540000474548</v>
      </c>
      <c r="L4">
        <f>'AEO 37'!N102/'AEO 37'!N101</f>
        <v>0.78112649952144808</v>
      </c>
      <c r="M4">
        <f>'AEO 37'!O102/'AEO 37'!O101</f>
        <v>0.77930376919512168</v>
      </c>
      <c r="N4">
        <f>'AEO 37'!P102/'AEO 37'!P101</f>
        <v>0.77719518451982994</v>
      </c>
      <c r="O4">
        <f>'AEO 37'!Q102/'AEO 37'!Q101</f>
        <v>0.77532069181796126</v>
      </c>
      <c r="P4">
        <f>'AEO 37'!R102/'AEO 37'!R101</f>
        <v>0.77379306930059455</v>
      </c>
      <c r="Q4">
        <f>'AEO 37'!S102/'AEO 37'!S101</f>
        <v>0.77226166113298822</v>
      </c>
      <c r="R4">
        <f>'AEO 37'!T102/'AEO 37'!T101</f>
        <v>0.77056386620286543</v>
      </c>
      <c r="S4">
        <f>'AEO 37'!U102/'AEO 37'!U101</f>
        <v>0.76853809676027718</v>
      </c>
      <c r="T4">
        <f>'AEO 37'!V102/'AEO 37'!V101</f>
        <v>0.7664894763371175</v>
      </c>
      <c r="U4">
        <f>'AEO 37'!W102/'AEO 37'!W101</f>
        <v>0.76434725242894375</v>
      </c>
      <c r="V4">
        <f>'AEO 37'!X102/'AEO 37'!X101</f>
        <v>0.7622483963820873</v>
      </c>
      <c r="W4">
        <f>'AEO 37'!Y102/'AEO 37'!Y101</f>
        <v>0.76000641002284053</v>
      </c>
      <c r="X4">
        <f>'AEO 37'!Z102/'AEO 37'!Z101</f>
        <v>0.75769817183295196</v>
      </c>
      <c r="Y4">
        <f>'AEO 37'!AA102/'AEO 37'!AA101</f>
        <v>0.75552709039191235</v>
      </c>
      <c r="Z4">
        <f>'AEO 37'!AB102/'AEO 37'!AB101</f>
        <v>0.75340467371282671</v>
      </c>
      <c r="AA4">
        <f>'AEO 37'!AC102/'AEO 37'!AC101</f>
        <v>0.75127281145954661</v>
      </c>
      <c r="AB4">
        <f>'AEO 37'!AD102/'AEO 37'!AD101</f>
        <v>0.74907968114533963</v>
      </c>
      <c r="AC4">
        <f>'AEO 37'!AE102/'AEO 37'!AE101</f>
        <v>0.74690805230900759</v>
      </c>
      <c r="AD4">
        <f>'AEO 37'!AF102/'AEO 37'!AF101</f>
        <v>0.74480291038784885</v>
      </c>
      <c r="AE4">
        <f>'AEO 37'!AG102/'AEO 37'!AG101</f>
        <v>0.74272106568383245</v>
      </c>
      <c r="AF4">
        <f>'AEO 37'!AH102/'AEO 37'!AH101</f>
        <v>0.74071895353631634</v>
      </c>
      <c r="AG4">
        <f>'AEO 37'!AI102/'AEO 37'!AI101</f>
        <v>0.73890629851108702</v>
      </c>
      <c r="AH4">
        <f>'AEO 37'!AJ102/'AEO 37'!AJ101</f>
        <v>0.73717576995010081</v>
      </c>
      <c r="AI4">
        <f>'AEO 37'!AK102/'AEO 37'!AK101</f>
        <v>0.73544390935956294</v>
      </c>
      <c r="AJ4">
        <f>'AEO 37'!AL102/'AEO 37'!AL101</f>
        <v>0.7337049183838984</v>
      </c>
    </row>
    <row r="5" spans="1:36" x14ac:dyDescent="0.25">
      <c r="A5" t="s">
        <v>165</v>
      </c>
      <c r="B5">
        <f>IF('Biodiesel Fraction'!$B24,(1-'Biodiesel Fraction'!B30)*('AEO 37'!D103/'AEO 37'!D101),'AEO 37'!D103/'AEO 37'!D101)</f>
        <v>0.20419445603248987</v>
      </c>
      <c r="C5">
        <f>IF('Biodiesel Fraction'!$B24,(1-'Biodiesel Fraction'!C30)*('AEO 37'!E103/'AEO 37'!E101),'AEO 37'!E103/'AEO 37'!E101)</f>
        <v>0.20445992730718618</v>
      </c>
      <c r="D5">
        <f>IF('Biodiesel Fraction'!$B24,(1-'Biodiesel Fraction'!D30)*('AEO 37'!F103/'AEO 37'!F101),'AEO 37'!F103/'AEO 37'!F101)</f>
        <v>0.2051260136310635</v>
      </c>
      <c r="E5">
        <f>IF('Biodiesel Fraction'!$B24,(1-'Biodiesel Fraction'!E30)*('AEO 37'!G103/'AEO 37'!G101),'AEO 37'!G103/'AEO 37'!G101)</f>
        <v>0.20593711001317655</v>
      </c>
      <c r="F5">
        <f>IF('Biodiesel Fraction'!$B24,(1-'Biodiesel Fraction'!F30)*('AEO 37'!H103/'AEO 37'!H101),'AEO 37'!H103/'AEO 37'!H101)</f>
        <v>0.20734305177815732</v>
      </c>
      <c r="G5">
        <f>IF('Biodiesel Fraction'!$B24,(1-'Biodiesel Fraction'!G30)*('AEO 37'!I103/'AEO 37'!I101),'AEO 37'!I103/'AEO 37'!I101)</f>
        <v>0.20933065836672707</v>
      </c>
      <c r="H5">
        <f>IF('Biodiesel Fraction'!$B24,(1-'Biodiesel Fraction'!H30)*('AEO 37'!J103/'AEO 37'!J101),'AEO 37'!J103/'AEO 37'!J101)</f>
        <v>0.21138953584582881</v>
      </c>
      <c r="I5">
        <f>IF('Biodiesel Fraction'!$B24,(1-'Biodiesel Fraction'!I30)*('AEO 37'!K103/'AEO 37'!K101),'AEO 37'!K103/'AEO 37'!K101)</f>
        <v>0.21338461883968826</v>
      </c>
      <c r="J5">
        <f>IF('Biodiesel Fraction'!$B24,(1-'Biodiesel Fraction'!J30)*('AEO 37'!L103/'AEO 37'!L101),'AEO 37'!L103/'AEO 37'!L101)</f>
        <v>0.21538187379309062</v>
      </c>
      <c r="K5">
        <f>IF('Biodiesel Fraction'!$B24,(1-'Biodiesel Fraction'!K30)*('AEO 37'!M103/'AEO 37'!M101),'AEO 37'!M103/'AEO 37'!M101)</f>
        <v>0.21718454647420257</v>
      </c>
      <c r="L5">
        <f>IF('Biodiesel Fraction'!$B24,(1-'Biodiesel Fraction'!L30)*('AEO 37'!N103/'AEO 37'!N101),'AEO 37'!N103/'AEO 37'!N101)</f>
        <v>0.21887351463694779</v>
      </c>
      <c r="M5">
        <f>IF('Biodiesel Fraction'!$B24,(1-'Biodiesel Fraction'!M30)*('AEO 37'!O103/'AEO 37'!O101),'AEO 37'!O103/'AEO 37'!O101)</f>
        <v>0.22069626942908793</v>
      </c>
      <c r="N5">
        <f>IF('Biodiesel Fraction'!$B24,(1-'Biodiesel Fraction'!N30)*('AEO 37'!P103/'AEO 37'!P101),'AEO 37'!P103/'AEO 37'!P101)</f>
        <v>0.22280486770737024</v>
      </c>
      <c r="O5">
        <f>IF('Biodiesel Fraction'!$B24,(1-'Biodiesel Fraction'!O30)*('AEO 37'!Q103/'AEO 37'!Q101),'AEO 37'!Q103/'AEO 37'!Q101)</f>
        <v>0.22467925290522248</v>
      </c>
      <c r="P5">
        <f>IF('Biodiesel Fraction'!$B24,(1-'Biodiesel Fraction'!P30)*('AEO 37'!R103/'AEO 37'!R101),'AEO 37'!R103/'AEO 37'!R101)</f>
        <v>0.22620693413073856</v>
      </c>
      <c r="Q5">
        <f>IF('Biodiesel Fraction'!$B24,(1-'Biodiesel Fraction'!Q30)*('AEO 37'!S103/'AEO 37'!S101),'AEO 37'!S103/'AEO 37'!S101)</f>
        <v>0.22773836273484876</v>
      </c>
      <c r="R5">
        <f>IF('Biodiesel Fraction'!$B24,(1-'Biodiesel Fraction'!R30)*('AEO 37'!T103/'AEO 37'!T101),'AEO 37'!T103/'AEO 37'!T101)</f>
        <v>0.22943613040796709</v>
      </c>
      <c r="S5">
        <f>IF('Biodiesel Fraction'!$B24,(1-'Biodiesel Fraction'!S30)*('AEO 37'!U103/'AEO 37'!U101),'AEO 37'!U103/'AEO 37'!U101)</f>
        <v>0.23146185273228506</v>
      </c>
      <c r="T5">
        <f>IF('Biodiesel Fraction'!$B24,(1-'Biodiesel Fraction'!T30)*('AEO 37'!V103/'AEO 37'!V101),'AEO 37'!V103/'AEO 37'!V101)</f>
        <v>0.23351050023819891</v>
      </c>
      <c r="U5">
        <f>IF('Biodiesel Fraction'!$B24,(1-'Biodiesel Fraction'!U30)*('AEO 37'!W103/'AEO 37'!W101),'AEO 37'!W103/'AEO 37'!W101)</f>
        <v>0.23565269768221817</v>
      </c>
      <c r="V5">
        <f>IF('Biodiesel Fraction'!$B24,(1-'Biodiesel Fraction'!V30)*('AEO 37'!X103/'AEO 37'!X101),'AEO 37'!X103/'AEO 37'!X101)</f>
        <v>0.23775163008125078</v>
      </c>
      <c r="W5">
        <f>IF('Biodiesel Fraction'!$B24,(1-'Biodiesel Fraction'!W30)*('AEO 37'!Y103/'AEO 37'!Y101),'AEO 37'!Y103/'AEO 37'!Y101)</f>
        <v>0.23999356695123433</v>
      </c>
      <c r="X5">
        <f>IF('Biodiesel Fraction'!$B24,(1-'Biodiesel Fraction'!X30)*('AEO 37'!Z103/'AEO 37'!Z101),'AEO 37'!Z103/'AEO 37'!Z101)</f>
        <v>0.24230187723314317</v>
      </c>
      <c r="Y5">
        <f>IF('Biodiesel Fraction'!$B24,(1-'Biodiesel Fraction'!Y30)*('AEO 37'!AA103/'AEO 37'!AA101),'AEO 37'!AA103/'AEO 37'!AA101)</f>
        <v>0.24447295842832475</v>
      </c>
      <c r="Z5">
        <f>IF('Biodiesel Fraction'!$B24,(1-'Biodiesel Fraction'!Z30)*('AEO 37'!AB103/'AEO 37'!AB101),'AEO 37'!AB103/'AEO 37'!AB101)</f>
        <v>0.24659530037472571</v>
      </c>
      <c r="AA5">
        <f>IF('Biodiesel Fraction'!$B24,(1-'Biodiesel Fraction'!AA30)*('AEO 37'!AC103/'AEO 37'!AC101),'AEO 37'!AC103/'AEO 37'!AC101)</f>
        <v>0.24872716275079629</v>
      </c>
      <c r="AB5">
        <f>IF('Biodiesel Fraction'!$B24,(1-'Biodiesel Fraction'!AB30)*('AEO 37'!AD103/'AEO 37'!AD101),'AEO 37'!AD103/'AEO 37'!AD101)</f>
        <v>0.25092031885466032</v>
      </c>
      <c r="AC5">
        <f>IF('Biodiesel Fraction'!$B24,(1-'Biodiesel Fraction'!AC30)*('AEO 37'!AE103/'AEO 37'!AE101),'AEO 37'!AE103/'AEO 37'!AE101)</f>
        <v>0.25309192215105619</v>
      </c>
      <c r="AD5">
        <f>IF('Biodiesel Fraction'!$B24,(1-'Biodiesel Fraction'!AD30)*('AEO 37'!AF103/'AEO 37'!AF101),'AEO 37'!AF103/'AEO 37'!AF101)</f>
        <v>0.25519713727200694</v>
      </c>
      <c r="AE5">
        <f>IF('Biodiesel Fraction'!$B24,(1-'Biodiesel Fraction'!AE30)*('AEO 37'!AG103/'AEO 37'!AG101),'AEO 37'!AG103/'AEO 37'!AG101)</f>
        <v>0.25727893431616761</v>
      </c>
      <c r="AF5">
        <f>IF('Biodiesel Fraction'!$B24,(1-'Biodiesel Fraction'!AF30)*('AEO 37'!AH103/'AEO 37'!AH101),'AEO 37'!AH103/'AEO 37'!AH101)</f>
        <v>0.25928102442943923</v>
      </c>
      <c r="AG5">
        <f>IF('Biodiesel Fraction'!$B24,(1-'Biodiesel Fraction'!AG30)*('AEO 37'!AI103/'AEO 37'!AI101),'AEO 37'!AI103/'AEO 37'!AI101)</f>
        <v>0.26109372342810833</v>
      </c>
      <c r="AH5">
        <f>IF('Biodiesel Fraction'!$B24,(1-'Biodiesel Fraction'!AH30)*('AEO 37'!AJ103/'AEO 37'!AJ101),'AEO 37'!AJ103/'AEO 37'!AJ101)</f>
        <v>0.26282425501143952</v>
      </c>
      <c r="AI5">
        <f>IF('Biodiesel Fraction'!$B24,(1-'Biodiesel Fraction'!AI30)*('AEO 37'!AK103/'AEO 37'!AK101),'AEO 37'!AK103/'AEO 37'!AK101)</f>
        <v>0.26455606579023611</v>
      </c>
      <c r="AJ5">
        <f>IF('Biodiesel Fraction'!$B24,(1-'Biodiesel Fraction'!AJ30)*('AEO 37'!AL103/'AEO 37'!AL101),'AEO 37'!AL103/'AEO 37'!AL101)</f>
        <v>0.26629505686994087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Fraction'!$B24,'Biodiesel Fraction'!B30*('AEO 37'!D103/'AEO 37'!D101),0)</f>
        <v>0</v>
      </c>
      <c r="C7" s="16">
        <f>IF('Biodiesel Fraction'!$B24,'Biodiesel Fraction'!C30*('AEO 37'!E103/'AEO 37'!E101),0)</f>
        <v>0</v>
      </c>
      <c r="D7" s="16">
        <f>IF('Biodiesel Fraction'!$B24,'Biodiesel Fraction'!D30*('AEO 37'!F103/'AEO 37'!F101),0)</f>
        <v>0</v>
      </c>
      <c r="E7" s="16">
        <f>IF('Biodiesel Fraction'!$B24,'Biodiesel Fraction'!E30*('AEO 37'!G103/'AEO 37'!G101),0)</f>
        <v>0</v>
      </c>
      <c r="F7" s="16">
        <f>IF('Biodiesel Fraction'!$B24,'Biodiesel Fraction'!F30*('AEO 37'!H103/'AEO 37'!H101),0)</f>
        <v>0</v>
      </c>
      <c r="G7" s="16">
        <f>IF('Biodiesel Fraction'!$B24,'Biodiesel Fraction'!G30*('AEO 37'!I103/'AEO 37'!I101),0)</f>
        <v>0</v>
      </c>
      <c r="H7" s="16">
        <f>IF('Biodiesel Fraction'!$B24,'Biodiesel Fraction'!H30*('AEO 37'!J103/'AEO 37'!J101),0)</f>
        <v>0</v>
      </c>
      <c r="I7" s="16">
        <f>IF('Biodiesel Fraction'!$B24,'Biodiesel Fraction'!I30*('AEO 37'!K103/'AEO 37'!K101),0)</f>
        <v>0</v>
      </c>
      <c r="J7" s="16">
        <f>IF('Biodiesel Fraction'!$B24,'Biodiesel Fraction'!J30*('AEO 37'!L103/'AEO 37'!L101),0)</f>
        <v>0</v>
      </c>
      <c r="K7" s="16">
        <f>IF('Biodiesel Fraction'!$B24,'Biodiesel Fraction'!K30*('AEO 37'!M103/'AEO 37'!M101),0)</f>
        <v>0</v>
      </c>
      <c r="L7" s="16">
        <f>IF('Biodiesel Fraction'!$B24,'Biodiesel Fraction'!L30*('AEO 37'!N103/'AEO 37'!N101),0)</f>
        <v>0</v>
      </c>
      <c r="M7" s="16">
        <f>IF('Biodiesel Fraction'!$B24,'Biodiesel Fraction'!M30*('AEO 37'!O103/'AEO 37'!O101),0)</f>
        <v>0</v>
      </c>
      <c r="N7" s="16">
        <f>IF('Biodiesel Fraction'!$B24,'Biodiesel Fraction'!N30*('AEO 37'!P103/'AEO 37'!P101),0)</f>
        <v>0</v>
      </c>
      <c r="O7" s="16">
        <f>IF('Biodiesel Fraction'!$B24,'Biodiesel Fraction'!O30*('AEO 37'!Q103/'AEO 37'!Q101),0)</f>
        <v>0</v>
      </c>
      <c r="P7" s="16">
        <f>IF('Biodiesel Fraction'!$B24,'Biodiesel Fraction'!P30*('AEO 37'!R103/'AEO 37'!R101),0)</f>
        <v>0</v>
      </c>
      <c r="Q7" s="16">
        <f>IF('Biodiesel Fraction'!$B24,'Biodiesel Fraction'!Q30*('AEO 37'!S103/'AEO 37'!S101),0)</f>
        <v>0</v>
      </c>
      <c r="R7" s="16">
        <f>IF('Biodiesel Fraction'!$B24,'Biodiesel Fraction'!R30*('AEO 37'!T103/'AEO 37'!T101),0)</f>
        <v>0</v>
      </c>
      <c r="S7" s="16">
        <f>IF('Biodiesel Fraction'!$B24,'Biodiesel Fraction'!S30*('AEO 37'!U103/'AEO 37'!U101),0)</f>
        <v>0</v>
      </c>
      <c r="T7" s="16">
        <f>IF('Biodiesel Fraction'!$B24,'Biodiesel Fraction'!T30*('AEO 37'!V103/'AEO 37'!V101),0)</f>
        <v>0</v>
      </c>
      <c r="U7" s="16">
        <f>IF('Biodiesel Fraction'!$B24,'Biodiesel Fraction'!U30*('AEO 37'!W103/'AEO 37'!W101),0)</f>
        <v>0</v>
      </c>
      <c r="V7" s="16">
        <f>IF('Biodiesel Fraction'!$B24,'Biodiesel Fraction'!V30*('AEO 37'!X103/'AEO 37'!X101),0)</f>
        <v>0</v>
      </c>
      <c r="W7" s="16">
        <f>IF('Biodiesel Fraction'!$B24,'Biodiesel Fraction'!W30*('AEO 37'!Y103/'AEO 37'!Y101),0)</f>
        <v>0</v>
      </c>
      <c r="X7" s="16">
        <f>IF('Biodiesel Fraction'!$B24,'Biodiesel Fraction'!X30*('AEO 37'!Z103/'AEO 37'!Z101),0)</f>
        <v>0</v>
      </c>
      <c r="Y7" s="16">
        <f>IF('Biodiesel Fraction'!$B24,'Biodiesel Fraction'!Y30*('AEO 37'!AA103/'AEO 37'!AA101),0)</f>
        <v>0</v>
      </c>
      <c r="Z7" s="16">
        <f>IF('Biodiesel Fraction'!$B24,'Biodiesel Fraction'!Z30*('AEO 37'!AB103/'AEO 37'!AB101),0)</f>
        <v>0</v>
      </c>
      <c r="AA7" s="16">
        <f>IF('Biodiesel Fraction'!$B24,'Biodiesel Fraction'!AA30*('AEO 37'!AC103/'AEO 37'!AC101),0)</f>
        <v>0</v>
      </c>
      <c r="AB7" s="16">
        <f>IF('Biodiesel Fraction'!$B24,'Biodiesel Fraction'!AB30*('AEO 37'!AD103/'AEO 37'!AD101),0)</f>
        <v>0</v>
      </c>
      <c r="AC7" s="16">
        <f>IF('Biodiesel Fraction'!$B24,'Biodiesel Fraction'!AC30*('AEO 37'!AE103/'AEO 37'!AE101),0)</f>
        <v>0</v>
      </c>
      <c r="AD7" s="16">
        <f>IF('Biodiesel Fraction'!$B24,'Biodiesel Fraction'!AD30*('AEO 37'!AF103/'AEO 37'!AF101),0)</f>
        <v>0</v>
      </c>
      <c r="AE7" s="16">
        <f>IF('Biodiesel Fraction'!$B24,'Biodiesel Fraction'!AE30*('AEO 37'!AG103/'AEO 37'!AG101),0)</f>
        <v>0</v>
      </c>
      <c r="AF7" s="16">
        <f>IF('Biodiesel Fraction'!$B24,'Biodiesel Fraction'!AF30*('AEO 37'!AH103/'AEO 37'!AH101),0)</f>
        <v>0</v>
      </c>
      <c r="AG7" s="16">
        <f>IF('Biodiesel Fraction'!$B24,'Biodiesel Fraction'!AG30*('AEO 37'!AI103/'AEO 37'!AI101),0)</f>
        <v>0</v>
      </c>
      <c r="AH7" s="16">
        <f>IF('Biodiesel Fraction'!$B24,'Biodiesel Fraction'!AH30*('AEO 37'!AJ103/'AEO 37'!AJ101),0)</f>
        <v>0</v>
      </c>
      <c r="AI7" s="16">
        <f>IF('Biodiesel Fraction'!$B24,'Biodiesel Fraction'!AI30*('AEO 37'!AK103/'AEO 37'!AK101),0)</f>
        <v>0</v>
      </c>
      <c r="AJ7" s="16">
        <f>IF('Biodiesel Fraction'!$B24,'Biodiesel Fraction'!AJ30*('AEO 37'!AL103/'AEO 37'!AL101),0)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 s="16">
        <f>SUM('AEO 37'!D52:D53,'AEO 37'!D58:D59)/SUM('AEO 37'!D49,'AEO 37'!D55)</f>
        <v>4.2644740475288051E-4</v>
      </c>
      <c r="C3" s="16">
        <f>SUM('AEO 37'!E52:E53,'AEO 37'!E58:E59)/SUM('AEO 37'!E49,'AEO 37'!E55)</f>
        <v>6.4961567666315355E-4</v>
      </c>
      <c r="D3" s="16">
        <f>SUM('AEO 37'!F52:F53,'AEO 37'!F58:F59)/SUM('AEO 37'!F49,'AEO 37'!F55)</f>
        <v>7.7876814982879672E-4</v>
      </c>
      <c r="E3" s="16">
        <f>SUM('AEO 37'!G52:G53,'AEO 37'!G58:G59)/SUM('AEO 37'!G49,'AEO 37'!G55)</f>
        <v>8.9443967269853698E-4</v>
      </c>
      <c r="F3" s="16">
        <f>SUM('AEO 37'!H52:H53,'AEO 37'!H58:H59)/SUM('AEO 37'!H49,'AEO 37'!H55)</f>
        <v>3.6542998910804943E-3</v>
      </c>
      <c r="G3" s="16">
        <f>SUM('AEO 37'!I52:I53,'AEO 37'!I58:I59)/SUM('AEO 37'!I49,'AEO 37'!I55)</f>
        <v>4.1010146853329345E-3</v>
      </c>
      <c r="H3" s="16">
        <f>SUM('AEO 37'!J52:J53,'AEO 37'!J58:J59)/SUM('AEO 37'!J49,'AEO 37'!J55)</f>
        <v>4.5338945183157134E-3</v>
      </c>
      <c r="I3" s="16">
        <f>SUM('AEO 37'!K52:K53,'AEO 37'!K58:K59)/SUM('AEO 37'!K49,'AEO 37'!K55)</f>
        <v>4.9157672602814792E-3</v>
      </c>
      <c r="J3" s="16">
        <f>SUM('AEO 37'!L52:L53,'AEO 37'!L58:L59)/SUM('AEO 37'!L49,'AEO 37'!L55)</f>
        <v>5.2123427936013643E-3</v>
      </c>
      <c r="K3" s="16">
        <f>SUM('AEO 37'!M52:M53,'AEO 37'!M58:M59)/SUM('AEO 37'!M49,'AEO 37'!M55)</f>
        <v>5.5484683620187804E-3</v>
      </c>
      <c r="L3" s="16">
        <f>SUM('AEO 37'!N52:N53,'AEO 37'!N58:N59)/SUM('AEO 37'!N49,'AEO 37'!N55)</f>
        <v>5.804050603673905E-3</v>
      </c>
      <c r="M3" s="16">
        <f>SUM('AEO 37'!O52:O53,'AEO 37'!O58:O59)/SUM('AEO 37'!O49,'AEO 37'!O55)</f>
        <v>5.9719085946099504E-3</v>
      </c>
      <c r="N3" s="16">
        <f>SUM('AEO 37'!P52:P53,'AEO 37'!P58:P59)/SUM('AEO 37'!P49,'AEO 37'!P55)</f>
        <v>6.0533728231448192E-3</v>
      </c>
      <c r="O3" s="16">
        <f>SUM('AEO 37'!Q52:Q53,'AEO 37'!Q58:Q59)/SUM('AEO 37'!Q49,'AEO 37'!Q55)</f>
        <v>6.2787550003651866E-3</v>
      </c>
      <c r="P3" s="16">
        <f>SUM('AEO 37'!R52:R53,'AEO 37'!R58:R59)/SUM('AEO 37'!R49,'AEO 37'!R55)</f>
        <v>6.6687455754197216E-3</v>
      </c>
      <c r="Q3" s="16">
        <f>SUM('AEO 37'!S52:S53,'AEO 37'!S58:S59)/SUM('AEO 37'!S49,'AEO 37'!S55)</f>
        <v>7.0421580559747012E-3</v>
      </c>
      <c r="R3" s="16">
        <f>SUM('AEO 37'!T52:T53,'AEO 37'!T58:T59)/SUM('AEO 37'!T49,'AEO 37'!T55)</f>
        <v>7.4727446709156172E-3</v>
      </c>
      <c r="S3" s="16">
        <f>SUM('AEO 37'!U52:U53,'AEO 37'!U58:U59)/SUM('AEO 37'!U49,'AEO 37'!U55)</f>
        <v>7.571518737432714E-3</v>
      </c>
      <c r="T3" s="16">
        <f>SUM('AEO 37'!V52:V53,'AEO 37'!V58:V59)/SUM('AEO 37'!V49,'AEO 37'!V55)</f>
        <v>7.8863523942478472E-3</v>
      </c>
      <c r="U3" s="16">
        <f>SUM('AEO 37'!W52:W53,'AEO 37'!W58:W59)/SUM('AEO 37'!W49,'AEO 37'!W55)</f>
        <v>8.0195119024484857E-3</v>
      </c>
      <c r="V3" s="16">
        <f>SUM('AEO 37'!X52:X53,'AEO 37'!X58:X59)/SUM('AEO 37'!X49,'AEO 37'!X55)</f>
        <v>8.4874484843517183E-3</v>
      </c>
      <c r="W3" s="16">
        <f>SUM('AEO 37'!Y52:Y53,'AEO 37'!Y58:Y59)/SUM('AEO 37'!Y49,'AEO 37'!Y55)</f>
        <v>8.5947994924264349E-3</v>
      </c>
      <c r="X3" s="16">
        <f>SUM('AEO 37'!Z52:Z53,'AEO 37'!Z58:Z59)/SUM('AEO 37'!Z49,'AEO 37'!Z55)</f>
        <v>8.7790115377482623E-3</v>
      </c>
      <c r="Y3" s="16">
        <f>SUM('AEO 37'!AA52:AA53,'AEO 37'!AA58:AA59)/SUM('AEO 37'!AA49,'AEO 37'!AA55)</f>
        <v>9.0759640033725407E-3</v>
      </c>
      <c r="Z3" s="16">
        <f>SUM('AEO 37'!AB52:AB53,'AEO 37'!AB58:AB59)/SUM('AEO 37'!AB49,'AEO 37'!AB55)</f>
        <v>9.3410293272720851E-3</v>
      </c>
      <c r="AA3" s="16">
        <f>SUM('AEO 37'!AC52:AC53,'AEO 37'!AC58:AC59)/SUM('AEO 37'!AC49,'AEO 37'!AC55)</f>
        <v>9.4576723165545416E-3</v>
      </c>
      <c r="AB3" s="16">
        <f>SUM('AEO 37'!AD52:AD53,'AEO 37'!AD58:AD59)/SUM('AEO 37'!AD49,'AEO 37'!AD55)</f>
        <v>9.460379087084669E-3</v>
      </c>
      <c r="AC3" s="16">
        <f>SUM('AEO 37'!AE52:AE53,'AEO 37'!AE58:AE59)/SUM('AEO 37'!AE49,'AEO 37'!AE55)</f>
        <v>9.4873098060624106E-3</v>
      </c>
      <c r="AD3" s="16">
        <f>SUM('AEO 37'!AF52:AF53,'AEO 37'!AF58:AF59)/SUM('AEO 37'!AF49,'AEO 37'!AF55)</f>
        <v>9.532287238175707E-3</v>
      </c>
      <c r="AE3" s="16">
        <f>SUM('AEO 37'!AG52:AG53,'AEO 37'!AG58:AG59)/SUM('AEO 37'!AG49,'AEO 37'!AG55)</f>
        <v>9.5867703609012356E-3</v>
      </c>
      <c r="AF3" s="16">
        <f>SUM('AEO 37'!AH52:AH53,'AEO 37'!AH58:AH59)/SUM('AEO 37'!AH49,'AEO 37'!AH55)</f>
        <v>9.7258312816739956E-3</v>
      </c>
      <c r="AG3" s="16">
        <f>SUM('AEO 37'!AI52:AI53,'AEO 37'!AI58:AI59)/SUM('AEO 37'!AI49,'AEO 37'!AI55)</f>
        <v>9.9550538739551567E-3</v>
      </c>
      <c r="AH3" s="16">
        <f>SUM('AEO 37'!AJ52:AJ53,'AEO 37'!AJ58:AJ59)/SUM('AEO 37'!AJ49,'AEO 37'!AJ55)</f>
        <v>9.9470891897671804E-3</v>
      </c>
      <c r="AI3" s="16">
        <f>SUM('AEO 37'!AK52:AK53,'AEO 37'!AK58:AK59)/SUM('AEO 37'!AK49,'AEO 37'!AK55)</f>
        <v>1.00782237735504E-2</v>
      </c>
      <c r="AJ3" s="16">
        <f>SUM('AEO 37'!AL52:AL53,'AEO 37'!AL58:AL59)/SUM('AEO 37'!AL49,'AEO 37'!AL55)</f>
        <v>1.0247806570535568E-2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 s="16">
        <f>IF('Biodiesel Fraction'!$B25,(1-'Biodiesel Fraction'!B30)*(SUM('AEO 37'!D50:D51,'AEO 37'!D56:D57)/SUM('AEO 37'!D49,'AEO 37'!D55)),SUM('AEO 37'!D50:D51,'AEO 37'!D56:D57)/SUM('AEO 37'!D49,'AEO 37'!D55))</f>
        <v>0.99957354598540171</v>
      </c>
      <c r="C5" s="16">
        <f>IF('Biodiesel Fraction'!$B25,(1-'Biodiesel Fraction'!C30)*(SUM('AEO 37'!E50:E51,'AEO 37'!E56:E57)/SUM('AEO 37'!E49,'AEO 37'!E55)),SUM('AEO 37'!E50:E51,'AEO 37'!E56:E57)/SUM('AEO 37'!E49,'AEO 37'!E55))</f>
        <v>0.9993503458637546</v>
      </c>
      <c r="D5" s="16">
        <f>IF('Biodiesel Fraction'!$B25,(1-'Biodiesel Fraction'!D30)*(SUM('AEO 37'!F50:F51,'AEO 37'!F56:F57)/SUM('AEO 37'!F49,'AEO 37'!F55)),SUM('AEO 37'!F50:F51,'AEO 37'!F56:F57)/SUM('AEO 37'!F49,'AEO 37'!F55))</f>
        <v>0.99922125867046663</v>
      </c>
      <c r="E5" s="16">
        <f>IF('Biodiesel Fraction'!$B25,(1-'Biodiesel Fraction'!E30)*(SUM('AEO 37'!G50:G51,'AEO 37'!G56:G57)/SUM('AEO 37'!G49,'AEO 37'!G55)),SUM('AEO 37'!G50:G51,'AEO 37'!G56:G57)/SUM('AEO 37'!G49,'AEO 37'!G55))</f>
        <v>0.99910556158617492</v>
      </c>
      <c r="F5" s="16">
        <f>IF('Biodiesel Fraction'!$B25,(1-'Biodiesel Fraction'!F30)*(SUM('AEO 37'!H50:H51,'AEO 37'!H56:H57)/SUM('AEO 37'!H49,'AEO 37'!H55)),SUM('AEO 37'!H50:H51,'AEO 37'!H56:H57)/SUM('AEO 37'!H49,'AEO 37'!H55))</f>
        <v>0.99634565042198842</v>
      </c>
      <c r="G5" s="16">
        <f>IF('Biodiesel Fraction'!$B25,(1-'Biodiesel Fraction'!G30)*(SUM('AEO 37'!I50:I51,'AEO 37'!I56:I57)/SUM('AEO 37'!I49,'AEO 37'!I55)),SUM('AEO 37'!I50:I51,'AEO 37'!I56:I57)/SUM('AEO 37'!I49,'AEO 37'!I55))</f>
        <v>0.99589904106134441</v>
      </c>
      <c r="H5" s="16">
        <f>IF('Biodiesel Fraction'!$B25,(1-'Biodiesel Fraction'!H30)*(SUM('AEO 37'!J50:J51,'AEO 37'!J56:J57)/SUM('AEO 37'!J49,'AEO 37'!J55)),SUM('AEO 37'!J50:J51,'AEO 37'!J56:J57)/SUM('AEO 37'!J49,'AEO 37'!J55))</f>
        <v>0.99546611318945522</v>
      </c>
      <c r="I5" s="16">
        <f>IF('Biodiesel Fraction'!$B25,(1-'Biodiesel Fraction'!I30)*(SUM('AEO 37'!K50:K51,'AEO 37'!K56:K57)/SUM('AEO 37'!K49,'AEO 37'!K55)),SUM('AEO 37'!K50:K51,'AEO 37'!K56:K57)/SUM('AEO 37'!K49,'AEO 37'!K55))</f>
        <v>0.99508421493972399</v>
      </c>
      <c r="J5" s="16">
        <f>IF('Biodiesel Fraction'!$B25,(1-'Biodiesel Fraction'!J30)*(SUM('AEO 37'!L50:L51,'AEO 37'!L56:L57)/SUM('AEO 37'!L49,'AEO 37'!L55)),SUM('AEO 37'!L50:L51,'AEO 37'!L56:L57)/SUM('AEO 37'!L49,'AEO 37'!L55))</f>
        <v>0.99478767354922726</v>
      </c>
      <c r="K5" s="16">
        <f>IF('Biodiesel Fraction'!$B25,(1-'Biodiesel Fraction'!K30)*(SUM('AEO 37'!M50:M51,'AEO 37'!M56:M57)/SUM('AEO 37'!M49,'AEO 37'!M55)),SUM('AEO 37'!M50:M51,'AEO 37'!M56:M57)/SUM('AEO 37'!M49,'AEO 37'!M55))</f>
        <v>0.9944515303929321</v>
      </c>
      <c r="L5" s="16">
        <f>IF('Biodiesel Fraction'!$B25,(1-'Biodiesel Fraction'!L30)*(SUM('AEO 37'!N50:N51,'AEO 37'!N56:N57)/SUM('AEO 37'!N49,'AEO 37'!N55)),SUM('AEO 37'!N50:N51,'AEO 37'!N56:N57)/SUM('AEO 37'!N49,'AEO 37'!N55))</f>
        <v>0.99419595803177874</v>
      </c>
      <c r="M5" s="16">
        <f>IF('Biodiesel Fraction'!$B25,(1-'Biodiesel Fraction'!M30)*(SUM('AEO 37'!O50:O51,'AEO 37'!O56:O57)/SUM('AEO 37'!O49,'AEO 37'!O55)),SUM('AEO 37'!O50:O51,'AEO 37'!O56:O57)/SUM('AEO 37'!O49,'AEO 37'!O55))</f>
        <v>0.99402810118372209</v>
      </c>
      <c r="N5" s="16">
        <f>IF('Biodiesel Fraction'!$B25,(1-'Biodiesel Fraction'!N30)*(SUM('AEO 37'!P50:P51,'AEO 37'!P56:P57)/SUM('AEO 37'!P49,'AEO 37'!P55)),SUM('AEO 37'!P50:P51,'AEO 37'!P56:P57)/SUM('AEO 37'!P49,'AEO 37'!P55))</f>
        <v>0.99394656892904987</v>
      </c>
      <c r="O5" s="16">
        <f>IF('Biodiesel Fraction'!$B25,(1-'Biodiesel Fraction'!O30)*(SUM('AEO 37'!Q50:Q51,'AEO 37'!Q56:Q57)/SUM('AEO 37'!Q49,'AEO 37'!Q55)),SUM('AEO 37'!Q50:Q51,'AEO 37'!Q56:Q57)/SUM('AEO 37'!Q49,'AEO 37'!Q55))</f>
        <v>0.99372127027080193</v>
      </c>
      <c r="P5" s="16">
        <f>IF('Biodiesel Fraction'!$B25,(1-'Biodiesel Fraction'!P30)*(SUM('AEO 37'!R50:R51,'AEO 37'!R56:R57)/SUM('AEO 37'!R49,'AEO 37'!R55)),SUM('AEO 37'!R50:R51,'AEO 37'!R56:R57)/SUM('AEO 37'!R49,'AEO 37'!R55))</f>
        <v>0.9933312568072018</v>
      </c>
      <c r="Q5" s="16">
        <f>IF('Biodiesel Fraction'!$B25,(1-'Biodiesel Fraction'!Q30)*(SUM('AEO 37'!S50:S51,'AEO 37'!S56:S57)/SUM('AEO 37'!S49,'AEO 37'!S55)),SUM('AEO 37'!S50:S51,'AEO 37'!S56:S57)/SUM('AEO 37'!S49,'AEO 37'!S55))</f>
        <v>0.99295782192901083</v>
      </c>
      <c r="R5" s="16">
        <f>IF('Biodiesel Fraction'!$B25,(1-'Biodiesel Fraction'!R30)*(SUM('AEO 37'!T50:T51,'AEO 37'!T56:T57)/SUM('AEO 37'!T49,'AEO 37'!T55)),SUM('AEO 37'!T50:T51,'AEO 37'!T56:T57)/SUM('AEO 37'!T49,'AEO 37'!T55))</f>
        <v>0.9925272623156709</v>
      </c>
      <c r="S5" s="16">
        <f>IF('Biodiesel Fraction'!$B25,(1-'Biodiesel Fraction'!S30)*(SUM('AEO 37'!U50:U51,'AEO 37'!U56:U57)/SUM('AEO 37'!U49,'AEO 37'!U55)),SUM('AEO 37'!U50:U51,'AEO 37'!U56:U57)/SUM('AEO 37'!U49,'AEO 37'!U55))</f>
        <v>0.99242853871426273</v>
      </c>
      <c r="T5" s="16">
        <f>IF('Biodiesel Fraction'!$B25,(1-'Biodiesel Fraction'!T30)*(SUM('AEO 37'!V50:V51,'AEO 37'!V56:V57)/SUM('AEO 37'!V49,'AEO 37'!V55)),SUM('AEO 37'!V50:V51,'AEO 37'!V56:V57)/SUM('AEO 37'!V49,'AEO 37'!V55))</f>
        <v>0.99211364420443826</v>
      </c>
      <c r="U5" s="16">
        <f>IF('Biodiesel Fraction'!$B25,(1-'Biodiesel Fraction'!U30)*(SUM('AEO 37'!W50:W51,'AEO 37'!W56:W57)/SUM('AEO 37'!W49,'AEO 37'!W55)),SUM('AEO 37'!W50:W51,'AEO 37'!W56:W57)/SUM('AEO 37'!W49,'AEO 37'!W55))</f>
        <v>0.99198049704313973</v>
      </c>
      <c r="V5" s="16">
        <f>IF('Biodiesel Fraction'!$B25,(1-'Biodiesel Fraction'!V30)*(SUM('AEO 37'!X50:X51,'AEO 37'!X56:X57)/SUM('AEO 37'!X49,'AEO 37'!X55)),SUM('AEO 37'!X50:X51,'AEO 37'!X56:X57)/SUM('AEO 37'!X49,'AEO 37'!X55))</f>
        <v>0.99151254041947223</v>
      </c>
      <c r="W5" s="16">
        <f>IF('Biodiesel Fraction'!$B25,(1-'Biodiesel Fraction'!W30)*(SUM('AEO 37'!Y50:Y51,'AEO 37'!Y56:Y57)/SUM('AEO 37'!Y49,'AEO 37'!Y55)),SUM('AEO 37'!Y50:Y51,'AEO 37'!Y56:Y57)/SUM('AEO 37'!Y49,'AEO 37'!Y55))</f>
        <v>0.9914051641585353</v>
      </c>
      <c r="X5" s="16">
        <f>IF('Biodiesel Fraction'!$B25,(1-'Biodiesel Fraction'!X30)*(SUM('AEO 37'!Z50:Z51,'AEO 37'!Z56:Z57)/SUM('AEO 37'!Z49,'AEO 37'!Z55)),SUM('AEO 37'!Z50:Z51,'AEO 37'!Z56:Z57)/SUM('AEO 37'!Z49,'AEO 37'!Z55))</f>
        <v>0.9912209873665232</v>
      </c>
      <c r="Y5" s="16">
        <f>IF('Biodiesel Fraction'!$B25,(1-'Biodiesel Fraction'!Y30)*(SUM('AEO 37'!AA50:AA51,'AEO 37'!AA56:AA57)/SUM('AEO 37'!AA49,'AEO 37'!AA55)),SUM('AEO 37'!AA50:AA51,'AEO 37'!AA56:AA57)/SUM('AEO 37'!AA49,'AEO 37'!AA55))</f>
        <v>0.99092402729733531</v>
      </c>
      <c r="Z5" s="16">
        <f>IF('Biodiesel Fraction'!$B25,(1-'Biodiesel Fraction'!Z30)*(SUM('AEO 37'!AB50:AB51,'AEO 37'!AB56:AB57)/SUM('AEO 37'!AB49,'AEO 37'!AB55)),SUM('AEO 37'!AB50:AB51,'AEO 37'!AB56:AB57)/SUM('AEO 37'!AB49,'AEO 37'!AB55))</f>
        <v>0.99065896203184145</v>
      </c>
      <c r="AA5" s="16">
        <f>IF('Biodiesel Fraction'!$B25,(1-'Biodiesel Fraction'!AA30)*(SUM('AEO 37'!AC50:AC51,'AEO 37'!AC56:AC57)/SUM('AEO 37'!AC49,'AEO 37'!AC55)),SUM('AEO 37'!AC50:AC51,'AEO 37'!AC56:AC57)/SUM('AEO 37'!AC49,'AEO 37'!AC55))</f>
        <v>0.99054235880742381</v>
      </c>
      <c r="AB5" s="16">
        <f>IF('Biodiesel Fraction'!$B25,(1-'Biodiesel Fraction'!AB30)*(SUM('AEO 37'!AD50:AD51,'AEO 37'!AD56:AD57)/SUM('AEO 37'!AD49,'AEO 37'!AD55)),SUM('AEO 37'!AD50:AD51,'AEO 37'!AD56:AD57)/SUM('AEO 37'!AD49,'AEO 37'!AD55))</f>
        <v>0.99053957404608795</v>
      </c>
      <c r="AC5" s="16">
        <f>IF('Biodiesel Fraction'!$B25,(1-'Biodiesel Fraction'!AC30)*(SUM('AEO 37'!AE50:AE51,'AEO 37'!AE56:AE57)/SUM('AEO 37'!AE49,'AEO 37'!AE55)),SUM('AEO 37'!AE50:AE51,'AEO 37'!AE56:AE57)/SUM('AEO 37'!AE49,'AEO 37'!AE55))</f>
        <v>0.99051265742721073</v>
      </c>
      <c r="AD5" s="16">
        <f>IF('Biodiesel Fraction'!$B25,(1-'Biodiesel Fraction'!AD30)*(SUM('AEO 37'!AF50:AF51,'AEO 37'!AF56:AF57)/SUM('AEO 37'!AF49,'AEO 37'!AF55)),SUM('AEO 37'!AF50:AF51,'AEO 37'!AF56:AF57)/SUM('AEO 37'!AF49,'AEO 37'!AF55))</f>
        <v>0.99046776200143727</v>
      </c>
      <c r="AE5" s="16">
        <f>IF('Biodiesel Fraction'!$B25,(1-'Biodiesel Fraction'!AE30)*(SUM('AEO 37'!AG50:AG51,'AEO 37'!AG56:AG57)/SUM('AEO 37'!AG49,'AEO 37'!AG55)),SUM('AEO 37'!AG50:AG51,'AEO 37'!AG56:AG57)/SUM('AEO 37'!AG49,'AEO 37'!AG55))</f>
        <v>0.99041327430518966</v>
      </c>
      <c r="AF5" s="16">
        <f>IF('Biodiesel Fraction'!$B25,(1-'Biodiesel Fraction'!AF30)*(SUM('AEO 37'!AH50:AH51,'AEO 37'!AH56:AH57)/SUM('AEO 37'!AH49,'AEO 37'!AH55)),SUM('AEO 37'!AH50:AH51,'AEO 37'!AH56:AH57)/SUM('AEO 37'!AH49,'AEO 37'!AH55))</f>
        <v>0.99027414500848021</v>
      </c>
      <c r="AG5" s="16">
        <f>IF('Biodiesel Fraction'!$B25,(1-'Biodiesel Fraction'!AG30)*(SUM('AEO 37'!AI50:AI51,'AEO 37'!AI56:AI57)/SUM('AEO 37'!AI49,'AEO 37'!AI55)),SUM('AEO 37'!AI50:AI51,'AEO 37'!AI56:AI57)/SUM('AEO 37'!AI49,'AEO 37'!AI55))</f>
        <v>0.99004500746693447</v>
      </c>
      <c r="AH5" s="16">
        <f>IF('Biodiesel Fraction'!$B25,(1-'Biodiesel Fraction'!AH30)*(SUM('AEO 37'!AJ50:AJ51,'AEO 37'!AJ56:AJ57)/SUM('AEO 37'!AJ49,'AEO 37'!AJ55)),SUM('AEO 37'!AJ50:AJ51,'AEO 37'!AJ56:AJ57)/SUM('AEO 37'!AJ49,'AEO 37'!AJ55))</f>
        <v>0.99005288339381625</v>
      </c>
      <c r="AI5" s="16">
        <f>IF('Biodiesel Fraction'!$B25,(1-'Biodiesel Fraction'!AI30)*(SUM('AEO 37'!AK50:AK51,'AEO 37'!AK56:AK57)/SUM('AEO 37'!AK49,'AEO 37'!AK55)),SUM('AEO 37'!AK50:AK51,'AEO 37'!AK56:AK57)/SUM('AEO 37'!AK49,'AEO 37'!AK55))</f>
        <v>0.9899217802550363</v>
      </c>
      <c r="AJ5" s="16">
        <f>IF('Biodiesel Fraction'!$B25,(1-'Biodiesel Fraction'!AJ30)*(SUM('AEO 37'!AL50:AL51,'AEO 37'!AL56:AL57)/SUM('AEO 37'!AL49,'AEO 37'!AL55)),SUM('AEO 37'!AL50:AL51,'AEO 37'!AL56:AL57)/SUM('AEO 37'!AL49,'AEO 37'!AL55))</f>
        <v>0.98975217645022384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Fraction'!$B25,'Biodiesel Fraction'!B30*(SUM('AEO 37'!D50:D51,'AEO 37'!D56:D57)/SUM('AEO 37'!D49,'AEO 37'!D55)),0)</f>
        <v>0</v>
      </c>
      <c r="C7" s="16">
        <f>IF('Biodiesel Fraction'!$B25,'Biodiesel Fraction'!C30*(SUM('AEO 37'!E50:E51,'AEO 37'!E56:E57)/SUM('AEO 37'!E49,'AEO 37'!E55)),0)</f>
        <v>0</v>
      </c>
      <c r="D7" s="16">
        <f>IF('Biodiesel Fraction'!$B25,'Biodiesel Fraction'!D30*(SUM('AEO 37'!F50:F51,'AEO 37'!F56:F57)/SUM('AEO 37'!F49,'AEO 37'!F55)),0)</f>
        <v>0</v>
      </c>
      <c r="E7" s="16">
        <f>IF('Biodiesel Fraction'!$B25,'Biodiesel Fraction'!E30*(SUM('AEO 37'!G50:G51,'AEO 37'!G56:G57)/SUM('AEO 37'!G49,'AEO 37'!G55)),0)</f>
        <v>0</v>
      </c>
      <c r="F7" s="16">
        <f>IF('Biodiesel Fraction'!$B25,'Biodiesel Fraction'!F30*(SUM('AEO 37'!H50:H51,'AEO 37'!H56:H57)/SUM('AEO 37'!H49,'AEO 37'!H55)),0)</f>
        <v>0</v>
      </c>
      <c r="G7" s="16">
        <f>IF('Biodiesel Fraction'!$B25,'Biodiesel Fraction'!G30*(SUM('AEO 37'!I50:I51,'AEO 37'!I56:I57)/SUM('AEO 37'!I49,'AEO 37'!I55)),0)</f>
        <v>0</v>
      </c>
      <c r="H7" s="16">
        <f>IF('Biodiesel Fraction'!$B25,'Biodiesel Fraction'!H30*(SUM('AEO 37'!J50:J51,'AEO 37'!J56:J57)/SUM('AEO 37'!J49,'AEO 37'!J55)),0)</f>
        <v>0</v>
      </c>
      <c r="I7" s="16">
        <f>IF('Biodiesel Fraction'!$B25,'Biodiesel Fraction'!I30*(SUM('AEO 37'!K50:K51,'AEO 37'!K56:K57)/SUM('AEO 37'!K49,'AEO 37'!K55)),0)</f>
        <v>0</v>
      </c>
      <c r="J7" s="16">
        <f>IF('Biodiesel Fraction'!$B25,'Biodiesel Fraction'!J30*(SUM('AEO 37'!L50:L51,'AEO 37'!L56:L57)/SUM('AEO 37'!L49,'AEO 37'!L55)),0)</f>
        <v>0</v>
      </c>
      <c r="K7" s="16">
        <f>IF('Biodiesel Fraction'!$B25,'Biodiesel Fraction'!K30*(SUM('AEO 37'!M50:M51,'AEO 37'!M56:M57)/SUM('AEO 37'!M49,'AEO 37'!M55)),0)</f>
        <v>0</v>
      </c>
      <c r="L7" s="16">
        <f>IF('Biodiesel Fraction'!$B25,'Biodiesel Fraction'!L30*(SUM('AEO 37'!N50:N51,'AEO 37'!N56:N57)/SUM('AEO 37'!N49,'AEO 37'!N55)),0)</f>
        <v>0</v>
      </c>
      <c r="M7" s="16">
        <f>IF('Biodiesel Fraction'!$B25,'Biodiesel Fraction'!M30*(SUM('AEO 37'!O50:O51,'AEO 37'!O56:O57)/SUM('AEO 37'!O49,'AEO 37'!O55)),0)</f>
        <v>0</v>
      </c>
      <c r="N7" s="16">
        <f>IF('Biodiesel Fraction'!$B25,'Biodiesel Fraction'!N30*(SUM('AEO 37'!P50:P51,'AEO 37'!P56:P57)/SUM('AEO 37'!P49,'AEO 37'!P55)),0)</f>
        <v>0</v>
      </c>
      <c r="O7" s="16">
        <f>IF('Biodiesel Fraction'!$B25,'Biodiesel Fraction'!O30*(SUM('AEO 37'!Q50:Q51,'AEO 37'!Q56:Q57)/SUM('AEO 37'!Q49,'AEO 37'!Q55)),0)</f>
        <v>0</v>
      </c>
      <c r="P7" s="16">
        <f>IF('Biodiesel Fraction'!$B25,'Biodiesel Fraction'!P30*(SUM('AEO 37'!R50:R51,'AEO 37'!R56:R57)/SUM('AEO 37'!R49,'AEO 37'!R55)),0)</f>
        <v>0</v>
      </c>
      <c r="Q7" s="16">
        <f>IF('Biodiesel Fraction'!$B25,'Biodiesel Fraction'!Q30*(SUM('AEO 37'!S50:S51,'AEO 37'!S56:S57)/SUM('AEO 37'!S49,'AEO 37'!S55)),0)</f>
        <v>0</v>
      </c>
      <c r="R7" s="16">
        <f>IF('Biodiesel Fraction'!$B25,'Biodiesel Fraction'!R30*(SUM('AEO 37'!T50:T51,'AEO 37'!T56:T57)/SUM('AEO 37'!T49,'AEO 37'!T55)),0)</f>
        <v>0</v>
      </c>
      <c r="S7" s="16">
        <f>IF('Biodiesel Fraction'!$B25,'Biodiesel Fraction'!S30*(SUM('AEO 37'!U50:U51,'AEO 37'!U56:U57)/SUM('AEO 37'!U49,'AEO 37'!U55)),0)</f>
        <v>0</v>
      </c>
      <c r="T7" s="16">
        <f>IF('Biodiesel Fraction'!$B25,'Biodiesel Fraction'!T30*(SUM('AEO 37'!V50:V51,'AEO 37'!V56:V57)/SUM('AEO 37'!V49,'AEO 37'!V55)),0)</f>
        <v>0</v>
      </c>
      <c r="U7" s="16">
        <f>IF('Biodiesel Fraction'!$B25,'Biodiesel Fraction'!U30*(SUM('AEO 37'!W50:W51,'AEO 37'!W56:W57)/SUM('AEO 37'!W49,'AEO 37'!W55)),0)</f>
        <v>0</v>
      </c>
      <c r="V7" s="16">
        <f>IF('Biodiesel Fraction'!$B25,'Biodiesel Fraction'!V30*(SUM('AEO 37'!X50:X51,'AEO 37'!X56:X57)/SUM('AEO 37'!X49,'AEO 37'!X55)),0)</f>
        <v>0</v>
      </c>
      <c r="W7" s="16">
        <f>IF('Biodiesel Fraction'!$B25,'Biodiesel Fraction'!W30*(SUM('AEO 37'!Y50:Y51,'AEO 37'!Y56:Y57)/SUM('AEO 37'!Y49,'AEO 37'!Y55)),0)</f>
        <v>0</v>
      </c>
      <c r="X7" s="16">
        <f>IF('Biodiesel Fraction'!$B25,'Biodiesel Fraction'!X30*(SUM('AEO 37'!Z50:Z51,'AEO 37'!Z56:Z57)/SUM('AEO 37'!Z49,'AEO 37'!Z55)),0)</f>
        <v>0</v>
      </c>
      <c r="Y7" s="16">
        <f>IF('Biodiesel Fraction'!$B25,'Biodiesel Fraction'!Y30*(SUM('AEO 37'!AA50:AA51,'AEO 37'!AA56:AA57)/SUM('AEO 37'!AA49,'AEO 37'!AA55)),0)</f>
        <v>0</v>
      </c>
      <c r="Z7" s="16">
        <f>IF('Biodiesel Fraction'!$B25,'Biodiesel Fraction'!Z30*(SUM('AEO 37'!AB50:AB51,'AEO 37'!AB56:AB57)/SUM('AEO 37'!AB49,'AEO 37'!AB55)),0)</f>
        <v>0</v>
      </c>
      <c r="AA7" s="16">
        <f>IF('Biodiesel Fraction'!$B25,'Biodiesel Fraction'!AA30*(SUM('AEO 37'!AC50:AC51,'AEO 37'!AC56:AC57)/SUM('AEO 37'!AC49,'AEO 37'!AC55)),0)</f>
        <v>0</v>
      </c>
      <c r="AB7" s="16">
        <f>IF('Biodiesel Fraction'!$B25,'Biodiesel Fraction'!AB30*(SUM('AEO 37'!AD50:AD51,'AEO 37'!AD56:AD57)/SUM('AEO 37'!AD49,'AEO 37'!AD55)),0)</f>
        <v>0</v>
      </c>
      <c r="AC7" s="16">
        <f>IF('Biodiesel Fraction'!$B25,'Biodiesel Fraction'!AC30*(SUM('AEO 37'!AE50:AE51,'AEO 37'!AE56:AE57)/SUM('AEO 37'!AE49,'AEO 37'!AE55)),0)</f>
        <v>0</v>
      </c>
      <c r="AD7" s="16">
        <f>IF('Biodiesel Fraction'!$B25,'Biodiesel Fraction'!AD30*(SUM('AEO 37'!AF50:AF51,'AEO 37'!AF56:AF57)/SUM('AEO 37'!AF49,'AEO 37'!AF55)),0)</f>
        <v>0</v>
      </c>
      <c r="AE7" s="16">
        <f>IF('Biodiesel Fraction'!$B25,'Biodiesel Fraction'!AE30*(SUM('AEO 37'!AG50:AG51,'AEO 37'!AG56:AG57)/SUM('AEO 37'!AG49,'AEO 37'!AG55)),0)</f>
        <v>0</v>
      </c>
      <c r="AF7" s="16">
        <f>IF('Biodiesel Fraction'!$B25,'Biodiesel Fraction'!AF30*(SUM('AEO 37'!AH50:AH51,'AEO 37'!AH56:AH57)/SUM('AEO 37'!AH49,'AEO 37'!AH55)),0)</f>
        <v>0</v>
      </c>
      <c r="AG7" s="16">
        <f>IF('Biodiesel Fraction'!$B25,'Biodiesel Fraction'!AG30*(SUM('AEO 37'!AI50:AI51,'AEO 37'!AI56:AI57)/SUM('AEO 37'!AI49,'AEO 37'!AI55)),0)</f>
        <v>0</v>
      </c>
      <c r="AH7" s="16">
        <f>IF('Biodiesel Fraction'!$B25,'Biodiesel Fraction'!AH30*(SUM('AEO 37'!AJ50:AJ51,'AEO 37'!AJ56:AJ57)/SUM('AEO 37'!AJ49,'AEO 37'!AJ55)),0)</f>
        <v>0</v>
      </c>
      <c r="AI7" s="16">
        <f>IF('Biodiesel Fraction'!$B25,'Biodiesel Fraction'!AI30*(SUM('AEO 37'!AK50:AK51,'AEO 37'!AK56:AK57)/SUM('AEO 37'!AK49,'AEO 37'!AK55)),0)</f>
        <v>0</v>
      </c>
      <c r="AJ7" s="16">
        <f>IF('Biodiesel Fraction'!$B25,'Biodiesel Fraction'!AJ30*(SUM('AEO 37'!AL50:AL51,'AEO 37'!AL56:AL57)/SUM('AEO 37'!AL49,'AEO 37'!AL55)),0)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workbookViewId="0"/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8" x14ac:dyDescent="0.25">
      <c r="A1" t="s">
        <v>274</v>
      </c>
    </row>
    <row r="2" spans="1:38" x14ac:dyDescent="0.25">
      <c r="A2" t="s">
        <v>292</v>
      </c>
    </row>
    <row r="3" spans="1:38" x14ac:dyDescent="0.25">
      <c r="A3" t="s">
        <v>293</v>
      </c>
    </row>
    <row r="4" spans="1:38" x14ac:dyDescent="0.25">
      <c r="A4" t="s">
        <v>294</v>
      </c>
    </row>
    <row r="6" spans="1:38" s="1" customFormat="1" x14ac:dyDescent="0.25">
      <c r="A6" s="22" t="s">
        <v>276</v>
      </c>
      <c r="B6" s="22" t="s">
        <v>277</v>
      </c>
      <c r="C6" s="22" t="s">
        <v>278</v>
      </c>
      <c r="D6" s="22">
        <v>2016</v>
      </c>
      <c r="E6" s="22">
        <v>2017</v>
      </c>
      <c r="F6" s="22">
        <v>2018</v>
      </c>
      <c r="G6" s="22">
        <v>2019</v>
      </c>
      <c r="H6" s="22">
        <v>2020</v>
      </c>
      <c r="I6" s="22">
        <v>2021</v>
      </c>
      <c r="J6" s="22">
        <v>2022</v>
      </c>
      <c r="K6" s="22">
        <v>2023</v>
      </c>
      <c r="L6" s="22">
        <v>2024</v>
      </c>
      <c r="M6" s="22">
        <v>2025</v>
      </c>
      <c r="N6" s="22">
        <v>2026</v>
      </c>
      <c r="O6" s="22">
        <v>2027</v>
      </c>
      <c r="P6" s="22">
        <v>2028</v>
      </c>
      <c r="Q6" s="22">
        <v>2029</v>
      </c>
      <c r="R6" s="22">
        <v>2030</v>
      </c>
      <c r="S6" s="22">
        <v>2031</v>
      </c>
      <c r="T6" s="22">
        <v>2032</v>
      </c>
      <c r="U6" s="22">
        <v>2033</v>
      </c>
      <c r="V6" s="22">
        <v>2034</v>
      </c>
      <c r="W6" s="22">
        <v>2035</v>
      </c>
      <c r="X6" s="22">
        <v>2036</v>
      </c>
      <c r="Y6" s="22">
        <v>2037</v>
      </c>
      <c r="Z6" s="22">
        <v>2038</v>
      </c>
      <c r="AA6" s="22">
        <v>2039</v>
      </c>
      <c r="AB6" s="22">
        <v>2040</v>
      </c>
      <c r="AC6" s="22">
        <v>2041</v>
      </c>
      <c r="AD6" s="22">
        <v>2042</v>
      </c>
      <c r="AE6" s="22">
        <v>2043</v>
      </c>
      <c r="AF6" s="22">
        <v>2044</v>
      </c>
      <c r="AG6" s="22">
        <v>2045</v>
      </c>
      <c r="AH6" s="22">
        <v>2046</v>
      </c>
      <c r="AI6" s="22">
        <v>2047</v>
      </c>
      <c r="AJ6" s="22">
        <v>2048</v>
      </c>
      <c r="AK6" s="22">
        <v>2049</v>
      </c>
      <c r="AL6" s="22">
        <v>2050</v>
      </c>
    </row>
    <row r="7" spans="1:38" x14ac:dyDescent="0.25">
      <c r="A7" t="s">
        <v>283</v>
      </c>
      <c r="B7" t="s">
        <v>279</v>
      </c>
      <c r="C7" t="s">
        <v>275</v>
      </c>
      <c r="D7" s="20">
        <f>'AEO 17'!D30*1000</f>
        <v>278.34399999999999</v>
      </c>
      <c r="E7" s="20">
        <f>'AEO 17'!E30*1000</f>
        <v>291.88799999999998</v>
      </c>
      <c r="F7" s="20">
        <f>'AEO 17'!F30*1000</f>
        <v>295.29199999999997</v>
      </c>
      <c r="G7" s="20">
        <f>'AEO 17'!G30*1000</f>
        <v>307.15899999999999</v>
      </c>
      <c r="H7" s="20">
        <f>'AEO 17'!H30*1000</f>
        <v>307.81399999999996</v>
      </c>
      <c r="I7" s="20">
        <f>'AEO 17'!I30*1000</f>
        <v>293.48</v>
      </c>
      <c r="J7" s="20">
        <f>'AEO 17'!J30*1000</f>
        <v>272.23199999999997</v>
      </c>
      <c r="K7" s="20">
        <f>'AEO 17'!K30*1000</f>
        <v>246.232</v>
      </c>
      <c r="L7" s="20">
        <f>'AEO 17'!L30*1000</f>
        <v>214.92099999999999</v>
      </c>
      <c r="M7" s="20">
        <f>'AEO 17'!M30*1000</f>
        <v>177.29300000000001</v>
      </c>
      <c r="N7" s="20">
        <f>'AEO 17'!N30*1000</f>
        <v>132.33800000000002</v>
      </c>
      <c r="O7" s="20">
        <f>'AEO 17'!O30*1000</f>
        <v>88.331999999999994</v>
      </c>
      <c r="P7" s="20">
        <f>'AEO 17'!P30*1000</f>
        <v>88.716999999999999</v>
      </c>
      <c r="Q7" s="20">
        <f>'AEO 17'!Q30*1000</f>
        <v>89.168999999999997</v>
      </c>
      <c r="R7" s="20">
        <f>'AEO 17'!R30*1000</f>
        <v>89.646000000000001</v>
      </c>
      <c r="S7" s="20">
        <f>'AEO 17'!S30*1000</f>
        <v>90.057999999999993</v>
      </c>
      <c r="T7" s="20">
        <f>'AEO 17'!T30*1000</f>
        <v>90.451999999999998</v>
      </c>
      <c r="U7" s="20">
        <f>'AEO 17'!U30*1000</f>
        <v>91.197000000000003</v>
      </c>
      <c r="V7" s="20">
        <f>'AEO 17'!V30*1000</f>
        <v>91.861999999999995</v>
      </c>
      <c r="W7" s="20">
        <f>'AEO 17'!W30*1000</f>
        <v>92.406999999999996</v>
      </c>
      <c r="X7" s="20">
        <f>'AEO 17'!X30*1000</f>
        <v>92.759</v>
      </c>
      <c r="Y7" s="20">
        <f>'AEO 17'!Y30*1000</f>
        <v>93.335000000000008</v>
      </c>
      <c r="Z7" s="20">
        <f>'AEO 17'!Z30*1000</f>
        <v>93.895999999999987</v>
      </c>
      <c r="AA7" s="20">
        <f>'AEO 17'!AA30*1000</f>
        <v>95.197000000000003</v>
      </c>
      <c r="AB7" s="20">
        <f>'AEO 17'!AB30*1000</f>
        <v>94.561000000000007</v>
      </c>
      <c r="AC7" s="20">
        <f>'AEO 17'!AC30*1000</f>
        <v>95.168000000000006</v>
      </c>
      <c r="AD7" s="20">
        <f>'AEO 17'!AD30*1000</f>
        <v>96.807000000000002</v>
      </c>
      <c r="AE7" s="20">
        <f>'AEO 17'!AE30*1000</f>
        <v>97.420999999999992</v>
      </c>
      <c r="AF7" s="20">
        <f>'AEO 17'!AF30*1000</f>
        <v>97.873000000000005</v>
      </c>
      <c r="AG7" s="20">
        <f>'AEO 17'!AG30*1000</f>
        <v>98.366</v>
      </c>
      <c r="AH7" s="20">
        <f>'AEO 17'!AH30*1000</f>
        <v>98.88900000000001</v>
      </c>
      <c r="AI7" s="20">
        <f>'AEO 17'!AI30*1000</f>
        <v>99.39</v>
      </c>
      <c r="AJ7" s="20">
        <f>'AEO 17'!AJ30*1000</f>
        <v>99.941000000000003</v>
      </c>
      <c r="AK7" s="20">
        <f>'AEO 17'!AK30*1000</f>
        <v>100.486</v>
      </c>
      <c r="AL7" s="20">
        <f>'AEO 17'!AL30*1000</f>
        <v>99.814999999999998</v>
      </c>
    </row>
    <row r="8" spans="1:38" x14ac:dyDescent="0.25">
      <c r="A8" t="s">
        <v>282</v>
      </c>
      <c r="B8" t="s">
        <v>280</v>
      </c>
      <c r="C8" t="s">
        <v>275</v>
      </c>
      <c r="D8" s="19">
        <f>'AEO 37'!D18</f>
        <v>69.764763000000002</v>
      </c>
      <c r="E8" s="19">
        <f>'AEO 37'!E18</f>
        <v>79.135673999999995</v>
      </c>
      <c r="F8" s="19">
        <f>'AEO 37'!F18</f>
        <v>87.548927000000006</v>
      </c>
      <c r="G8" s="19">
        <f>'AEO 37'!G18</f>
        <v>97.136436000000003</v>
      </c>
      <c r="H8" s="19">
        <f>'AEO 37'!H18</f>
        <v>106.546013</v>
      </c>
      <c r="I8" s="19">
        <f>'AEO 37'!I18</f>
        <v>115.69235999999999</v>
      </c>
      <c r="J8" s="19">
        <f>'AEO 37'!J18</f>
        <v>124.76947800000001</v>
      </c>
      <c r="K8" s="19">
        <f>'AEO 37'!K18</f>
        <v>133.18240399999999</v>
      </c>
      <c r="L8" s="19">
        <f>'AEO 37'!L18</f>
        <v>141.34509299999999</v>
      </c>
      <c r="M8" s="19">
        <f>'AEO 37'!M18</f>
        <v>148.53514100000001</v>
      </c>
      <c r="N8" s="19">
        <f>'AEO 37'!N18</f>
        <v>155.96319600000001</v>
      </c>
      <c r="O8" s="19">
        <f>'AEO 37'!O18</f>
        <v>163.590363</v>
      </c>
      <c r="P8" s="19">
        <f>'AEO 37'!P18</f>
        <v>171.67074600000001</v>
      </c>
      <c r="Q8" s="19">
        <f>'AEO 37'!Q18</f>
        <v>179.66514599999999</v>
      </c>
      <c r="R8" s="19">
        <f>'AEO 37'!R18</f>
        <v>187.30427599999999</v>
      </c>
      <c r="S8" s="19">
        <f>'AEO 37'!S18</f>
        <v>194.36415099999999</v>
      </c>
      <c r="T8" s="19">
        <f>'AEO 37'!T18</f>
        <v>200.98841899999999</v>
      </c>
      <c r="U8" s="19">
        <f>'AEO 37'!U18</f>
        <v>207.306152</v>
      </c>
      <c r="V8" s="19">
        <f>'AEO 37'!V18</f>
        <v>213.462997</v>
      </c>
      <c r="W8" s="19">
        <f>'AEO 37'!W18</f>
        <v>219.096191</v>
      </c>
      <c r="X8" s="19">
        <f>'AEO 37'!X18</f>
        <v>224.657623</v>
      </c>
      <c r="Y8" s="19">
        <f>'AEO 37'!Y18</f>
        <v>230.05848700000001</v>
      </c>
      <c r="Z8" s="19">
        <f>'AEO 37'!Z18</f>
        <v>235.383026</v>
      </c>
      <c r="AA8" s="19">
        <f>'AEO 37'!AA18</f>
        <v>240.207718</v>
      </c>
      <c r="AB8" s="19">
        <f>'AEO 37'!AB18</f>
        <v>244.781387</v>
      </c>
      <c r="AC8" s="19">
        <f>'AEO 37'!AC18</f>
        <v>249.42659</v>
      </c>
      <c r="AD8" s="19">
        <f>'AEO 37'!AD18</f>
        <v>254.15533400000001</v>
      </c>
      <c r="AE8" s="19">
        <f>'AEO 37'!AE18</f>
        <v>258.84539799999999</v>
      </c>
      <c r="AF8" s="19">
        <f>'AEO 37'!AF18</f>
        <v>263.54937699999999</v>
      </c>
      <c r="AG8" s="19">
        <f>'AEO 37'!AG18</f>
        <v>268.10690299999999</v>
      </c>
      <c r="AH8" s="19">
        <f>'AEO 37'!AH18</f>
        <v>272.370789</v>
      </c>
      <c r="AI8" s="19">
        <f>'AEO 37'!AI18</f>
        <v>276.11779799999999</v>
      </c>
      <c r="AJ8" s="19">
        <f>'AEO 37'!AJ18</f>
        <v>279.777466</v>
      </c>
      <c r="AK8" s="19">
        <f>'AEO 37'!AK18</f>
        <v>283.28302000000002</v>
      </c>
      <c r="AL8" s="19">
        <f>'AEO 37'!AL18</f>
        <v>286.79800399999999</v>
      </c>
    </row>
    <row r="9" spans="1:38" x14ac:dyDescent="0.25">
      <c r="A9" t="s">
        <v>282</v>
      </c>
      <c r="B9" t="s">
        <v>281</v>
      </c>
      <c r="C9" t="s">
        <v>275</v>
      </c>
      <c r="D9" s="19">
        <f>'AEO 37'!D27</f>
        <v>276.896545</v>
      </c>
      <c r="E9" s="19">
        <f>'AEO 37'!E27</f>
        <v>294.99468999999999</v>
      </c>
      <c r="F9" s="19">
        <f>'AEO 37'!F27</f>
        <v>294.78564499999999</v>
      </c>
      <c r="G9" s="19">
        <f>'AEO 37'!G27</f>
        <v>292.479919</v>
      </c>
      <c r="H9" s="19">
        <f>'AEO 37'!H27</f>
        <v>289.70812999999998</v>
      </c>
      <c r="I9" s="19">
        <f>'AEO 37'!I27</f>
        <v>287.55859400000003</v>
      </c>
      <c r="J9" s="19">
        <f>'AEO 37'!J27</f>
        <v>284.67834499999998</v>
      </c>
      <c r="K9" s="19">
        <f>'AEO 37'!K27</f>
        <v>281.44409200000001</v>
      </c>
      <c r="L9" s="19">
        <f>'AEO 37'!L27</f>
        <v>278.066956</v>
      </c>
      <c r="M9" s="19">
        <f>'AEO 37'!M27</f>
        <v>275.87097199999999</v>
      </c>
      <c r="N9" s="19">
        <f>'AEO 37'!N27</f>
        <v>272.47164900000001</v>
      </c>
      <c r="O9" s="19">
        <f>'AEO 37'!O27</f>
        <v>270.65295400000002</v>
      </c>
      <c r="P9" s="19">
        <f>'AEO 37'!P27</f>
        <v>269.96871900000002</v>
      </c>
      <c r="Q9" s="19">
        <f>'AEO 37'!Q27</f>
        <v>269.29281600000002</v>
      </c>
      <c r="R9" s="19">
        <f>'AEO 37'!R27</f>
        <v>267.13311800000002</v>
      </c>
      <c r="S9" s="19">
        <f>'AEO 37'!S27</f>
        <v>267.35504200000003</v>
      </c>
      <c r="T9" s="19">
        <f>'AEO 37'!T27</f>
        <v>265.89172400000001</v>
      </c>
      <c r="U9" s="19">
        <f>'AEO 37'!U27</f>
        <v>266.55725100000001</v>
      </c>
      <c r="V9" s="19">
        <f>'AEO 37'!V27</f>
        <v>267.21279900000002</v>
      </c>
      <c r="W9" s="19">
        <f>'AEO 37'!W27</f>
        <v>268.16626000000002</v>
      </c>
      <c r="X9" s="19">
        <f>'AEO 37'!X27</f>
        <v>269.05621300000001</v>
      </c>
      <c r="Y9" s="19">
        <f>'AEO 37'!Y27</f>
        <v>269.66726699999998</v>
      </c>
      <c r="Z9" s="19">
        <f>'AEO 37'!Z27</f>
        <v>271.561127</v>
      </c>
      <c r="AA9" s="19">
        <f>'AEO 37'!AA27</f>
        <v>271.29376200000002</v>
      </c>
      <c r="AB9" s="19">
        <f>'AEO 37'!AB27</f>
        <v>272.21383700000001</v>
      </c>
      <c r="AC9" s="19">
        <f>'AEO 37'!AC27</f>
        <v>272.425659</v>
      </c>
      <c r="AD9" s="19">
        <f>'AEO 37'!AD27</f>
        <v>273.86694299999999</v>
      </c>
      <c r="AE9" s="19">
        <f>'AEO 37'!AE27</f>
        <v>276.80950899999999</v>
      </c>
      <c r="AF9" s="19">
        <f>'AEO 37'!AF27</f>
        <v>279.41906699999998</v>
      </c>
      <c r="AG9" s="19">
        <f>'AEO 37'!AG27</f>
        <v>281.84799199999998</v>
      </c>
      <c r="AH9" s="19">
        <f>'AEO 37'!AH27</f>
        <v>285.37677000000002</v>
      </c>
      <c r="AI9" s="19">
        <f>'AEO 37'!AI27</f>
        <v>288.38867199999999</v>
      </c>
      <c r="AJ9" s="19">
        <f>'AEO 37'!AJ27</f>
        <v>290.754211</v>
      </c>
      <c r="AK9" s="19">
        <f>'AEO 37'!AK27</f>
        <v>293.43469199999998</v>
      </c>
      <c r="AL9" s="19">
        <f>'AEO 37'!AL27</f>
        <v>296.04974399999998</v>
      </c>
    </row>
    <row r="10" spans="1:38" x14ac:dyDescent="0.25">
      <c r="A10" t="s">
        <v>282</v>
      </c>
      <c r="B10" t="s">
        <v>284</v>
      </c>
      <c r="C10" t="s">
        <v>275</v>
      </c>
      <c r="D10" s="19">
        <f>SUM('AEO 37'!D73,'AEO 37'!D78,'AEO 37'!D83)</f>
        <v>223.92989399999999</v>
      </c>
      <c r="E10" s="19">
        <f>SUM('AEO 37'!E73,'AEO 37'!E78,'AEO 37'!E83)</f>
        <v>225.083046</v>
      </c>
      <c r="F10" s="19">
        <f>SUM('AEO 37'!F73,'AEO 37'!F78,'AEO 37'!F83)</f>
        <v>225.974864</v>
      </c>
      <c r="G10" s="19">
        <f>SUM('AEO 37'!G73,'AEO 37'!G78,'AEO 37'!G83)</f>
        <v>226.73634300000001</v>
      </c>
      <c r="H10" s="19">
        <f>SUM('AEO 37'!H73,'AEO 37'!H78,'AEO 37'!H83)</f>
        <v>227.44773800000002</v>
      </c>
      <c r="I10" s="19">
        <f>SUM('AEO 37'!I73,'AEO 37'!I78,'AEO 37'!I83)</f>
        <v>228.081513</v>
      </c>
      <c r="J10" s="19">
        <f>SUM('AEO 37'!J73,'AEO 37'!J78,'AEO 37'!J83)</f>
        <v>228.60990500000003</v>
      </c>
      <c r="K10" s="19">
        <f>SUM('AEO 37'!K73,'AEO 37'!K78,'AEO 37'!K83)</f>
        <v>229.082719</v>
      </c>
      <c r="L10" s="19">
        <f>SUM('AEO 37'!L73,'AEO 37'!L78,'AEO 37'!L83)</f>
        <v>229.51763099999999</v>
      </c>
      <c r="M10" s="19">
        <f>SUM('AEO 37'!M73,'AEO 37'!M78,'AEO 37'!M83)</f>
        <v>229.86661599999999</v>
      </c>
      <c r="N10" s="19">
        <f>SUM('AEO 37'!N73,'AEO 37'!N78,'AEO 37'!N83)</f>
        <v>230.15748200000002</v>
      </c>
      <c r="O10" s="19">
        <f>SUM('AEO 37'!O73,'AEO 37'!O78,'AEO 37'!O83)</f>
        <v>230.406487</v>
      </c>
      <c r="P10" s="19">
        <f>SUM('AEO 37'!P73,'AEO 37'!P78,'AEO 37'!P83)</f>
        <v>230.63200399999999</v>
      </c>
      <c r="Q10" s="19">
        <f>SUM('AEO 37'!Q73,'AEO 37'!Q78,'AEO 37'!Q83)</f>
        <v>230.79841299999998</v>
      </c>
      <c r="R10" s="19">
        <f>SUM('AEO 37'!R73,'AEO 37'!R78,'AEO 37'!R83)</f>
        <v>230.86954900000001</v>
      </c>
      <c r="S10" s="19">
        <f>SUM('AEO 37'!S73,'AEO 37'!S78,'AEO 37'!S83)</f>
        <v>230.85061999999999</v>
      </c>
      <c r="T10" s="19">
        <f>SUM('AEO 37'!T73,'AEO 37'!T78,'AEO 37'!T83)</f>
        <v>230.729995</v>
      </c>
      <c r="U10" s="19">
        <f>SUM('AEO 37'!U73,'AEO 37'!U78,'AEO 37'!U83)</f>
        <v>230.56089800000001</v>
      </c>
      <c r="V10" s="19">
        <f>SUM('AEO 37'!V73,'AEO 37'!V78,'AEO 37'!V83)</f>
        <v>230.32182699999998</v>
      </c>
      <c r="W10" s="19">
        <f>SUM('AEO 37'!W73,'AEO 37'!W78,'AEO 37'!W83)</f>
        <v>230.06087100000002</v>
      </c>
      <c r="X10" s="19">
        <f>SUM('AEO 37'!X73,'AEO 37'!X78,'AEO 37'!X83)</f>
        <v>229.703228</v>
      </c>
      <c r="Y10" s="19">
        <f>SUM('AEO 37'!Y73,'AEO 37'!Y78,'AEO 37'!Y83)</f>
        <v>229.32065900000001</v>
      </c>
      <c r="Z10" s="19">
        <f>SUM('AEO 37'!Z73,'AEO 37'!Z78,'AEO 37'!Z83)</f>
        <v>228.89657199999999</v>
      </c>
      <c r="AA10" s="19">
        <f>SUM('AEO 37'!AA73,'AEO 37'!AA78,'AEO 37'!AA83)</f>
        <v>228.40690599999999</v>
      </c>
      <c r="AB10" s="19">
        <f>SUM('AEO 37'!AB73,'AEO 37'!AB78,'AEO 37'!AB83)</f>
        <v>227.85638799999998</v>
      </c>
      <c r="AC10" s="19">
        <f>SUM('AEO 37'!AC73,'AEO 37'!AC78,'AEO 37'!AC83)</f>
        <v>227.27975499999999</v>
      </c>
      <c r="AD10" s="19">
        <f>SUM('AEO 37'!AD73,'AEO 37'!AD78,'AEO 37'!AD83)</f>
        <v>226.69842499999999</v>
      </c>
      <c r="AE10" s="19">
        <f>SUM('AEO 37'!AE73,'AEO 37'!AE78,'AEO 37'!AE83)</f>
        <v>226.11384500000003</v>
      </c>
      <c r="AF10" s="19">
        <f>SUM('AEO 37'!AF73,'AEO 37'!AF78,'AEO 37'!AF83)</f>
        <v>225.524654</v>
      </c>
      <c r="AG10" s="19">
        <f>SUM('AEO 37'!AG73,'AEO 37'!AG78,'AEO 37'!AG83)</f>
        <v>224.92053200000001</v>
      </c>
      <c r="AH10" s="19">
        <f>SUM('AEO 37'!AH73,'AEO 37'!AH78,'AEO 37'!AH83)</f>
        <v>224.28473199999999</v>
      </c>
      <c r="AI10" s="19">
        <f>SUM('AEO 37'!AI73,'AEO 37'!AI78,'AEO 37'!AI83)</f>
        <v>223.61280500000001</v>
      </c>
      <c r="AJ10" s="19">
        <f>SUM('AEO 37'!AJ73,'AEO 37'!AJ78,'AEO 37'!AJ83)</f>
        <v>222.959125</v>
      </c>
      <c r="AK10" s="19">
        <f>SUM('AEO 37'!AK73,'AEO 37'!AK78,'AEO 37'!AK83)</f>
        <v>222.26466400000001</v>
      </c>
      <c r="AL10" s="19">
        <f>SUM('AEO 37'!AL73,'AEO 37'!AL78,'AEO 37'!AL83)</f>
        <v>221.55578200000002</v>
      </c>
    </row>
    <row r="11" spans="1:38" x14ac:dyDescent="0.25">
      <c r="A11" t="s">
        <v>282</v>
      </c>
      <c r="B11" t="s">
        <v>285</v>
      </c>
      <c r="C11" t="s">
        <v>275</v>
      </c>
      <c r="D11" s="19">
        <f>'AEO 37'!D35</f>
        <v>4906.2021480000003</v>
      </c>
      <c r="E11" s="19">
        <f>'AEO 37'!E35</f>
        <v>5034.638672</v>
      </c>
      <c r="F11" s="19">
        <f>'AEO 37'!F35</f>
        <v>5044.0083009999998</v>
      </c>
      <c r="G11" s="19">
        <f>'AEO 37'!G35</f>
        <v>5039.6845700000003</v>
      </c>
      <c r="H11" s="19">
        <f>'AEO 37'!H35</f>
        <v>5052.4150390000004</v>
      </c>
      <c r="I11" s="19">
        <f>'AEO 37'!I35</f>
        <v>5081.2177730000003</v>
      </c>
      <c r="J11" s="19">
        <f>'AEO 37'!J35</f>
        <v>5098.2788090000004</v>
      </c>
      <c r="K11" s="19">
        <f>'AEO 37'!K35</f>
        <v>5104.5625</v>
      </c>
      <c r="L11" s="19">
        <f>'AEO 37'!L35</f>
        <v>5094.2358400000003</v>
      </c>
      <c r="M11" s="19">
        <f>'AEO 37'!M35</f>
        <v>5047.5200199999999</v>
      </c>
      <c r="N11" s="19">
        <f>'AEO 37'!N35</f>
        <v>4970.9995120000003</v>
      </c>
      <c r="O11" s="19">
        <f>'AEO 37'!O35</f>
        <v>4905.1840819999998</v>
      </c>
      <c r="P11" s="19">
        <f>'AEO 37'!P35</f>
        <v>4843.8969729999999</v>
      </c>
      <c r="Q11" s="19">
        <f>'AEO 37'!Q35</f>
        <v>4784.4252930000002</v>
      </c>
      <c r="R11" s="19">
        <f>'AEO 37'!R35</f>
        <v>4731.408203</v>
      </c>
      <c r="S11" s="19">
        <f>'AEO 37'!S35</f>
        <v>4677.8461909999996</v>
      </c>
      <c r="T11" s="19">
        <f>'AEO 37'!T35</f>
        <v>4629.8095700000003</v>
      </c>
      <c r="U11" s="19">
        <f>'AEO 37'!U35</f>
        <v>4606.8842770000001</v>
      </c>
      <c r="V11" s="19">
        <f>'AEO 37'!V35</f>
        <v>4603.4912109999996</v>
      </c>
      <c r="W11" s="19">
        <f>'AEO 37'!W35</f>
        <v>4612.3945309999999</v>
      </c>
      <c r="X11" s="19">
        <f>'AEO 37'!X35</f>
        <v>4621.9497069999998</v>
      </c>
      <c r="Y11" s="19">
        <f>'AEO 37'!Y35</f>
        <v>4646.2055659999996</v>
      </c>
      <c r="Z11" s="19">
        <f>'AEO 37'!Z35</f>
        <v>4681.8266599999997</v>
      </c>
      <c r="AA11" s="19">
        <f>'AEO 37'!AA35</f>
        <v>4713.9243159999996</v>
      </c>
      <c r="AB11" s="19">
        <f>'AEO 37'!AB35</f>
        <v>4738.0834960000002</v>
      </c>
      <c r="AC11" s="19">
        <f>'AEO 37'!AC35</f>
        <v>4775.9731449999999</v>
      </c>
      <c r="AD11" s="19">
        <f>'AEO 37'!AD35</f>
        <v>4820.0073240000002</v>
      </c>
      <c r="AE11" s="19">
        <f>'AEO 37'!AE35</f>
        <v>4876.7583009999998</v>
      </c>
      <c r="AF11" s="19">
        <f>'AEO 37'!AF35</f>
        <v>4935.6044920000004</v>
      </c>
      <c r="AG11" s="19">
        <f>'AEO 37'!AG35</f>
        <v>4991.533203</v>
      </c>
      <c r="AH11" s="19">
        <f>'AEO 37'!AH35</f>
        <v>5050.6005859999996</v>
      </c>
      <c r="AI11" s="19">
        <f>'AEO 37'!AI35</f>
        <v>5105.2060549999997</v>
      </c>
      <c r="AJ11" s="19">
        <f>'AEO 37'!AJ35</f>
        <v>5158.6987300000001</v>
      </c>
      <c r="AK11" s="19">
        <f>'AEO 37'!AK35</f>
        <v>5221.1962890000004</v>
      </c>
      <c r="AL11" s="19">
        <f>'AEO 37'!AL35</f>
        <v>5286.4541019999997</v>
      </c>
    </row>
    <row r="12" spans="1:38" x14ac:dyDescent="0.25">
      <c r="A12" t="s">
        <v>282</v>
      </c>
      <c r="B12" t="s">
        <v>286</v>
      </c>
      <c r="C12" t="s">
        <v>275</v>
      </c>
      <c r="D12" s="19">
        <f>SUM('AEO 37'!D90,'AEO 37'!D97)</f>
        <v>21.291184999999999</v>
      </c>
      <c r="E12" s="19">
        <f>SUM('AEO 37'!E90,'AEO 37'!E97)</f>
        <v>21.601683999999999</v>
      </c>
      <c r="F12" s="19">
        <f>SUM('AEO 37'!F90,'AEO 37'!F97)</f>
        <v>22.050984999999997</v>
      </c>
      <c r="G12" s="19">
        <f>SUM('AEO 37'!G90,'AEO 37'!G97)</f>
        <v>22.227578000000001</v>
      </c>
      <c r="H12" s="19">
        <f>SUM('AEO 37'!H90,'AEO 37'!H97)</f>
        <v>22.482989</v>
      </c>
      <c r="I12" s="19">
        <f>SUM('AEO 37'!I90,'AEO 37'!I97)</f>
        <v>22.770147000000001</v>
      </c>
      <c r="J12" s="19">
        <f>SUM('AEO 37'!J90,'AEO 37'!J97)</f>
        <v>23.059809000000001</v>
      </c>
      <c r="K12" s="19">
        <f>SUM('AEO 37'!K90,'AEO 37'!K97)</f>
        <v>23.400337</v>
      </c>
      <c r="L12" s="19">
        <f>SUM('AEO 37'!L90,'AEO 37'!L97)</f>
        <v>23.737048000000001</v>
      </c>
      <c r="M12" s="19">
        <f>SUM('AEO 37'!M90,'AEO 37'!M97)</f>
        <v>24.033951999999999</v>
      </c>
      <c r="N12" s="19">
        <f>SUM('AEO 37'!N90,'AEO 37'!N97)</f>
        <v>24.31427</v>
      </c>
      <c r="O12" s="19">
        <f>SUM('AEO 37'!O90,'AEO 37'!O97)</f>
        <v>24.625188999999999</v>
      </c>
      <c r="P12" s="19">
        <f>SUM('AEO 37'!P90,'AEO 37'!P97)</f>
        <v>24.970283999999999</v>
      </c>
      <c r="Q12" s="19">
        <f>SUM('AEO 37'!Q90,'AEO 37'!Q97)</f>
        <v>25.269877999999999</v>
      </c>
      <c r="R12" s="19">
        <f>SUM('AEO 37'!R90,'AEO 37'!R97)</f>
        <v>25.523776999999999</v>
      </c>
      <c r="S12" s="19">
        <f>SUM('AEO 37'!S90,'AEO 37'!S97)</f>
        <v>25.766204999999999</v>
      </c>
      <c r="T12" s="19">
        <f>SUM('AEO 37'!T90,'AEO 37'!T97)</f>
        <v>26.019078</v>
      </c>
      <c r="U12" s="19">
        <f>SUM('AEO 37'!U90,'AEO 37'!U97)</f>
        <v>26.330138999999999</v>
      </c>
      <c r="V12" s="19">
        <f>SUM('AEO 37'!V90,'AEO 37'!V97)</f>
        <v>26.617511999999998</v>
      </c>
      <c r="W12" s="19">
        <f>SUM('AEO 37'!W90,'AEO 37'!W97)</f>
        <v>26.916308999999998</v>
      </c>
      <c r="X12" s="19">
        <f>SUM('AEO 37'!X90,'AEO 37'!X97)</f>
        <v>27.174681</v>
      </c>
      <c r="Y12" s="19">
        <f>SUM('AEO 37'!Y90,'AEO 37'!Y97)</f>
        <v>27.477974000000003</v>
      </c>
      <c r="Z12" s="19">
        <f>SUM('AEO 37'!Z90,'AEO 37'!Z97)</f>
        <v>27.780977</v>
      </c>
      <c r="AA12" s="19">
        <f>SUM('AEO 37'!AA90,'AEO 37'!AA97)</f>
        <v>28.047497</v>
      </c>
      <c r="AB12" s="19">
        <f>SUM('AEO 37'!AB90,'AEO 37'!AB97)</f>
        <v>28.315393</v>
      </c>
      <c r="AC12" s="19">
        <f>SUM('AEO 37'!AC90,'AEO 37'!AC97)</f>
        <v>28.583031999999999</v>
      </c>
      <c r="AD12" s="19">
        <f>SUM('AEO 37'!AD90,'AEO 37'!AD97)</f>
        <v>28.861547000000002</v>
      </c>
      <c r="AE12" s="19">
        <f>SUM('AEO 37'!AE90,'AEO 37'!AE97)</f>
        <v>29.133709000000003</v>
      </c>
      <c r="AF12" s="19">
        <f>SUM('AEO 37'!AF90,'AEO 37'!AF97)</f>
        <v>29.395896999999998</v>
      </c>
      <c r="AG12" s="19">
        <f>SUM('AEO 37'!AG90,'AEO 37'!AG97)</f>
        <v>29.657973000000002</v>
      </c>
      <c r="AH12" s="19">
        <f>SUM('AEO 37'!AH90,'AEO 37'!AH97)</f>
        <v>29.918289999999999</v>
      </c>
      <c r="AI12" s="19">
        <f>SUM('AEO 37'!AI90,'AEO 37'!AI97)</f>
        <v>30.166992</v>
      </c>
      <c r="AJ12" s="19">
        <f>SUM('AEO 37'!AJ90,'AEO 37'!AJ97)</f>
        <v>30.428877</v>
      </c>
      <c r="AK12" s="19">
        <f>SUM('AEO 37'!AK90,'AEO 37'!AK97)</f>
        <v>30.680263000000004</v>
      </c>
      <c r="AL12" s="19">
        <f>SUM('AEO 37'!AL90,'AEO 37'!AL97)</f>
        <v>30.913411</v>
      </c>
    </row>
    <row r="13" spans="1:38" x14ac:dyDescent="0.25">
      <c r="A13" t="s">
        <v>282</v>
      </c>
      <c r="B13" t="s">
        <v>287</v>
      </c>
      <c r="C13" t="s">
        <v>275</v>
      </c>
      <c r="D13" s="19">
        <f>'AEO 37'!D44</f>
        <v>522.25414999999998</v>
      </c>
      <c r="E13" s="19">
        <f>'AEO 37'!E44</f>
        <v>527.74426300000005</v>
      </c>
      <c r="F13" s="19">
        <f>'AEO 37'!F44</f>
        <v>530.03057899999999</v>
      </c>
      <c r="G13" s="19">
        <f>'AEO 37'!G44</f>
        <v>544.08343500000001</v>
      </c>
      <c r="H13" s="19">
        <f>'AEO 37'!H44</f>
        <v>553.02581799999996</v>
      </c>
      <c r="I13" s="19">
        <f>'AEO 37'!I44</f>
        <v>557.63067599999999</v>
      </c>
      <c r="J13" s="19">
        <f>'AEO 37'!J44</f>
        <v>566.55456500000003</v>
      </c>
      <c r="K13" s="19">
        <f>'AEO 37'!K44</f>
        <v>568.82916299999999</v>
      </c>
      <c r="L13" s="19">
        <f>'AEO 37'!L44</f>
        <v>561.77508499999999</v>
      </c>
      <c r="M13" s="19">
        <f>'AEO 37'!M44</f>
        <v>558.29791299999999</v>
      </c>
      <c r="N13" s="19">
        <f>'AEO 37'!N44</f>
        <v>544.16113299999995</v>
      </c>
      <c r="O13" s="19">
        <f>'AEO 37'!O44</f>
        <v>532.30462599999998</v>
      </c>
      <c r="P13" s="19">
        <f>'AEO 37'!P44</f>
        <v>516.27319299999999</v>
      </c>
      <c r="Q13" s="19">
        <f>'AEO 37'!Q44</f>
        <v>501.87704500000001</v>
      </c>
      <c r="R13" s="19">
        <f>'AEO 37'!R44</f>
        <v>488.46710200000001</v>
      </c>
      <c r="S13" s="19">
        <f>'AEO 37'!S44</f>
        <v>473.04574600000001</v>
      </c>
      <c r="T13" s="19">
        <f>'AEO 37'!T44</f>
        <v>456.36428799999999</v>
      </c>
      <c r="U13" s="19">
        <f>'AEO 37'!U44</f>
        <v>444.25973499999998</v>
      </c>
      <c r="V13" s="19">
        <f>'AEO 37'!V44</f>
        <v>431.15802000000002</v>
      </c>
      <c r="W13" s="19">
        <f>'AEO 37'!W44</f>
        <v>420.46978799999999</v>
      </c>
      <c r="X13" s="19">
        <f>'AEO 37'!X44</f>
        <v>408.411316</v>
      </c>
      <c r="Y13" s="19">
        <f>'AEO 37'!Y44</f>
        <v>397.662262</v>
      </c>
      <c r="Z13" s="19">
        <f>'AEO 37'!Z44</f>
        <v>386.60000600000001</v>
      </c>
      <c r="AA13" s="19">
        <f>'AEO 37'!AA44</f>
        <v>378.96704099999999</v>
      </c>
      <c r="AB13" s="19">
        <f>'AEO 37'!AB44</f>
        <v>366.91580199999999</v>
      </c>
      <c r="AC13" s="19">
        <f>'AEO 37'!AC44</f>
        <v>357.99008199999997</v>
      </c>
      <c r="AD13" s="19">
        <f>'AEO 37'!AD44</f>
        <v>349.532623</v>
      </c>
      <c r="AE13" s="19">
        <f>'AEO 37'!AE44</f>
        <v>341.49902300000002</v>
      </c>
      <c r="AF13" s="19">
        <f>'AEO 37'!AF44</f>
        <v>333.48736600000001</v>
      </c>
      <c r="AG13" s="19">
        <f>'AEO 37'!AG44</f>
        <v>325.579407</v>
      </c>
      <c r="AH13" s="19">
        <f>'AEO 37'!AH44</f>
        <v>317.91568000000001</v>
      </c>
      <c r="AI13" s="19">
        <f>'AEO 37'!AI44</f>
        <v>310.35943600000002</v>
      </c>
      <c r="AJ13" s="19">
        <f>'AEO 37'!AJ44</f>
        <v>303.032623</v>
      </c>
      <c r="AK13" s="19">
        <f>'AEO 37'!AK44</f>
        <v>296.166901</v>
      </c>
      <c r="AL13" s="19">
        <f>'AEO 37'!AL44</f>
        <v>289.60168499999997</v>
      </c>
    </row>
    <row r="14" spans="1:38" x14ac:dyDescent="0.25">
      <c r="A14" t="s">
        <v>282</v>
      </c>
      <c r="B14" t="s">
        <v>288</v>
      </c>
      <c r="C14" t="s">
        <v>275</v>
      </c>
      <c r="D14" s="19">
        <f>'AEO 37'!D103</f>
        <v>51.413563000000003</v>
      </c>
      <c r="E14" s="19">
        <f>'AEO 37'!E103</f>
        <v>52.302306999999999</v>
      </c>
      <c r="F14" s="19">
        <f>'AEO 37'!F103</f>
        <v>53.321289</v>
      </c>
      <c r="G14" s="19">
        <f>'AEO 37'!G103</f>
        <v>54.249760000000002</v>
      </c>
      <c r="H14" s="19">
        <f>'AEO 37'!H103</f>
        <v>55.299602999999998</v>
      </c>
      <c r="I14" s="19">
        <f>'AEO 37'!I103</f>
        <v>56.479134000000002</v>
      </c>
      <c r="J14" s="19">
        <f>'AEO 37'!J103</f>
        <v>57.624091999999997</v>
      </c>
      <c r="K14" s="19">
        <f>'AEO 37'!K103</f>
        <v>58.738323000000001</v>
      </c>
      <c r="L14" s="19">
        <f>'AEO 37'!L103</f>
        <v>59.847687000000001</v>
      </c>
      <c r="M14" s="19">
        <f>'AEO 37'!M103</f>
        <v>60.868912000000002</v>
      </c>
      <c r="N14" s="19">
        <f>'AEO 37'!N103</f>
        <v>61.835681999999998</v>
      </c>
      <c r="O14" s="19">
        <f>'AEO 37'!O103</f>
        <v>62.853298000000002</v>
      </c>
      <c r="P14" s="19">
        <f>'AEO 37'!P103</f>
        <v>63.991042999999998</v>
      </c>
      <c r="Q14" s="19">
        <f>'AEO 37'!Q103</f>
        <v>65.033919999999995</v>
      </c>
      <c r="R14" s="19">
        <f>'AEO 37'!R103</f>
        <v>65.923919999999995</v>
      </c>
      <c r="S14" s="19">
        <f>'AEO 37'!S103</f>
        <v>66.791495999999995</v>
      </c>
      <c r="T14" s="19">
        <f>'AEO 37'!T103</f>
        <v>67.696899000000002</v>
      </c>
      <c r="U14" s="19">
        <f>'AEO 37'!U103</f>
        <v>68.740921</v>
      </c>
      <c r="V14" s="19">
        <f>'AEO 37'!V103</f>
        <v>69.779961</v>
      </c>
      <c r="W14" s="19">
        <f>'AEO 37'!W103</f>
        <v>70.853333000000006</v>
      </c>
      <c r="X14" s="19">
        <f>'AEO 37'!X103</f>
        <v>71.873512000000005</v>
      </c>
      <c r="Y14" s="19">
        <f>'AEO 37'!Y103</f>
        <v>72.959282000000002</v>
      </c>
      <c r="Z14" s="19">
        <f>'AEO 37'!Z103</f>
        <v>74.074127000000004</v>
      </c>
      <c r="AA14" s="19">
        <f>'AEO 37'!AA103</f>
        <v>75.114227</v>
      </c>
      <c r="AB14" s="19">
        <f>'AEO 37'!AB103</f>
        <v>76.131844000000001</v>
      </c>
      <c r="AC14" s="19">
        <f>'AEO 37'!AC103</f>
        <v>77.155631999999997</v>
      </c>
      <c r="AD14" s="19">
        <f>'AEO 37'!AD103</f>
        <v>78.216460999999995</v>
      </c>
      <c r="AE14" s="19">
        <f>'AEO 37'!AE103</f>
        <v>79.277229000000005</v>
      </c>
      <c r="AF14" s="19">
        <f>'AEO 37'!AF103</f>
        <v>80.318268000000003</v>
      </c>
      <c r="AG14" s="19">
        <f>'AEO 37'!AG103</f>
        <v>81.357483000000002</v>
      </c>
      <c r="AH14" s="19">
        <f>'AEO 37'!AH103</f>
        <v>82.370293000000004</v>
      </c>
      <c r="AI14" s="19">
        <f>'AEO 37'!AI103</f>
        <v>83.305519000000004</v>
      </c>
      <c r="AJ14" s="19">
        <f>'AEO 37'!AJ103</f>
        <v>84.233345</v>
      </c>
      <c r="AK14" s="19">
        <f>'AEO 37'!AK103</f>
        <v>85.168266000000003</v>
      </c>
      <c r="AL14" s="19">
        <f>'AEO 37'!AL103</f>
        <v>86.088524000000007</v>
      </c>
    </row>
    <row r="15" spans="1:38" x14ac:dyDescent="0.25">
      <c r="A15" t="s">
        <v>282</v>
      </c>
      <c r="B15" t="s">
        <v>289</v>
      </c>
      <c r="C15" t="s">
        <v>275</v>
      </c>
      <c r="D15" s="19">
        <f>SUM('AEO 37'!D50,'AEO 37'!D56)</f>
        <v>343.25077099999999</v>
      </c>
      <c r="E15" s="19">
        <f>SUM('AEO 37'!E50,'AEO 37'!E56)</f>
        <v>360.07607300000001</v>
      </c>
      <c r="F15" s="19">
        <f>SUM('AEO 37'!F50,'AEO 37'!F56)</f>
        <v>366.988877</v>
      </c>
      <c r="G15" s="19">
        <f>SUM('AEO 37'!G50,'AEO 37'!G56)</f>
        <v>382.46961999999996</v>
      </c>
      <c r="H15" s="19">
        <f>SUM('AEO 37'!H50,'AEO 37'!H56)</f>
        <v>305.69470899999999</v>
      </c>
      <c r="I15" s="19">
        <f>SUM('AEO 37'!I50,'AEO 37'!I56)</f>
        <v>304.49067700000001</v>
      </c>
      <c r="J15" s="19">
        <f>SUM('AEO 37'!J50,'AEO 37'!J56)</f>
        <v>303.29051299999998</v>
      </c>
      <c r="K15" s="19">
        <f>SUM('AEO 37'!K50,'AEO 37'!K56)</f>
        <v>302.034111</v>
      </c>
      <c r="L15" s="19">
        <f>SUM('AEO 37'!L50,'AEO 37'!L56)</f>
        <v>300.68303700000001</v>
      </c>
      <c r="M15" s="19">
        <f>SUM('AEO 37'!M50,'AEO 37'!M56)</f>
        <v>298.87376399999999</v>
      </c>
      <c r="N15" s="19">
        <f>SUM('AEO 37'!N50,'AEO 37'!N56)</f>
        <v>296.50739299999998</v>
      </c>
      <c r="O15" s="19">
        <f>SUM('AEO 37'!O50,'AEO 37'!O56)</f>
        <v>294.36115999999998</v>
      </c>
      <c r="P15" s="19">
        <f>SUM('AEO 37'!P50,'AEO 37'!P56)</f>
        <v>292.19942400000002</v>
      </c>
      <c r="Q15" s="19">
        <f>SUM('AEO 37'!Q50,'AEO 37'!Q56)</f>
        <v>290.25940700000001</v>
      </c>
      <c r="R15" s="19">
        <f>SUM('AEO 37'!R50,'AEO 37'!R56)</f>
        <v>288.38493399999999</v>
      </c>
      <c r="S15" s="19">
        <f>SUM('AEO 37'!S50,'AEO 37'!S56)</f>
        <v>287.45044999999999</v>
      </c>
      <c r="T15" s="19">
        <f>SUM('AEO 37'!T50,'AEO 37'!T56)</f>
        <v>286.40659700000003</v>
      </c>
      <c r="U15" s="19">
        <f>SUM('AEO 37'!U50,'AEO 37'!U56)</f>
        <v>285.63499100000001</v>
      </c>
      <c r="V15" s="19">
        <f>SUM('AEO 37'!V50,'AEO 37'!V56)</f>
        <v>285.07086900000002</v>
      </c>
      <c r="W15" s="19">
        <f>SUM('AEO 37'!W50,'AEO 37'!W56)</f>
        <v>284.54522300000002</v>
      </c>
      <c r="X15" s="19">
        <f>SUM('AEO 37'!X50,'AEO 37'!X56)</f>
        <v>283.58558600000003</v>
      </c>
      <c r="Y15" s="19">
        <f>SUM('AEO 37'!Y50,'AEO 37'!Y56)</f>
        <v>282.58507900000001</v>
      </c>
      <c r="Z15" s="19">
        <f>SUM('AEO 37'!Z50,'AEO 37'!Z56)</f>
        <v>281.54347999999999</v>
      </c>
      <c r="AA15" s="19">
        <f>SUM('AEO 37'!AA50,'AEO 37'!AA56)</f>
        <v>280.532219</v>
      </c>
      <c r="AB15" s="19">
        <f>SUM('AEO 37'!AB50,'AEO 37'!AB56)</f>
        <v>279.48247099999998</v>
      </c>
      <c r="AC15" s="19">
        <f>SUM('AEO 37'!AC50,'AEO 37'!AC56)</f>
        <v>278.92145500000004</v>
      </c>
      <c r="AD15" s="19">
        <f>SUM('AEO 37'!AD50,'AEO 37'!AD56)</f>
        <v>278.49453699999998</v>
      </c>
      <c r="AE15" s="19">
        <f>SUM('AEO 37'!AE50,'AEO 37'!AE56)</f>
        <v>278.24264199999999</v>
      </c>
      <c r="AF15" s="19">
        <f>SUM('AEO 37'!AF50,'AEO 37'!AF56)</f>
        <v>278.03675900000002</v>
      </c>
      <c r="AG15" s="19">
        <f>SUM('AEO 37'!AG50,'AEO 37'!AG56)</f>
        <v>277.808967</v>
      </c>
      <c r="AH15" s="19">
        <f>SUM('AEO 37'!AH50,'AEO 37'!AH56)</f>
        <v>277.63169799999997</v>
      </c>
      <c r="AI15" s="19">
        <f>SUM('AEO 37'!AI50,'AEO 37'!AI56)</f>
        <v>277.46051799999998</v>
      </c>
      <c r="AJ15" s="19">
        <f>SUM('AEO 37'!AJ50,'AEO 37'!AJ56)</f>
        <v>277.21376400000003</v>
      </c>
      <c r="AK15" s="19">
        <f>SUM('AEO 37'!AK50,'AEO 37'!AK56)</f>
        <v>277.140491</v>
      </c>
      <c r="AL15" s="19">
        <f>SUM('AEO 37'!AL50,'AEO 37'!AL56)</f>
        <v>277.13591400000001</v>
      </c>
    </row>
    <row r="17" spans="1:36" x14ac:dyDescent="0.25">
      <c r="A17" s="22" t="s">
        <v>290</v>
      </c>
      <c r="B17" s="23"/>
    </row>
    <row r="18" spans="1:36" x14ac:dyDescent="0.25">
      <c r="A18" t="s">
        <v>280</v>
      </c>
      <c r="B18" s="21" t="b">
        <v>1</v>
      </c>
    </row>
    <row r="19" spans="1:36" x14ac:dyDescent="0.25">
      <c r="A19" t="s">
        <v>281</v>
      </c>
      <c r="B19" s="21" t="b">
        <v>1</v>
      </c>
    </row>
    <row r="20" spans="1:36" x14ac:dyDescent="0.25">
      <c r="A20" t="s">
        <v>284</v>
      </c>
      <c r="B20" s="21" t="b">
        <v>1</v>
      </c>
    </row>
    <row r="21" spans="1:36" x14ac:dyDescent="0.25">
      <c r="A21" t="s">
        <v>285</v>
      </c>
      <c r="B21" s="21" t="b">
        <v>1</v>
      </c>
    </row>
    <row r="22" spans="1:36" x14ac:dyDescent="0.25">
      <c r="A22" t="s">
        <v>286</v>
      </c>
      <c r="B22" s="21" t="b">
        <v>0</v>
      </c>
    </row>
    <row r="23" spans="1:36" x14ac:dyDescent="0.25">
      <c r="A23" t="s">
        <v>287</v>
      </c>
      <c r="B23" s="21" t="b">
        <v>0</v>
      </c>
    </row>
    <row r="24" spans="1:36" x14ac:dyDescent="0.25">
      <c r="A24" t="s">
        <v>288</v>
      </c>
      <c r="B24" s="21" t="b">
        <v>0</v>
      </c>
    </row>
    <row r="25" spans="1:36" x14ac:dyDescent="0.25">
      <c r="A25" t="s">
        <v>289</v>
      </c>
      <c r="B25" s="21" t="b">
        <v>0</v>
      </c>
    </row>
    <row r="28" spans="1:36" x14ac:dyDescent="0.25">
      <c r="A28" s="22" t="s">
        <v>291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25">
      <c r="B29">
        <v>2016</v>
      </c>
      <c r="C29">
        <v>2017</v>
      </c>
      <c r="D29">
        <v>2018</v>
      </c>
      <c r="E29">
        <v>2019</v>
      </c>
      <c r="F29">
        <v>2020</v>
      </c>
      <c r="G29">
        <v>2021</v>
      </c>
      <c r="H29">
        <v>2022</v>
      </c>
      <c r="I29">
        <v>2023</v>
      </c>
      <c r="J29">
        <v>2024</v>
      </c>
      <c r="K29">
        <v>2025</v>
      </c>
      <c r="L29">
        <v>2026</v>
      </c>
      <c r="M29">
        <v>2027</v>
      </c>
      <c r="N29">
        <v>2028</v>
      </c>
      <c r="O29">
        <v>2029</v>
      </c>
      <c r="P29">
        <v>2030</v>
      </c>
      <c r="Q29">
        <v>2031</v>
      </c>
      <c r="R29">
        <v>2032</v>
      </c>
      <c r="S29">
        <v>2033</v>
      </c>
      <c r="T29">
        <v>2034</v>
      </c>
      <c r="U29">
        <v>2035</v>
      </c>
      <c r="V29">
        <v>2036</v>
      </c>
      <c r="W29">
        <v>2037</v>
      </c>
      <c r="X29">
        <v>2038</v>
      </c>
      <c r="Y29">
        <v>2039</v>
      </c>
      <c r="Z29">
        <v>2040</v>
      </c>
      <c r="AA29">
        <v>2041</v>
      </c>
      <c r="AB29">
        <v>2042</v>
      </c>
      <c r="AC29">
        <v>2043</v>
      </c>
      <c r="AD29">
        <v>2044</v>
      </c>
      <c r="AE29">
        <v>2045</v>
      </c>
      <c r="AF29">
        <v>2046</v>
      </c>
      <c r="AG29">
        <v>2047</v>
      </c>
      <c r="AH29">
        <v>2048</v>
      </c>
      <c r="AI29">
        <v>2049</v>
      </c>
      <c r="AJ29">
        <v>2050</v>
      </c>
    </row>
    <row r="30" spans="1:36" x14ac:dyDescent="0.25">
      <c r="A30" s="1" t="s">
        <v>273</v>
      </c>
      <c r="B30" s="16">
        <f>D7/(SUMIFS(D8:D15,$B18:$B25,TRUE)+D7)</f>
        <v>4.83644408590874E-2</v>
      </c>
      <c r="C30" s="16">
        <f t="shared" ref="C30:AJ30" si="0">E7/(SUMIFS(E8:E15,$B18:$B25,TRUE)+E7)</f>
        <v>4.9257644777002216E-2</v>
      </c>
      <c r="D30" s="16">
        <f t="shared" si="0"/>
        <v>4.9648852742134784E-2</v>
      </c>
      <c r="E30" s="16">
        <f t="shared" si="0"/>
        <v>5.1509121316078745E-2</v>
      </c>
      <c r="F30" s="16">
        <f t="shared" si="0"/>
        <v>5.1440099178150261E-2</v>
      </c>
      <c r="G30" s="16">
        <f t="shared" si="0"/>
        <v>4.8864222834815431E-2</v>
      </c>
      <c r="H30" s="16">
        <f t="shared" si="0"/>
        <v>4.5307297124702828E-2</v>
      </c>
      <c r="I30" s="16">
        <f t="shared" si="0"/>
        <v>4.1076294503555912E-2</v>
      </c>
      <c r="J30" s="16">
        <f t="shared" si="0"/>
        <v>3.6072151567211545E-2</v>
      </c>
      <c r="K30" s="16">
        <f t="shared" si="0"/>
        <v>3.0156559636871527E-2</v>
      </c>
      <c r="L30" s="16">
        <f t="shared" si="0"/>
        <v>2.2967652105768729E-2</v>
      </c>
      <c r="M30" s="16">
        <f t="shared" si="0"/>
        <v>1.5611419279622018E-2</v>
      </c>
      <c r="N30" s="16">
        <f t="shared" si="0"/>
        <v>1.5828512628501285E-2</v>
      </c>
      <c r="O30" s="16">
        <f t="shared" si="0"/>
        <v>1.6056792615999807E-2</v>
      </c>
      <c r="P30" s="16">
        <f t="shared" si="0"/>
        <v>1.6280443222494001E-2</v>
      </c>
      <c r="Q30" s="16">
        <f t="shared" si="0"/>
        <v>1.6492707397568265E-2</v>
      </c>
      <c r="R30" s="16">
        <f t="shared" si="0"/>
        <v>1.6695116620505993E-2</v>
      </c>
      <c r="S30" s="16">
        <f t="shared" si="0"/>
        <v>1.6880500849711478E-2</v>
      </c>
      <c r="T30" s="16">
        <f t="shared" si="0"/>
        <v>1.6991498114086317E-2</v>
      </c>
      <c r="U30" s="16">
        <f t="shared" si="0"/>
        <v>1.7042580631257919E-2</v>
      </c>
      <c r="V30" s="16">
        <f t="shared" si="0"/>
        <v>1.7057163424696379E-2</v>
      </c>
      <c r="W30" s="16">
        <f t="shared" si="0"/>
        <v>1.706748020254905E-2</v>
      </c>
      <c r="X30" s="16">
        <f t="shared" si="0"/>
        <v>1.7036182556757439E-2</v>
      </c>
      <c r="Y30" s="16">
        <f t="shared" si="0"/>
        <v>1.7155611901967075E-2</v>
      </c>
      <c r="Z30" s="16">
        <f t="shared" si="0"/>
        <v>1.6954023484546735E-2</v>
      </c>
      <c r="AA30" s="16">
        <f t="shared" si="0"/>
        <v>1.693298483489775E-2</v>
      </c>
      <c r="AB30" s="16">
        <f t="shared" si="0"/>
        <v>1.7068923943201968E-2</v>
      </c>
      <c r="AC30" s="16">
        <f t="shared" si="0"/>
        <v>1.6984289100918048E-2</v>
      </c>
      <c r="AD30" s="16">
        <f t="shared" si="0"/>
        <v>1.6868923839202018E-2</v>
      </c>
      <c r="AE30" s="16">
        <f t="shared" si="0"/>
        <v>1.6772341002982413E-2</v>
      </c>
      <c r="AF30" s="16">
        <f t="shared" si="0"/>
        <v>1.6671775313423499E-2</v>
      </c>
      <c r="AG30" s="16">
        <f t="shared" si="0"/>
        <v>1.6585136207362614E-2</v>
      </c>
      <c r="AH30" s="16">
        <f t="shared" si="0"/>
        <v>1.6513358307718669E-2</v>
      </c>
      <c r="AI30" s="16">
        <f t="shared" si="0"/>
        <v>1.641749801694127E-2</v>
      </c>
      <c r="AJ30" s="16">
        <f t="shared" si="0"/>
        <v>1.6123449895258494E-2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295</v>
      </c>
    </row>
    <row r="2" spans="1:1" x14ac:dyDescent="0.25">
      <c r="A2" t="s">
        <v>296</v>
      </c>
    </row>
    <row r="4" spans="1:1" x14ac:dyDescent="0.25">
      <c r="A4" t="s">
        <v>297</v>
      </c>
    </row>
    <row r="5" spans="1:1" x14ac:dyDescent="0.25">
      <c r="A5">
        <v>0.55000000000000004</v>
      </c>
    </row>
    <row r="7" spans="1:1" x14ac:dyDescent="0.25">
      <c r="A7" t="s">
        <v>311</v>
      </c>
    </row>
    <row r="8" spans="1:1" x14ac:dyDescent="0.25">
      <c r="A8" t="s">
        <v>312</v>
      </c>
    </row>
    <row r="9" spans="1:1" x14ac:dyDescent="0.25">
      <c r="A9" t="s">
        <v>313</v>
      </c>
    </row>
    <row r="11" spans="1:1" x14ac:dyDescent="0.25">
      <c r="A11" s="2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6:AJ6 B4:AJ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2017-06-24T23:26:41Z</dcterms:modified>
</cp:coreProperties>
</file>