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Dropbox (Energy Innovation)\EI-PlcyMdl\eps-1.4.1-mexico\"/>
    </mc:Choice>
  </mc:AlternateContent>
  <bookViews>
    <workbookView xWindow="855" yWindow="465" windowWidth="32745" windowHeight="19740"/>
  </bookViews>
  <sheets>
    <sheet name="About" sheetId="10" r:id="rId1"/>
    <sheet name="PolicyLevers" sheetId="1" r:id="rId2"/>
    <sheet name="OutputGraphs" sheetId="8" r:id="rId3"/>
    <sheet name="ReferenceScenarios" sheetId="9" r:id="rId4"/>
    <sheet name="Targets" sheetId="17" r:id="rId5"/>
    <sheet name="MaxBoundCalculations" sheetId="13" r:id="rId6"/>
    <sheet name="MexicoCalculations" sheetId="16" r:id="rId7"/>
  </sheets>
  <definedNames>
    <definedName name="_xlnm._FilterDatabase" localSheetId="1" hidden="1">PolicyLevers!$A$1:$U$320</definedName>
  </definedNames>
  <calcPr calcId="162913"/>
</workbook>
</file>

<file path=xl/calcChain.xml><?xml version="1.0" encoding="utf-8"?>
<calcChain xmlns="http://schemas.openxmlformats.org/spreadsheetml/2006/main">
  <c r="C21" i="17" l="1"/>
  <c r="C19" i="17"/>
  <c r="C15" i="17"/>
  <c r="C14" i="17"/>
  <c r="D4" i="17"/>
  <c r="C3" i="17"/>
  <c r="D3" i="17" s="1"/>
  <c r="C2" i="17"/>
  <c r="D14" i="17" s="1"/>
  <c r="D15" i="17" l="1"/>
  <c r="D2" i="17"/>
  <c r="M31" i="1"/>
  <c r="R4" i="1"/>
  <c r="Q4" i="1"/>
  <c r="O4" i="1"/>
  <c r="N4" i="1"/>
  <c r="M4" i="1"/>
  <c r="L4" i="1"/>
  <c r="O3" i="16" l="1"/>
  <c r="P3" i="16"/>
  <c r="Q3" i="16"/>
  <c r="R3" i="16"/>
  <c r="D4" i="16"/>
  <c r="E4" i="16"/>
  <c r="F4" i="16"/>
  <c r="G4" i="16"/>
  <c r="H4" i="16"/>
  <c r="I4" i="16"/>
  <c r="J4" i="16"/>
  <c r="K4" i="16"/>
  <c r="L4" i="16"/>
  <c r="M4" i="16"/>
  <c r="O6" i="16"/>
  <c r="P6" i="16"/>
  <c r="Q6" i="16"/>
  <c r="R6" i="16"/>
  <c r="D7" i="16"/>
  <c r="E7" i="16"/>
  <c r="F7" i="16"/>
  <c r="G7" i="16"/>
  <c r="H7" i="16"/>
  <c r="I7" i="16"/>
  <c r="J7" i="16"/>
  <c r="K7" i="16"/>
  <c r="L7" i="16"/>
  <c r="M7" i="16"/>
  <c r="O7" i="16"/>
  <c r="D11" i="16"/>
  <c r="G11" i="16" s="1"/>
  <c r="I11" i="16" s="1"/>
  <c r="F12" i="16"/>
  <c r="Q175" i="1" l="1"/>
  <c r="Q174" i="1"/>
  <c r="R175" i="1"/>
  <c r="R174" i="1"/>
  <c r="J175" i="1" l="1"/>
  <c r="K175" i="1"/>
  <c r="L175" i="1"/>
  <c r="M175" i="1"/>
  <c r="N175" i="1"/>
  <c r="O175" i="1"/>
  <c r="K174" i="1"/>
  <c r="L174" i="1"/>
  <c r="M174" i="1"/>
  <c r="N174" i="1"/>
  <c r="O174" i="1"/>
  <c r="J174" i="1"/>
  <c r="A175" i="1"/>
  <c r="B175" i="1"/>
  <c r="C175" i="1"/>
  <c r="B174" i="1"/>
  <c r="C174" i="1"/>
  <c r="A174" i="1"/>
  <c r="K306" i="1" l="1"/>
  <c r="K302" i="1"/>
  <c r="K301" i="1"/>
  <c r="K300" i="1"/>
  <c r="K299" i="1"/>
  <c r="K291" i="1"/>
  <c r="K252" i="1"/>
  <c r="K253" i="1"/>
  <c r="K254" i="1"/>
  <c r="K255" i="1"/>
  <c r="K256" i="1"/>
  <c r="K245" i="1"/>
  <c r="K246" i="1"/>
  <c r="K247" i="1"/>
  <c r="K248" i="1"/>
  <c r="K249" i="1"/>
  <c r="J227" i="1"/>
  <c r="K227" i="1"/>
  <c r="J228" i="1"/>
  <c r="K228" i="1"/>
  <c r="J229" i="1"/>
  <c r="K229" i="1"/>
  <c r="J230" i="1"/>
  <c r="K230" i="1"/>
  <c r="J231" i="1"/>
  <c r="K231" i="1"/>
  <c r="J232" i="1"/>
  <c r="K232" i="1"/>
  <c r="J233" i="1"/>
  <c r="K233" i="1"/>
  <c r="J234" i="1"/>
  <c r="K234" i="1"/>
  <c r="J235" i="1"/>
  <c r="K235" i="1"/>
  <c r="J236" i="1"/>
  <c r="K236" i="1"/>
  <c r="J237" i="1"/>
  <c r="K237" i="1"/>
  <c r="J238" i="1"/>
  <c r="K238" i="1"/>
  <c r="J239" i="1"/>
  <c r="K239" i="1"/>
  <c r="J240" i="1"/>
  <c r="K240" i="1"/>
  <c r="K226" i="1"/>
  <c r="K223" i="1"/>
  <c r="K224" i="1"/>
  <c r="K183" i="1"/>
  <c r="K184" i="1"/>
  <c r="K185" i="1"/>
  <c r="K186" i="1"/>
  <c r="K187" i="1"/>
  <c r="K180" i="1"/>
  <c r="K181" i="1"/>
  <c r="K182" i="1"/>
  <c r="K179" i="1"/>
  <c r="J139" i="1"/>
  <c r="K139" i="1"/>
  <c r="J140" i="1"/>
  <c r="K140" i="1"/>
  <c r="J141" i="1"/>
  <c r="K141" i="1"/>
  <c r="J142" i="1"/>
  <c r="K142" i="1"/>
  <c r="J143" i="1"/>
  <c r="K143" i="1"/>
  <c r="J144" i="1"/>
  <c r="K144" i="1"/>
  <c r="J145" i="1"/>
  <c r="K145" i="1"/>
  <c r="J146" i="1"/>
  <c r="K146" i="1"/>
  <c r="J147" i="1"/>
  <c r="K147" i="1"/>
  <c r="J148" i="1"/>
  <c r="K148" i="1"/>
  <c r="J149" i="1"/>
  <c r="K149" i="1"/>
  <c r="J150" i="1"/>
  <c r="K150" i="1"/>
  <c r="J151" i="1"/>
  <c r="K151" i="1"/>
  <c r="J152" i="1"/>
  <c r="K152" i="1"/>
  <c r="J153" i="1"/>
  <c r="K153" i="1"/>
  <c r="J154" i="1"/>
  <c r="K154" i="1"/>
  <c r="J155" i="1"/>
  <c r="K155" i="1"/>
  <c r="J156" i="1"/>
  <c r="K156" i="1"/>
  <c r="J157" i="1"/>
  <c r="K157" i="1"/>
  <c r="J158" i="1"/>
  <c r="K158" i="1"/>
  <c r="J159" i="1"/>
  <c r="K159" i="1"/>
  <c r="J160" i="1"/>
  <c r="K160" i="1"/>
  <c r="J161" i="1"/>
  <c r="K161" i="1"/>
  <c r="J162" i="1"/>
  <c r="K162" i="1"/>
  <c r="J163" i="1"/>
  <c r="K163" i="1"/>
  <c r="J164" i="1"/>
  <c r="K164" i="1"/>
  <c r="J165" i="1"/>
  <c r="K165" i="1"/>
  <c r="J166" i="1"/>
  <c r="K166" i="1"/>
  <c r="J167" i="1"/>
  <c r="K167" i="1"/>
  <c r="J168" i="1"/>
  <c r="K168" i="1"/>
  <c r="J169" i="1"/>
  <c r="K169" i="1"/>
  <c r="J170" i="1"/>
  <c r="K170" i="1"/>
  <c r="J171" i="1"/>
  <c r="K171" i="1"/>
  <c r="K138" i="1"/>
  <c r="K123" i="1"/>
  <c r="K124" i="1"/>
  <c r="K125" i="1"/>
  <c r="K126" i="1"/>
  <c r="K127" i="1"/>
  <c r="K128" i="1"/>
  <c r="K129" i="1"/>
  <c r="K130" i="1"/>
  <c r="K131" i="1"/>
  <c r="K121" i="1"/>
  <c r="K108" i="1"/>
  <c r="K109" i="1"/>
  <c r="K110" i="1"/>
  <c r="K111" i="1"/>
  <c r="K112" i="1"/>
  <c r="K113" i="1"/>
  <c r="K114" i="1"/>
  <c r="K115" i="1"/>
  <c r="K100" i="1"/>
  <c r="K101" i="1"/>
  <c r="K102" i="1"/>
  <c r="K103"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29" i="1"/>
  <c r="K30" i="1"/>
  <c r="J14" i="1"/>
  <c r="J6" i="1"/>
  <c r="J7" i="1"/>
  <c r="J8" i="1"/>
  <c r="J9" i="1"/>
  <c r="J10" i="1"/>
  <c r="J11" i="1"/>
  <c r="J12" i="1"/>
  <c r="J4" i="1"/>
  <c r="K17" i="1"/>
  <c r="K7" i="1"/>
  <c r="K10" i="1" l="1"/>
  <c r="K14" i="1"/>
  <c r="K24" i="1"/>
  <c r="K20" i="1"/>
  <c r="K61" i="1"/>
  <c r="K57" i="1"/>
  <c r="K53" i="1"/>
  <c r="K49" i="1"/>
  <c r="K45" i="1"/>
  <c r="K41" i="1"/>
  <c r="K37" i="1"/>
  <c r="K33" i="1"/>
  <c r="K4" i="1"/>
  <c r="K9" i="1"/>
  <c r="K16" i="1"/>
  <c r="K23" i="1"/>
  <c r="K19" i="1"/>
  <c r="K29" i="1"/>
  <c r="K60" i="1"/>
  <c r="K56" i="1"/>
  <c r="K52" i="1"/>
  <c r="K48" i="1"/>
  <c r="K44" i="1"/>
  <c r="K40" i="1"/>
  <c r="K36" i="1"/>
  <c r="K32" i="1"/>
  <c r="K12" i="1"/>
  <c r="K8" i="1"/>
  <c r="K26" i="1"/>
  <c r="K22" i="1"/>
  <c r="K18" i="1"/>
  <c r="K63" i="1"/>
  <c r="K59" i="1"/>
  <c r="K55" i="1"/>
  <c r="K51" i="1"/>
  <c r="K47" i="1"/>
  <c r="K43" i="1"/>
  <c r="K39" i="1"/>
  <c r="K35" i="1"/>
  <c r="K31" i="1"/>
  <c r="K11" i="1"/>
  <c r="K25" i="1"/>
  <c r="K21" i="1"/>
  <c r="K62" i="1"/>
  <c r="K58" i="1"/>
  <c r="K54" i="1"/>
  <c r="K50" i="1"/>
  <c r="K46" i="1"/>
  <c r="K42" i="1"/>
  <c r="K38" i="1"/>
  <c r="K34" i="1"/>
  <c r="K320" i="1"/>
  <c r="K319" i="1"/>
  <c r="K318" i="1"/>
  <c r="K317" i="1"/>
  <c r="K316" i="1"/>
  <c r="K314" i="1"/>
  <c r="K313" i="1"/>
  <c r="K312" i="1"/>
  <c r="K311" i="1"/>
  <c r="K310" i="1"/>
  <c r="K309" i="1"/>
  <c r="K308" i="1"/>
  <c r="K305" i="1"/>
  <c r="K304" i="1"/>
  <c r="K303" i="1"/>
  <c r="K298" i="1"/>
  <c r="K297" i="1"/>
  <c r="K294" i="1"/>
  <c r="K293" i="1"/>
  <c r="K292" i="1"/>
  <c r="K290" i="1"/>
  <c r="K288" i="1"/>
  <c r="K287" i="1"/>
  <c r="K286" i="1"/>
  <c r="K285" i="1"/>
  <c r="K284" i="1"/>
  <c r="K282" i="1"/>
  <c r="K281" i="1"/>
  <c r="K280" i="1"/>
  <c r="K279" i="1"/>
  <c r="K278" i="1"/>
  <c r="K277" i="1"/>
  <c r="K276" i="1"/>
  <c r="K274" i="1"/>
  <c r="K273" i="1"/>
  <c r="K272" i="1"/>
  <c r="K271" i="1"/>
  <c r="K270" i="1"/>
  <c r="K269" i="1"/>
  <c r="K268" i="1"/>
  <c r="K267" i="1"/>
  <c r="K266" i="1"/>
  <c r="K265" i="1"/>
  <c r="K262" i="1"/>
  <c r="K261" i="1"/>
  <c r="K260" i="1"/>
  <c r="K259" i="1"/>
  <c r="K258" i="1"/>
  <c r="K251" i="1"/>
  <c r="K250" i="1"/>
  <c r="K244" i="1"/>
  <c r="K243" i="1"/>
  <c r="K222" i="1"/>
  <c r="K221" i="1"/>
  <c r="K220" i="1"/>
  <c r="K219" i="1"/>
  <c r="K198" i="1"/>
  <c r="K197" i="1"/>
  <c r="K196" i="1"/>
  <c r="K195" i="1"/>
  <c r="K194" i="1"/>
  <c r="K193" i="1"/>
  <c r="K192" i="1"/>
  <c r="K122" i="1"/>
  <c r="K107" i="1"/>
  <c r="K106" i="1"/>
  <c r="K105" i="1"/>
  <c r="K99" i="1"/>
  <c r="K97" i="1"/>
  <c r="K96" i="1"/>
  <c r="K95" i="1"/>
  <c r="K94" i="1"/>
  <c r="K93" i="1"/>
  <c r="K87" i="1"/>
  <c r="K86" i="1"/>
  <c r="K85" i="1"/>
  <c r="K84" i="1"/>
  <c r="K83" i="1"/>
  <c r="K82" i="1"/>
  <c r="K81" i="1"/>
  <c r="K80" i="1"/>
  <c r="K79" i="1"/>
  <c r="K78" i="1"/>
  <c r="K77" i="1"/>
  <c r="K76" i="1"/>
  <c r="K75" i="1"/>
  <c r="K74" i="1"/>
  <c r="K73" i="1"/>
  <c r="K72" i="1"/>
  <c r="K71" i="1"/>
  <c r="K69" i="1"/>
  <c r="K68" i="1"/>
  <c r="K66" i="1"/>
  <c r="K13" i="1"/>
  <c r="K6" i="1"/>
  <c r="K5" i="1"/>
  <c r="O304" i="1" l="1"/>
  <c r="N304" i="1"/>
  <c r="M304" i="1"/>
  <c r="L304" i="1"/>
  <c r="J304" i="1"/>
  <c r="C304" i="1"/>
  <c r="A304" i="1"/>
  <c r="O272" i="1"/>
  <c r="N272" i="1"/>
  <c r="M272" i="1"/>
  <c r="L272" i="1"/>
  <c r="J272" i="1"/>
  <c r="C272" i="1"/>
  <c r="A272" i="1"/>
  <c r="B186" i="13" l="1"/>
  <c r="B188" i="13" s="1"/>
  <c r="B187" i="13" l="1"/>
  <c r="B189" i="13" s="1"/>
  <c r="M191" i="1" s="1"/>
  <c r="A35" i="1"/>
  <c r="B35" i="1"/>
  <c r="C35" i="1"/>
  <c r="A36" i="1"/>
  <c r="B36" i="1"/>
  <c r="C36" i="1"/>
  <c r="A37" i="1"/>
  <c r="B37" i="1"/>
  <c r="C37" i="1"/>
  <c r="A38" i="1"/>
  <c r="B38" i="1"/>
  <c r="C38" i="1"/>
  <c r="A39" i="1"/>
  <c r="B39" i="1"/>
  <c r="C39" i="1"/>
  <c r="A40" i="1"/>
  <c r="B40" i="1"/>
  <c r="C40" i="1"/>
  <c r="A41" i="1"/>
  <c r="B41" i="1"/>
  <c r="C41" i="1"/>
  <c r="A42" i="1"/>
  <c r="B42" i="1"/>
  <c r="C42" i="1"/>
  <c r="A43" i="1"/>
  <c r="B43" i="1"/>
  <c r="C43" i="1"/>
  <c r="A44" i="1"/>
  <c r="B44" i="1"/>
  <c r="C44" i="1"/>
  <c r="A45" i="1"/>
  <c r="B45" i="1"/>
  <c r="C45" i="1"/>
  <c r="A46" i="1"/>
  <c r="B46" i="1"/>
  <c r="C46" i="1"/>
  <c r="A47" i="1"/>
  <c r="B47" i="1"/>
  <c r="C47" i="1"/>
  <c r="A48" i="1"/>
  <c r="B48" i="1"/>
  <c r="C48" i="1"/>
  <c r="A49" i="1"/>
  <c r="B49" i="1"/>
  <c r="C49" i="1"/>
  <c r="A50" i="1"/>
  <c r="B50" i="1"/>
  <c r="C50" i="1"/>
  <c r="A51" i="1"/>
  <c r="B51" i="1"/>
  <c r="C51" i="1"/>
  <c r="A52" i="1"/>
  <c r="B52" i="1"/>
  <c r="C52" i="1"/>
  <c r="A53" i="1"/>
  <c r="B53" i="1"/>
  <c r="C53" i="1"/>
  <c r="A54" i="1"/>
  <c r="B54" i="1"/>
  <c r="C54" i="1"/>
  <c r="A55" i="1"/>
  <c r="B55" i="1"/>
  <c r="C55" i="1"/>
  <c r="A56" i="1"/>
  <c r="B56" i="1"/>
  <c r="C56" i="1"/>
  <c r="A57" i="1"/>
  <c r="B57" i="1"/>
  <c r="C57" i="1"/>
  <c r="A58" i="1"/>
  <c r="B58" i="1"/>
  <c r="C58" i="1"/>
  <c r="A59" i="1"/>
  <c r="B59" i="1"/>
  <c r="C59" i="1"/>
  <c r="A60" i="1"/>
  <c r="B60" i="1"/>
  <c r="C60" i="1"/>
  <c r="A61" i="1"/>
  <c r="B61" i="1"/>
  <c r="C61" i="1"/>
  <c r="A62" i="1"/>
  <c r="B62" i="1"/>
  <c r="C62" i="1"/>
  <c r="A63" i="1"/>
  <c r="B63" i="1"/>
  <c r="C63" i="1"/>
  <c r="A29" i="1"/>
  <c r="B29" i="1"/>
  <c r="C29" i="1"/>
  <c r="A30" i="1"/>
  <c r="B30" i="1"/>
  <c r="C30" i="1"/>
  <c r="A31" i="1"/>
  <c r="B31" i="1"/>
  <c r="C31" i="1"/>
  <c r="A32" i="1"/>
  <c r="B32" i="1"/>
  <c r="C32" i="1"/>
  <c r="A33" i="1"/>
  <c r="B33" i="1"/>
  <c r="C33" i="1"/>
  <c r="R6" i="1" l="1"/>
  <c r="Q6" i="1"/>
  <c r="O6" i="1"/>
  <c r="N6" i="1"/>
  <c r="M6" i="1"/>
  <c r="L6" i="1"/>
  <c r="A24" i="10" l="1"/>
  <c r="R13" i="1" l="1"/>
  <c r="Q13" i="1"/>
  <c r="R5" i="1"/>
  <c r="Q5" i="1"/>
  <c r="O13" i="1"/>
  <c r="O5" i="1"/>
  <c r="J13" i="1"/>
  <c r="N13" i="1"/>
  <c r="M13" i="1"/>
  <c r="L13" i="1"/>
  <c r="N5" i="1"/>
  <c r="M5" i="1"/>
  <c r="J5" i="1"/>
  <c r="L5" i="1"/>
  <c r="A5" i="1"/>
  <c r="B5" i="1"/>
  <c r="C5" i="1"/>
  <c r="A6" i="1"/>
  <c r="B6" i="1"/>
  <c r="C6" i="1"/>
  <c r="A7" i="1"/>
  <c r="B7" i="1"/>
  <c r="C7" i="1"/>
  <c r="A8" i="1"/>
  <c r="B8" i="1"/>
  <c r="C8" i="1"/>
  <c r="A9" i="1"/>
  <c r="B9" i="1"/>
  <c r="C9" i="1"/>
  <c r="A10" i="1"/>
  <c r="B10" i="1"/>
  <c r="C10" i="1"/>
  <c r="A11" i="1"/>
  <c r="B11" i="1"/>
  <c r="C11" i="1"/>
  <c r="A12" i="1"/>
  <c r="B12" i="1"/>
  <c r="C12" i="1"/>
  <c r="A13" i="1"/>
  <c r="B13" i="1"/>
  <c r="C13" i="1"/>
  <c r="A14" i="1"/>
  <c r="B14" i="1"/>
  <c r="C14" i="1"/>
  <c r="B4" i="1"/>
  <c r="C4" i="1"/>
  <c r="A4" i="1"/>
  <c r="J26" i="1"/>
  <c r="J25" i="1"/>
  <c r="J24" i="1"/>
  <c r="J23" i="1"/>
  <c r="J22" i="1"/>
  <c r="J21" i="1"/>
  <c r="J20" i="1"/>
  <c r="J19" i="1"/>
  <c r="J18" i="1"/>
  <c r="J17" i="1"/>
  <c r="J16"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S187" i="1" l="1"/>
  <c r="O187" i="1"/>
  <c r="N187" i="1"/>
  <c r="M187" i="1"/>
  <c r="L187" i="1"/>
  <c r="J187" i="1"/>
  <c r="C187" i="1"/>
  <c r="B187" i="1"/>
  <c r="A187" i="1"/>
  <c r="J306" i="1"/>
  <c r="C306" i="1"/>
  <c r="A306" i="1"/>
  <c r="O274" i="1"/>
  <c r="N274" i="1"/>
  <c r="M274" i="1"/>
  <c r="L274" i="1"/>
  <c r="J274" i="1"/>
  <c r="C274" i="1"/>
  <c r="A274" i="1"/>
  <c r="J172" i="1"/>
  <c r="C172" i="1"/>
  <c r="B172" i="1"/>
  <c r="A172" i="1"/>
  <c r="C171" i="1"/>
  <c r="B171" i="1"/>
  <c r="A171" i="1"/>
  <c r="C170" i="1"/>
  <c r="B170" i="1"/>
  <c r="A170" i="1"/>
  <c r="J115" i="1"/>
  <c r="C115" i="1"/>
  <c r="B115" i="1"/>
  <c r="A115" i="1"/>
  <c r="J131" i="1"/>
  <c r="C131" i="1"/>
  <c r="B131" i="1"/>
  <c r="A131" i="1"/>
  <c r="J186" i="1" l="1"/>
  <c r="C186" i="1"/>
  <c r="B186" i="1"/>
  <c r="A186" i="1"/>
  <c r="O305" i="1"/>
  <c r="N305" i="1"/>
  <c r="M305" i="1"/>
  <c r="L305" i="1"/>
  <c r="J305" i="1"/>
  <c r="C305" i="1"/>
  <c r="A305" i="1"/>
  <c r="O273" i="1"/>
  <c r="N273" i="1"/>
  <c r="M273" i="1"/>
  <c r="L273" i="1"/>
  <c r="J273" i="1"/>
  <c r="C273" i="1"/>
  <c r="A273" i="1"/>
  <c r="C169" i="1" l="1"/>
  <c r="B169" i="1"/>
  <c r="A169" i="1"/>
  <c r="C168" i="1"/>
  <c r="B168" i="1"/>
  <c r="A168" i="1"/>
  <c r="C167" i="1"/>
  <c r="B167" i="1"/>
  <c r="A167" i="1"/>
  <c r="R114" i="1" l="1"/>
  <c r="Q114" i="1"/>
  <c r="R107" i="1"/>
  <c r="Q107" i="1"/>
  <c r="R106" i="1"/>
  <c r="Q106" i="1"/>
  <c r="R105" i="1"/>
  <c r="Q105" i="1"/>
  <c r="O114" i="1"/>
  <c r="N114" i="1"/>
  <c r="M114" i="1"/>
  <c r="L114" i="1"/>
  <c r="J114" i="1"/>
  <c r="C114" i="1"/>
  <c r="B114" i="1"/>
  <c r="A114" i="1"/>
  <c r="J130" i="1"/>
  <c r="C130" i="1"/>
  <c r="B130" i="1"/>
  <c r="A130" i="1"/>
  <c r="C240" i="1"/>
  <c r="B240" i="1"/>
  <c r="A240" i="1"/>
  <c r="J256" i="1"/>
  <c r="C256" i="1"/>
  <c r="B256" i="1"/>
  <c r="A256" i="1"/>
  <c r="S66" i="1"/>
  <c r="R66" i="1"/>
  <c r="Q66" i="1"/>
  <c r="R60" i="1"/>
  <c r="Q60" i="1"/>
  <c r="R57" i="1"/>
  <c r="Q57" i="1"/>
  <c r="R51" i="1"/>
  <c r="Q51" i="1"/>
  <c r="R45" i="1"/>
  <c r="Q45" i="1"/>
  <c r="R37" i="1"/>
  <c r="Q37" i="1"/>
  <c r="O66" i="1"/>
  <c r="N66" i="1"/>
  <c r="M66" i="1"/>
  <c r="L66" i="1"/>
  <c r="J66" i="1"/>
  <c r="B66" i="1"/>
  <c r="C66" i="1"/>
  <c r="A66" i="1"/>
  <c r="C239" i="1"/>
  <c r="B239" i="1"/>
  <c r="A239" i="1"/>
  <c r="T198" i="1"/>
  <c r="T197" i="1"/>
  <c r="T196" i="1"/>
  <c r="T195" i="1"/>
  <c r="T194" i="1"/>
  <c r="T193" i="1"/>
  <c r="T192" i="1"/>
  <c r="T71" i="1"/>
  <c r="T72" i="1" s="1"/>
  <c r="T73" i="1" s="1"/>
  <c r="T74" i="1" s="1"/>
  <c r="T75" i="1" s="1"/>
  <c r="T76" i="1" s="1"/>
  <c r="T77" i="1" s="1"/>
  <c r="T78" i="1" s="1"/>
  <c r="T79" i="1" s="1"/>
  <c r="T80" i="1" s="1"/>
  <c r="T81" i="1" s="1"/>
  <c r="T82" i="1" s="1"/>
  <c r="T83" i="1" s="1"/>
  <c r="T84" i="1" s="1"/>
  <c r="T85" i="1" s="1"/>
  <c r="T86" i="1" s="1"/>
  <c r="T87" i="1" s="1"/>
  <c r="G152" i="13"/>
  <c r="B161" i="13"/>
  <c r="M73" i="1" s="1"/>
  <c r="M79" i="1" s="1"/>
  <c r="M85" i="1" s="1"/>
  <c r="G140" i="13"/>
  <c r="G141" i="13"/>
  <c r="G142" i="13"/>
  <c r="G143" i="13"/>
  <c r="G144" i="13"/>
  <c r="G145" i="13"/>
  <c r="G146" i="13"/>
  <c r="G147" i="13"/>
  <c r="G148" i="13"/>
  <c r="G149" i="13"/>
  <c r="B160" i="13" s="1"/>
  <c r="M75" i="1" s="1"/>
  <c r="M81" i="1" s="1"/>
  <c r="M87" i="1" s="1"/>
  <c r="G150" i="13"/>
  <c r="G151" i="13"/>
  <c r="G153" i="13"/>
  <c r="B162" i="13"/>
  <c r="M70" i="1" s="1"/>
  <c r="M76" i="1" s="1"/>
  <c r="M82" i="1" s="1"/>
  <c r="G154" i="13"/>
  <c r="G155" i="13"/>
  <c r="G156" i="13"/>
  <c r="G139" i="13"/>
  <c r="B167" i="13"/>
  <c r="B181" i="13"/>
  <c r="M133" i="1" s="1"/>
  <c r="B176" i="13"/>
  <c r="M177" i="1" s="1"/>
  <c r="B171" i="13"/>
  <c r="B172" i="13" s="1"/>
  <c r="M89" i="1" s="1"/>
  <c r="A127" i="13"/>
  <c r="A128" i="13" s="1"/>
  <c r="A130" i="13"/>
  <c r="A116" i="13"/>
  <c r="A117" i="13" s="1"/>
  <c r="A101" i="13"/>
  <c r="A102" i="13" s="1"/>
  <c r="A103" i="13" s="1"/>
  <c r="B88" i="13"/>
  <c r="M30" i="1" s="1"/>
  <c r="A91" i="13"/>
  <c r="A93" i="13" s="1"/>
  <c r="A94" i="13" s="1"/>
  <c r="A96" i="13" s="1"/>
  <c r="M37" i="1" s="1"/>
  <c r="J320" i="1"/>
  <c r="J319" i="1"/>
  <c r="J318" i="1"/>
  <c r="J317" i="1"/>
  <c r="J316" i="1"/>
  <c r="J315" i="1"/>
  <c r="J314" i="1"/>
  <c r="J313" i="1"/>
  <c r="J312" i="1"/>
  <c r="J311" i="1"/>
  <c r="J310" i="1"/>
  <c r="J309" i="1"/>
  <c r="J308" i="1"/>
  <c r="J307" i="1"/>
  <c r="J303" i="1"/>
  <c r="J302" i="1"/>
  <c r="J301" i="1"/>
  <c r="J300" i="1"/>
  <c r="J299" i="1"/>
  <c r="J298" i="1"/>
  <c r="J297" i="1"/>
  <c r="J296" i="1"/>
  <c r="J295" i="1"/>
  <c r="J294" i="1"/>
  <c r="J293" i="1"/>
  <c r="J292" i="1"/>
  <c r="J291" i="1"/>
  <c r="J290" i="1"/>
  <c r="J288" i="1"/>
  <c r="J287" i="1"/>
  <c r="J286" i="1"/>
  <c r="J285" i="1"/>
  <c r="J284" i="1"/>
  <c r="J283" i="1"/>
  <c r="J282" i="1"/>
  <c r="J281" i="1"/>
  <c r="J280" i="1"/>
  <c r="J279" i="1"/>
  <c r="J278" i="1"/>
  <c r="J277" i="1"/>
  <c r="J276" i="1"/>
  <c r="J275" i="1"/>
  <c r="J271" i="1"/>
  <c r="J270" i="1"/>
  <c r="J269" i="1"/>
  <c r="J268" i="1"/>
  <c r="J267" i="1"/>
  <c r="J266" i="1"/>
  <c r="J265" i="1"/>
  <c r="J264" i="1"/>
  <c r="J263" i="1"/>
  <c r="J262" i="1"/>
  <c r="J261" i="1"/>
  <c r="J260" i="1"/>
  <c r="J259" i="1"/>
  <c r="J258" i="1"/>
  <c r="J255" i="1"/>
  <c r="J254" i="1"/>
  <c r="J253" i="1"/>
  <c r="J252" i="1"/>
  <c r="J251" i="1"/>
  <c r="J250" i="1"/>
  <c r="J249" i="1"/>
  <c r="J248" i="1"/>
  <c r="J247" i="1"/>
  <c r="J246" i="1"/>
  <c r="J245" i="1"/>
  <c r="J244" i="1"/>
  <c r="J243" i="1"/>
  <c r="J226" i="1"/>
  <c r="J224" i="1"/>
  <c r="J223" i="1"/>
  <c r="J222" i="1"/>
  <c r="J221" i="1"/>
  <c r="J220" i="1"/>
  <c r="J219" i="1"/>
  <c r="J198" i="1"/>
  <c r="J197" i="1"/>
  <c r="J196" i="1"/>
  <c r="J195" i="1"/>
  <c r="J194" i="1"/>
  <c r="J193" i="1"/>
  <c r="J192" i="1"/>
  <c r="C166" i="1"/>
  <c r="B166" i="1"/>
  <c r="A166" i="1"/>
  <c r="C165" i="1"/>
  <c r="B165" i="1"/>
  <c r="A165" i="1"/>
  <c r="C164" i="1"/>
  <c r="B164" i="1"/>
  <c r="A164" i="1"/>
  <c r="C163" i="1"/>
  <c r="B163" i="1"/>
  <c r="A163" i="1"/>
  <c r="C162" i="1"/>
  <c r="B162" i="1"/>
  <c r="A162" i="1"/>
  <c r="C161" i="1"/>
  <c r="B161" i="1"/>
  <c r="A161" i="1"/>
  <c r="C160" i="1"/>
  <c r="B160" i="1"/>
  <c r="A160" i="1"/>
  <c r="C159" i="1"/>
  <c r="B159" i="1"/>
  <c r="A159" i="1"/>
  <c r="C158" i="1"/>
  <c r="B158" i="1"/>
  <c r="A158" i="1"/>
  <c r="C157" i="1"/>
  <c r="B157" i="1"/>
  <c r="A157" i="1"/>
  <c r="C156" i="1"/>
  <c r="B156" i="1"/>
  <c r="A156" i="1"/>
  <c r="C155" i="1"/>
  <c r="B155" i="1"/>
  <c r="A155" i="1"/>
  <c r="C154" i="1"/>
  <c r="B154" i="1"/>
  <c r="A154" i="1"/>
  <c r="C153" i="1"/>
  <c r="B153" i="1"/>
  <c r="A153" i="1"/>
  <c r="C152" i="1"/>
  <c r="B152" i="1"/>
  <c r="A152" i="1"/>
  <c r="C151" i="1"/>
  <c r="B151" i="1"/>
  <c r="A151" i="1"/>
  <c r="C150" i="1"/>
  <c r="B150" i="1"/>
  <c r="A150" i="1"/>
  <c r="C149" i="1"/>
  <c r="B149" i="1"/>
  <c r="A149" i="1"/>
  <c r="C148" i="1"/>
  <c r="B148" i="1"/>
  <c r="A148" i="1"/>
  <c r="C147" i="1"/>
  <c r="B147" i="1"/>
  <c r="A147" i="1"/>
  <c r="C146" i="1"/>
  <c r="B146" i="1"/>
  <c r="A146" i="1"/>
  <c r="C145" i="1"/>
  <c r="B145" i="1"/>
  <c r="A145" i="1"/>
  <c r="C144" i="1"/>
  <c r="B144" i="1"/>
  <c r="A144" i="1"/>
  <c r="C143" i="1"/>
  <c r="B143" i="1"/>
  <c r="A143" i="1"/>
  <c r="C142" i="1"/>
  <c r="B142" i="1"/>
  <c r="A142" i="1"/>
  <c r="C141" i="1"/>
  <c r="B141" i="1"/>
  <c r="A141" i="1"/>
  <c r="C140" i="1"/>
  <c r="B140" i="1"/>
  <c r="A140" i="1"/>
  <c r="C139" i="1"/>
  <c r="B139" i="1"/>
  <c r="A139" i="1"/>
  <c r="C138" i="1"/>
  <c r="B138" i="1"/>
  <c r="A138" i="1"/>
  <c r="J185" i="1"/>
  <c r="J184" i="1"/>
  <c r="J183" i="1"/>
  <c r="J182" i="1"/>
  <c r="J181" i="1"/>
  <c r="J180" i="1"/>
  <c r="J179" i="1"/>
  <c r="J138" i="1"/>
  <c r="J129" i="1"/>
  <c r="J128" i="1"/>
  <c r="J127" i="1"/>
  <c r="J126" i="1"/>
  <c r="J125" i="1"/>
  <c r="J124" i="1"/>
  <c r="J123" i="1"/>
  <c r="J122" i="1"/>
  <c r="J121" i="1"/>
  <c r="J113" i="1"/>
  <c r="J112" i="1"/>
  <c r="J111" i="1"/>
  <c r="J110" i="1"/>
  <c r="J109" i="1"/>
  <c r="J108" i="1"/>
  <c r="J107" i="1"/>
  <c r="J106" i="1"/>
  <c r="J105" i="1"/>
  <c r="J103" i="1"/>
  <c r="J102" i="1"/>
  <c r="J101" i="1"/>
  <c r="J100" i="1"/>
  <c r="J99" i="1"/>
  <c r="J97" i="1"/>
  <c r="J96" i="1"/>
  <c r="J95" i="1"/>
  <c r="J94" i="1"/>
  <c r="J93" i="1"/>
  <c r="J87" i="1"/>
  <c r="J86" i="1"/>
  <c r="J85" i="1"/>
  <c r="J84" i="1"/>
  <c r="J83" i="1"/>
  <c r="J82" i="1"/>
  <c r="J81" i="1"/>
  <c r="J80" i="1"/>
  <c r="J79" i="1"/>
  <c r="J78" i="1"/>
  <c r="J77" i="1"/>
  <c r="J76" i="1"/>
  <c r="J75" i="1"/>
  <c r="J74" i="1"/>
  <c r="J73" i="1"/>
  <c r="J72" i="1"/>
  <c r="J71" i="1"/>
  <c r="J69" i="1"/>
  <c r="J68" i="1"/>
  <c r="R222" i="1"/>
  <c r="Q222" i="1"/>
  <c r="R221" i="1"/>
  <c r="Q221" i="1"/>
  <c r="R220" i="1"/>
  <c r="Q220" i="1"/>
  <c r="R219" i="1"/>
  <c r="Q219" i="1"/>
  <c r="O222" i="1"/>
  <c r="O221" i="1"/>
  <c r="O220" i="1"/>
  <c r="O219" i="1"/>
  <c r="N222" i="1"/>
  <c r="M222" i="1"/>
  <c r="L222" i="1"/>
  <c r="N221" i="1"/>
  <c r="M221" i="1"/>
  <c r="L221" i="1"/>
  <c r="N220" i="1"/>
  <c r="M220" i="1"/>
  <c r="L220" i="1"/>
  <c r="N219" i="1"/>
  <c r="M219" i="1"/>
  <c r="L219" i="1"/>
  <c r="B219" i="1"/>
  <c r="C219" i="1"/>
  <c r="B220" i="1"/>
  <c r="C220" i="1"/>
  <c r="B221" i="1"/>
  <c r="C221" i="1"/>
  <c r="B222" i="1"/>
  <c r="C222" i="1"/>
  <c r="B223" i="1"/>
  <c r="C223" i="1"/>
  <c r="B224" i="1"/>
  <c r="C224" i="1"/>
  <c r="A220" i="1"/>
  <c r="A221" i="1"/>
  <c r="A222" i="1"/>
  <c r="A223" i="1"/>
  <c r="A224" i="1"/>
  <c r="A219" i="1"/>
  <c r="N105" i="1"/>
  <c r="O105" i="1"/>
  <c r="N106" i="1"/>
  <c r="O106" i="1"/>
  <c r="N107" i="1"/>
  <c r="O107" i="1"/>
  <c r="M107" i="1"/>
  <c r="L107" i="1"/>
  <c r="M106" i="1"/>
  <c r="L106" i="1"/>
  <c r="M105" i="1"/>
  <c r="L105" i="1"/>
  <c r="A106" i="1"/>
  <c r="B106" i="1"/>
  <c r="C106" i="1"/>
  <c r="A107" i="1"/>
  <c r="B107" i="1"/>
  <c r="C107" i="1"/>
  <c r="A108" i="1"/>
  <c r="B108" i="1"/>
  <c r="C108" i="1"/>
  <c r="A109" i="1"/>
  <c r="B109" i="1"/>
  <c r="C109" i="1"/>
  <c r="A110" i="1"/>
  <c r="B110" i="1"/>
  <c r="C110" i="1"/>
  <c r="A111" i="1"/>
  <c r="B111" i="1"/>
  <c r="C111" i="1"/>
  <c r="A112" i="1"/>
  <c r="B112" i="1"/>
  <c r="C112" i="1"/>
  <c r="A113" i="1"/>
  <c r="B113" i="1"/>
  <c r="C113" i="1"/>
  <c r="B105" i="1"/>
  <c r="C105" i="1"/>
  <c r="A105" i="1"/>
  <c r="B296" i="1"/>
  <c r="B300" i="1" s="1"/>
  <c r="B295" i="1"/>
  <c r="B264" i="1"/>
  <c r="B272" i="1" s="1"/>
  <c r="B263" i="1"/>
  <c r="A128" i="1"/>
  <c r="B128" i="1"/>
  <c r="C128" i="1"/>
  <c r="A129" i="1"/>
  <c r="B129" i="1"/>
  <c r="C129" i="1"/>
  <c r="Q68" i="1"/>
  <c r="Q69" i="1"/>
  <c r="R69" i="1"/>
  <c r="R68" i="1"/>
  <c r="O69" i="1"/>
  <c r="O68" i="1"/>
  <c r="L69" i="1"/>
  <c r="M69" i="1"/>
  <c r="N69" i="1"/>
  <c r="M68" i="1"/>
  <c r="N68" i="1"/>
  <c r="L68" i="1"/>
  <c r="A69" i="1"/>
  <c r="B69" i="1"/>
  <c r="C69" i="1"/>
  <c r="B68" i="1"/>
  <c r="C68" i="1"/>
  <c r="A68" i="1"/>
  <c r="S76" i="1"/>
  <c r="S77" i="1"/>
  <c r="S78" i="1"/>
  <c r="S79" i="1"/>
  <c r="S80" i="1"/>
  <c r="S81" i="1"/>
  <c r="S82" i="1"/>
  <c r="S83" i="1"/>
  <c r="S84" i="1"/>
  <c r="S85" i="1"/>
  <c r="S86" i="1"/>
  <c r="S87"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R71" i="1"/>
  <c r="Q71" i="1"/>
  <c r="L76" i="1"/>
  <c r="N76" i="1"/>
  <c r="O76" i="1"/>
  <c r="L77" i="1"/>
  <c r="N77" i="1"/>
  <c r="O77" i="1"/>
  <c r="L78" i="1"/>
  <c r="N78" i="1"/>
  <c r="O78" i="1"/>
  <c r="L79" i="1"/>
  <c r="N79" i="1"/>
  <c r="O79" i="1"/>
  <c r="L80" i="1"/>
  <c r="N80" i="1"/>
  <c r="O80" i="1"/>
  <c r="L81" i="1"/>
  <c r="N81" i="1"/>
  <c r="O81" i="1"/>
  <c r="L82" i="1"/>
  <c r="N82" i="1"/>
  <c r="O82" i="1"/>
  <c r="L83" i="1"/>
  <c r="N83" i="1"/>
  <c r="O83" i="1"/>
  <c r="L84" i="1"/>
  <c r="N84" i="1"/>
  <c r="O84" i="1"/>
  <c r="L85" i="1"/>
  <c r="N85" i="1"/>
  <c r="O85" i="1"/>
  <c r="L86" i="1"/>
  <c r="N86" i="1"/>
  <c r="O86" i="1"/>
  <c r="L87" i="1"/>
  <c r="N87" i="1"/>
  <c r="O87" i="1"/>
  <c r="A76" i="1"/>
  <c r="B76" i="1"/>
  <c r="C76" i="1"/>
  <c r="A77" i="1"/>
  <c r="B77" i="1"/>
  <c r="C77" i="1"/>
  <c r="A78" i="1"/>
  <c r="B78" i="1"/>
  <c r="C78" i="1"/>
  <c r="A79" i="1"/>
  <c r="B79" i="1"/>
  <c r="C79" i="1"/>
  <c r="A80" i="1"/>
  <c r="B80" i="1"/>
  <c r="C80" i="1"/>
  <c r="A81" i="1"/>
  <c r="B81" i="1"/>
  <c r="C81" i="1"/>
  <c r="A82" i="1"/>
  <c r="B82" i="1"/>
  <c r="C82" i="1"/>
  <c r="A83" i="1"/>
  <c r="B83" i="1"/>
  <c r="C83" i="1"/>
  <c r="A84" i="1"/>
  <c r="B84" i="1"/>
  <c r="C84" i="1"/>
  <c r="A85" i="1"/>
  <c r="B85" i="1"/>
  <c r="C85" i="1"/>
  <c r="A86" i="1"/>
  <c r="B86" i="1"/>
  <c r="C86" i="1"/>
  <c r="A87" i="1"/>
  <c r="B87" i="1"/>
  <c r="C87" i="1"/>
  <c r="B194" i="13"/>
  <c r="B196" i="13" s="1"/>
  <c r="B197" i="13" s="1"/>
  <c r="M192" i="1"/>
  <c r="M92" i="1"/>
  <c r="M94" i="1" s="1"/>
  <c r="S251" i="1"/>
  <c r="S250" i="1"/>
  <c r="S244" i="1"/>
  <c r="S243" i="1"/>
  <c r="S198" i="1"/>
  <c r="S197" i="1"/>
  <c r="S196" i="1"/>
  <c r="S195" i="1"/>
  <c r="S194" i="1"/>
  <c r="S193" i="1"/>
  <c r="S192" i="1"/>
  <c r="S182" i="1"/>
  <c r="S183" i="1"/>
  <c r="S184" i="1"/>
  <c r="S185" i="1"/>
  <c r="S93" i="1"/>
  <c r="S94" i="1" s="1"/>
  <c r="S95" i="1" s="1"/>
  <c r="S96" i="1" s="1"/>
  <c r="S97" i="1" s="1"/>
  <c r="S72" i="1"/>
  <c r="S73" i="1"/>
  <c r="S74" i="1"/>
  <c r="S75" i="1"/>
  <c r="S71" i="1"/>
  <c r="O320" i="1"/>
  <c r="N320" i="1"/>
  <c r="M320" i="1"/>
  <c r="L320" i="1"/>
  <c r="O319" i="1"/>
  <c r="N319" i="1"/>
  <c r="M319" i="1"/>
  <c r="L319" i="1"/>
  <c r="O318" i="1"/>
  <c r="N318" i="1"/>
  <c r="M318" i="1"/>
  <c r="L318" i="1"/>
  <c r="O317" i="1"/>
  <c r="N317" i="1"/>
  <c r="M317" i="1"/>
  <c r="L317" i="1"/>
  <c r="O316" i="1"/>
  <c r="N316" i="1"/>
  <c r="M316" i="1"/>
  <c r="L316" i="1"/>
  <c r="C320" i="1"/>
  <c r="A320" i="1"/>
  <c r="C319" i="1"/>
  <c r="A319" i="1"/>
  <c r="C318" i="1"/>
  <c r="A318" i="1"/>
  <c r="C317" i="1"/>
  <c r="A317" i="1"/>
  <c r="C316" i="1"/>
  <c r="A316" i="1"/>
  <c r="O314" i="1"/>
  <c r="N314" i="1"/>
  <c r="M314" i="1"/>
  <c r="L314" i="1"/>
  <c r="O313" i="1"/>
  <c r="N313" i="1"/>
  <c r="M313" i="1"/>
  <c r="L313" i="1"/>
  <c r="O312" i="1"/>
  <c r="N312" i="1"/>
  <c r="M312" i="1"/>
  <c r="L312" i="1"/>
  <c r="O311" i="1"/>
  <c r="N311" i="1"/>
  <c r="M311" i="1"/>
  <c r="L311" i="1"/>
  <c r="O310" i="1"/>
  <c r="N310" i="1"/>
  <c r="M310" i="1"/>
  <c r="L310" i="1"/>
  <c r="O309" i="1"/>
  <c r="N309" i="1"/>
  <c r="M309" i="1"/>
  <c r="L309" i="1"/>
  <c r="O308" i="1"/>
  <c r="N308" i="1"/>
  <c r="M308" i="1"/>
  <c r="L308" i="1"/>
  <c r="C314" i="1"/>
  <c r="A314" i="1"/>
  <c r="C313" i="1"/>
  <c r="A313" i="1"/>
  <c r="C312" i="1"/>
  <c r="A312" i="1"/>
  <c r="C311" i="1"/>
  <c r="A311" i="1"/>
  <c r="C310" i="1"/>
  <c r="A310" i="1"/>
  <c r="C309" i="1"/>
  <c r="A309" i="1"/>
  <c r="C308" i="1"/>
  <c r="A308" i="1"/>
  <c r="O303" i="1"/>
  <c r="N303" i="1"/>
  <c r="M303" i="1"/>
  <c r="L303" i="1"/>
  <c r="O298" i="1"/>
  <c r="N298" i="1"/>
  <c r="M298" i="1"/>
  <c r="L298" i="1"/>
  <c r="O297" i="1"/>
  <c r="N297" i="1"/>
  <c r="M297" i="1"/>
  <c r="L297" i="1"/>
  <c r="C303" i="1"/>
  <c r="A303" i="1"/>
  <c r="C302" i="1"/>
  <c r="A302" i="1"/>
  <c r="C301" i="1"/>
  <c r="A301" i="1"/>
  <c r="C300" i="1"/>
  <c r="A300" i="1"/>
  <c r="C299" i="1"/>
  <c r="A299" i="1"/>
  <c r="C298" i="1"/>
  <c r="A298" i="1"/>
  <c r="C297" i="1"/>
  <c r="A297" i="1"/>
  <c r="O288" i="1"/>
  <c r="N288" i="1"/>
  <c r="M288" i="1"/>
  <c r="L288" i="1"/>
  <c r="O287" i="1"/>
  <c r="N287" i="1"/>
  <c r="M287" i="1"/>
  <c r="L287" i="1"/>
  <c r="O286" i="1"/>
  <c r="N286" i="1"/>
  <c r="M286" i="1"/>
  <c r="L286" i="1"/>
  <c r="O285" i="1"/>
  <c r="N285" i="1"/>
  <c r="M285" i="1"/>
  <c r="L285" i="1"/>
  <c r="O284" i="1"/>
  <c r="N284" i="1"/>
  <c r="M284" i="1"/>
  <c r="L284" i="1"/>
  <c r="C288" i="1"/>
  <c r="A288" i="1"/>
  <c r="C287" i="1"/>
  <c r="A287" i="1"/>
  <c r="C286" i="1"/>
  <c r="A286" i="1"/>
  <c r="C285" i="1"/>
  <c r="A285" i="1"/>
  <c r="C284" i="1"/>
  <c r="A284" i="1"/>
  <c r="O294" i="1"/>
  <c r="N294" i="1"/>
  <c r="M294" i="1"/>
  <c r="L294" i="1"/>
  <c r="O293" i="1"/>
  <c r="N293" i="1"/>
  <c r="M293" i="1"/>
  <c r="L293" i="1"/>
  <c r="O292" i="1"/>
  <c r="N292" i="1"/>
  <c r="M292" i="1"/>
  <c r="L292" i="1"/>
  <c r="O290" i="1"/>
  <c r="N290" i="1"/>
  <c r="M290" i="1"/>
  <c r="L290" i="1"/>
  <c r="C294" i="1"/>
  <c r="B294" i="1"/>
  <c r="A294" i="1"/>
  <c r="C293" i="1"/>
  <c r="B293" i="1"/>
  <c r="A293" i="1"/>
  <c r="C292" i="1"/>
  <c r="B292" i="1"/>
  <c r="A292" i="1"/>
  <c r="C291" i="1"/>
  <c r="B291" i="1"/>
  <c r="A291" i="1"/>
  <c r="C290" i="1"/>
  <c r="B290" i="1"/>
  <c r="A290" i="1"/>
  <c r="O262" i="1"/>
  <c r="N262" i="1"/>
  <c r="M262" i="1"/>
  <c r="L262" i="1"/>
  <c r="O261" i="1"/>
  <c r="N261" i="1"/>
  <c r="M261" i="1"/>
  <c r="L261" i="1"/>
  <c r="O260" i="1"/>
  <c r="N260" i="1"/>
  <c r="M260" i="1"/>
  <c r="L260" i="1"/>
  <c r="O259" i="1"/>
  <c r="N259" i="1"/>
  <c r="M259" i="1"/>
  <c r="L259" i="1"/>
  <c r="O258" i="1"/>
  <c r="N258" i="1"/>
  <c r="M258" i="1"/>
  <c r="L258" i="1"/>
  <c r="O282" i="1"/>
  <c r="N282" i="1"/>
  <c r="M282" i="1"/>
  <c r="L282" i="1"/>
  <c r="O281" i="1"/>
  <c r="N281" i="1"/>
  <c r="M281" i="1"/>
  <c r="L281" i="1"/>
  <c r="O280" i="1"/>
  <c r="N280" i="1"/>
  <c r="M280" i="1"/>
  <c r="L280" i="1"/>
  <c r="O279" i="1"/>
  <c r="N279" i="1"/>
  <c r="M279" i="1"/>
  <c r="L279" i="1"/>
  <c r="O278" i="1"/>
  <c r="N278" i="1"/>
  <c r="M278" i="1"/>
  <c r="L278" i="1"/>
  <c r="O277" i="1"/>
  <c r="N277" i="1"/>
  <c r="M277" i="1"/>
  <c r="L277" i="1"/>
  <c r="O276" i="1"/>
  <c r="N276" i="1"/>
  <c r="M276" i="1"/>
  <c r="L276" i="1"/>
  <c r="C282" i="1"/>
  <c r="A282" i="1"/>
  <c r="C281" i="1"/>
  <c r="A281" i="1"/>
  <c r="C280" i="1"/>
  <c r="A280" i="1"/>
  <c r="C279" i="1"/>
  <c r="A279" i="1"/>
  <c r="C278" i="1"/>
  <c r="A278" i="1"/>
  <c r="C277" i="1"/>
  <c r="A277" i="1"/>
  <c r="C276" i="1"/>
  <c r="A276" i="1"/>
  <c r="A197" i="1"/>
  <c r="O271" i="1"/>
  <c r="N271" i="1"/>
  <c r="M271" i="1"/>
  <c r="L271" i="1"/>
  <c r="O270" i="1"/>
  <c r="N270" i="1"/>
  <c r="M270" i="1"/>
  <c r="L270" i="1"/>
  <c r="O269" i="1"/>
  <c r="N269" i="1"/>
  <c r="M269" i="1"/>
  <c r="L269" i="1"/>
  <c r="O268" i="1"/>
  <c r="N268" i="1"/>
  <c r="M268" i="1"/>
  <c r="L268" i="1"/>
  <c r="O267" i="1"/>
  <c r="N267" i="1"/>
  <c r="M267" i="1"/>
  <c r="L267" i="1"/>
  <c r="O266" i="1"/>
  <c r="N266" i="1"/>
  <c r="M266" i="1"/>
  <c r="L266" i="1"/>
  <c r="O265" i="1"/>
  <c r="N265" i="1"/>
  <c r="M265" i="1"/>
  <c r="L265" i="1"/>
  <c r="A266" i="1"/>
  <c r="C266" i="1"/>
  <c r="A267" i="1"/>
  <c r="C267" i="1"/>
  <c r="A268" i="1"/>
  <c r="C268" i="1"/>
  <c r="A269" i="1"/>
  <c r="C269" i="1"/>
  <c r="A270" i="1"/>
  <c r="C270" i="1"/>
  <c r="A271" i="1"/>
  <c r="C271" i="1"/>
  <c r="C265" i="1"/>
  <c r="A265" i="1"/>
  <c r="A259" i="1"/>
  <c r="B259" i="1"/>
  <c r="C259" i="1"/>
  <c r="A260" i="1"/>
  <c r="B260" i="1"/>
  <c r="C260" i="1"/>
  <c r="A261" i="1"/>
  <c r="B261" i="1"/>
  <c r="C261" i="1"/>
  <c r="A262" i="1"/>
  <c r="B262" i="1"/>
  <c r="C262" i="1"/>
  <c r="B258" i="1"/>
  <c r="C258" i="1"/>
  <c r="A258" i="1"/>
  <c r="O234" i="1"/>
  <c r="N234" i="1"/>
  <c r="M234" i="1"/>
  <c r="L234" i="1"/>
  <c r="O233" i="1"/>
  <c r="N233" i="1"/>
  <c r="M233" i="1"/>
  <c r="L233" i="1"/>
  <c r="O231" i="1"/>
  <c r="N231" i="1"/>
  <c r="M231" i="1"/>
  <c r="L231" i="1"/>
  <c r="O228" i="1"/>
  <c r="N228" i="1"/>
  <c r="M228" i="1"/>
  <c r="L228" i="1"/>
  <c r="O227" i="1"/>
  <c r="N227" i="1"/>
  <c r="M227" i="1"/>
  <c r="L227" i="1"/>
  <c r="L182" i="1"/>
  <c r="M182" i="1"/>
  <c r="N182" i="1"/>
  <c r="O182" i="1"/>
  <c r="L183" i="1"/>
  <c r="M183" i="1"/>
  <c r="N183" i="1"/>
  <c r="O183" i="1"/>
  <c r="L184" i="1"/>
  <c r="M184" i="1"/>
  <c r="N184" i="1"/>
  <c r="O184" i="1"/>
  <c r="L185" i="1"/>
  <c r="M185" i="1"/>
  <c r="N185" i="1"/>
  <c r="O185" i="1"/>
  <c r="C238" i="1"/>
  <c r="B238" i="1"/>
  <c r="A238" i="1"/>
  <c r="A227" i="1"/>
  <c r="B227" i="1"/>
  <c r="C227" i="1"/>
  <c r="A228" i="1"/>
  <c r="B228" i="1"/>
  <c r="C228" i="1"/>
  <c r="A229" i="1"/>
  <c r="B229" i="1"/>
  <c r="C229" i="1"/>
  <c r="A230" i="1"/>
  <c r="B230" i="1"/>
  <c r="C230" i="1"/>
  <c r="A231" i="1"/>
  <c r="B231" i="1"/>
  <c r="C231" i="1"/>
  <c r="A232" i="1"/>
  <c r="B232" i="1"/>
  <c r="C232" i="1"/>
  <c r="A233" i="1"/>
  <c r="B233" i="1"/>
  <c r="C233" i="1"/>
  <c r="A234" i="1"/>
  <c r="B234" i="1"/>
  <c r="C234" i="1"/>
  <c r="A235" i="1"/>
  <c r="B235" i="1"/>
  <c r="C235" i="1"/>
  <c r="A236" i="1"/>
  <c r="B236" i="1"/>
  <c r="C236" i="1"/>
  <c r="A237" i="1"/>
  <c r="B237" i="1"/>
  <c r="C237" i="1"/>
  <c r="B226" i="1"/>
  <c r="C226" i="1"/>
  <c r="A226" i="1"/>
  <c r="C197" i="1"/>
  <c r="B197" i="1"/>
  <c r="O197" i="1"/>
  <c r="N197" i="1"/>
  <c r="L197" i="1"/>
  <c r="L193" i="1"/>
  <c r="N193" i="1"/>
  <c r="O193" i="1"/>
  <c r="L194" i="1"/>
  <c r="N194" i="1"/>
  <c r="O194" i="1"/>
  <c r="L195" i="1"/>
  <c r="N195" i="1"/>
  <c r="O195" i="1"/>
  <c r="L196" i="1"/>
  <c r="N196" i="1"/>
  <c r="O196" i="1"/>
  <c r="L198" i="1"/>
  <c r="N198" i="1"/>
  <c r="O198" i="1"/>
  <c r="N192" i="1"/>
  <c r="O192" i="1"/>
  <c r="L192" i="1"/>
  <c r="A198" i="1"/>
  <c r="A196" i="1"/>
  <c r="A195" i="1"/>
  <c r="A194" i="1"/>
  <c r="A193" i="1"/>
  <c r="C198" i="1"/>
  <c r="B198" i="1"/>
  <c r="C196" i="1"/>
  <c r="B196" i="1"/>
  <c r="C195" i="1"/>
  <c r="B195" i="1"/>
  <c r="C194" i="1"/>
  <c r="B194" i="1"/>
  <c r="C193" i="1"/>
  <c r="B193" i="1"/>
  <c r="C192" i="1"/>
  <c r="B192" i="1"/>
  <c r="A192" i="1"/>
  <c r="M122" i="1"/>
  <c r="N122" i="1"/>
  <c r="O122" i="1"/>
  <c r="L122" i="1"/>
  <c r="A122" i="1"/>
  <c r="B122" i="1"/>
  <c r="C122" i="1"/>
  <c r="A123" i="1"/>
  <c r="B123" i="1"/>
  <c r="C123" i="1"/>
  <c r="A124" i="1"/>
  <c r="B124" i="1"/>
  <c r="C124" i="1"/>
  <c r="A125" i="1"/>
  <c r="B125" i="1"/>
  <c r="C125" i="1"/>
  <c r="A126" i="1"/>
  <c r="B126" i="1"/>
  <c r="C126" i="1"/>
  <c r="A127" i="1"/>
  <c r="B127" i="1"/>
  <c r="C127" i="1"/>
  <c r="B121" i="1"/>
  <c r="C121" i="1"/>
  <c r="A121" i="1"/>
  <c r="O102" i="1"/>
  <c r="N102" i="1"/>
  <c r="M102" i="1"/>
  <c r="L102" i="1"/>
  <c r="M99" i="1"/>
  <c r="N99" i="1"/>
  <c r="O99" i="1"/>
  <c r="L99" i="1"/>
  <c r="A100" i="1"/>
  <c r="B100" i="1"/>
  <c r="C100" i="1"/>
  <c r="A101" i="1"/>
  <c r="B101" i="1"/>
  <c r="C101" i="1"/>
  <c r="A102" i="1"/>
  <c r="B102" i="1"/>
  <c r="C102" i="1"/>
  <c r="A103" i="1"/>
  <c r="B103" i="1"/>
  <c r="C103" i="1"/>
  <c r="B99" i="1"/>
  <c r="C99" i="1"/>
  <c r="A99" i="1"/>
  <c r="O94" i="1"/>
  <c r="N94" i="1"/>
  <c r="L94" i="1"/>
  <c r="O97" i="1"/>
  <c r="N97" i="1"/>
  <c r="L97" i="1"/>
  <c r="O96" i="1"/>
  <c r="N96" i="1"/>
  <c r="L96" i="1"/>
  <c r="O95" i="1"/>
  <c r="N95" i="1"/>
  <c r="L95" i="1"/>
  <c r="O93" i="1"/>
  <c r="N93" i="1"/>
  <c r="L93" i="1"/>
  <c r="A94" i="1"/>
  <c r="B94" i="1"/>
  <c r="C94" i="1"/>
  <c r="A95" i="1"/>
  <c r="B95" i="1"/>
  <c r="C95" i="1"/>
  <c r="A96" i="1"/>
  <c r="B96" i="1"/>
  <c r="C96" i="1"/>
  <c r="A97" i="1"/>
  <c r="B97" i="1"/>
  <c r="C97" i="1"/>
  <c r="B93" i="1"/>
  <c r="C93" i="1"/>
  <c r="A93" i="1"/>
  <c r="O75" i="1"/>
  <c r="N75" i="1"/>
  <c r="L75" i="1"/>
  <c r="O74" i="1"/>
  <c r="N74" i="1"/>
  <c r="L74" i="1"/>
  <c r="O73" i="1"/>
  <c r="N73" i="1"/>
  <c r="L73" i="1"/>
  <c r="O72" i="1"/>
  <c r="N72" i="1"/>
  <c r="L72" i="1"/>
  <c r="O71" i="1"/>
  <c r="N71" i="1"/>
  <c r="L71" i="1"/>
  <c r="A72" i="1"/>
  <c r="B72" i="1"/>
  <c r="C72" i="1"/>
  <c r="A73" i="1"/>
  <c r="B73" i="1"/>
  <c r="C73" i="1"/>
  <c r="A74" i="1"/>
  <c r="B74" i="1"/>
  <c r="C74" i="1"/>
  <c r="A75" i="1"/>
  <c r="B75" i="1"/>
  <c r="C75" i="1"/>
  <c r="B71" i="1"/>
  <c r="C71" i="1"/>
  <c r="A71" i="1"/>
  <c r="O60" i="1"/>
  <c r="N60" i="1"/>
  <c r="L60" i="1"/>
  <c r="O57" i="1"/>
  <c r="N57" i="1"/>
  <c r="L57" i="1"/>
  <c r="O51" i="1"/>
  <c r="N51" i="1"/>
  <c r="L51" i="1"/>
  <c r="O45" i="1"/>
  <c r="N45" i="1"/>
  <c r="L45" i="1"/>
  <c r="O37" i="1"/>
  <c r="N37" i="1"/>
  <c r="L37" i="1"/>
  <c r="B34" i="1"/>
  <c r="C34" i="1"/>
  <c r="A34" i="1"/>
  <c r="N251" i="1"/>
  <c r="N250" i="1"/>
  <c r="N244" i="1"/>
  <c r="N243" i="1"/>
  <c r="C255" i="1"/>
  <c r="B255" i="1"/>
  <c r="A255" i="1"/>
  <c r="A263"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O251" i="1"/>
  <c r="M251" i="1"/>
  <c r="O250" i="1"/>
  <c r="M250" i="1"/>
  <c r="O244" i="1"/>
  <c r="M244" i="1"/>
  <c r="O243" i="1"/>
  <c r="M243" i="1"/>
  <c r="L251" i="1"/>
  <c r="L250" i="1"/>
  <c r="L244" i="1"/>
  <c r="L243" i="1"/>
  <c r="C183" i="1"/>
  <c r="B183" i="1"/>
  <c r="A183" i="1"/>
  <c r="C185" i="1"/>
  <c r="B185" i="1"/>
  <c r="A185" i="1"/>
  <c r="C184" i="1"/>
  <c r="B184" i="1"/>
  <c r="A184" i="1"/>
  <c r="C182" i="1"/>
  <c r="B182" i="1"/>
  <c r="A182" i="1"/>
  <c r="C181" i="1"/>
  <c r="B181" i="1"/>
  <c r="A181" i="1"/>
  <c r="C180" i="1"/>
  <c r="B180" i="1"/>
  <c r="A180" i="1"/>
  <c r="C179" i="1"/>
  <c r="B179" i="1"/>
  <c r="A179" i="1"/>
  <c r="B303" i="1" l="1"/>
  <c r="B163" i="13"/>
  <c r="M71" i="1" s="1"/>
  <c r="M77" i="1" s="1"/>
  <c r="M83" i="1" s="1"/>
  <c r="B270" i="1"/>
  <c r="B271" i="1"/>
  <c r="B267" i="1"/>
  <c r="A131" i="13"/>
  <c r="M60" i="1" s="1"/>
  <c r="B266" i="1"/>
  <c r="B265" i="1"/>
  <c r="B269" i="1"/>
  <c r="B268" i="1"/>
  <c r="K172" i="1"/>
  <c r="B301" i="1"/>
  <c r="B304" i="1"/>
  <c r="B299" i="1"/>
  <c r="A105" i="13"/>
  <c r="A106" i="13" s="1"/>
  <c r="A107" i="13" s="1"/>
  <c r="M45" i="1" s="1"/>
  <c r="B159" i="13"/>
  <c r="M74" i="1" s="1"/>
  <c r="M80" i="1" s="1"/>
  <c r="M86" i="1" s="1"/>
  <c r="M72" i="1"/>
  <c r="M78" i="1" s="1"/>
  <c r="M84" i="1" s="1"/>
  <c r="A120" i="13"/>
  <c r="A121" i="13" s="1"/>
  <c r="A118" i="13"/>
  <c r="B298" i="1"/>
  <c r="B302" i="1"/>
  <c r="B297" i="1"/>
  <c r="M198" i="1"/>
  <c r="M194" i="1"/>
  <c r="B305" i="1"/>
  <c r="B306" i="1"/>
  <c r="M197" i="1"/>
  <c r="M193" i="1"/>
  <c r="M195" i="1"/>
  <c r="M196" i="1"/>
  <c r="B273" i="1"/>
  <c r="B274" i="1"/>
  <c r="M93" i="1"/>
  <c r="M95" i="1"/>
  <c r="M96" i="1"/>
  <c r="M97" i="1"/>
  <c r="B275" i="1"/>
  <c r="B307" i="1"/>
  <c r="A122" i="13" l="1"/>
  <c r="B283" i="1"/>
  <c r="B279" i="1"/>
  <c r="B280" i="1"/>
  <c r="B276" i="1"/>
  <c r="B281" i="1"/>
  <c r="B277" i="1"/>
  <c r="B282" i="1"/>
  <c r="B278" i="1"/>
  <c r="B315" i="1"/>
  <c r="B311" i="1"/>
  <c r="B312" i="1"/>
  <c r="B308" i="1"/>
  <c r="B313" i="1"/>
  <c r="B309" i="1"/>
  <c r="B314" i="1"/>
  <c r="B310" i="1"/>
  <c r="A111" i="13" l="1"/>
  <c r="M51" i="1" s="1"/>
  <c r="M57" i="1"/>
  <c r="B320" i="1"/>
  <c r="B316" i="1"/>
  <c r="B317" i="1"/>
  <c r="B318" i="1"/>
  <c r="B319" i="1"/>
  <c r="B287" i="1"/>
  <c r="B288" i="1"/>
  <c r="B284" i="1"/>
  <c r="B285" i="1"/>
  <c r="B286" i="1"/>
</calcChain>
</file>

<file path=xl/comments1.xml><?xml version="1.0" encoding="utf-8"?>
<comments xmlns="http://schemas.openxmlformats.org/spreadsheetml/2006/main">
  <authors>
    <author>Jeffrey Rissman</author>
  </authors>
  <commentList>
    <comment ref="K134" authorId="0" shapeId="0">
      <text>
        <r>
          <rPr>
            <b/>
            <sz val="9"/>
            <color indexed="81"/>
            <rFont val="Tahoma"/>
            <family val="2"/>
          </rPr>
          <t>Jeffrey Rissman:</t>
        </r>
        <r>
          <rPr>
            <sz val="9"/>
            <color indexed="81"/>
            <rFont val="Tahoma"/>
            <family val="2"/>
          </rPr>
          <t xml:space="preserve">
Leave this cell blank.</t>
        </r>
      </text>
    </comment>
    <comment ref="K136" authorId="0" shapeId="0">
      <text>
        <r>
          <rPr>
            <b/>
            <sz val="9"/>
            <color indexed="81"/>
            <rFont val="Tahoma"/>
            <family val="2"/>
          </rPr>
          <t>Jeffrey Rissman:</t>
        </r>
        <r>
          <rPr>
            <sz val="9"/>
            <color indexed="81"/>
            <rFont val="Tahoma"/>
            <family val="2"/>
          </rPr>
          <t xml:space="preserve">
Leave this cell blank.</t>
        </r>
      </text>
    </comment>
  </commentList>
</comments>
</file>

<file path=xl/connections.xml><?xml version="1.0" encoding="utf-8"?>
<connections xmlns="http://schemas.openxmlformats.org/spreadsheetml/2006/main">
  <connection id="1" name="OuputGraphSchema" type="4" refreshedVersion="0" background="1">
    <webPr xml="1" sourceData="1" url="Z:\todd\Projects\PolicySolutions\tools\lib\OuputGraphSchema.xml" htmlTables="1" htmlFormat="all"/>
  </connection>
  <connection id="2"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<sst xmlns="http://schemas.openxmlformats.org/spreadsheetml/2006/main" count="2890" uniqueCount="1186">
  <si>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</si>
  <si>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</si>
  <si>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</si>
  <si>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</si>
  <si>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</si>
  <si>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</si>
  <si>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</si>
  <si>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</si>
  <si>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</si>
  <si>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</si>
  <si>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</si>
  <si>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</si>
  <si>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</si>
  <si>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</si>
  <si>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</si>
  <si>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</si>
  <si>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</si>
  <si>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</si>
  <si>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Renewable Portfolio Standard</t>
  </si>
  <si>
    <t>Demand Response</t>
  </si>
  <si>
    <t>Subsidy for Electricity Production</t>
  </si>
  <si>
    <t>Grid-Scale Electricity Storage</t>
  </si>
  <si>
    <t>Methane Destruction</t>
  </si>
  <si>
    <t>Worker Training</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</si>
  <si>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</si>
  <si>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</si>
  <si>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</si>
  <si>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</si>
  <si>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</si>
  <si>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</si>
  <si>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</si>
  <si>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</si>
  <si>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</si>
  <si>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R&amp;D</t>
  </si>
  <si>
    <t>Fraction of Additional Demand Response Potential Achieved</t>
  </si>
  <si>
    <t>Units</t>
  </si>
  <si>
    <t>on/off</t>
  </si>
  <si>
    <t>% annual growth</t>
  </si>
  <si>
    <t>% of coal use</t>
  </si>
  <si>
    <t>% reduction in energy use</t>
  </si>
  <si>
    <t>% reduction in cost</t>
  </si>
  <si>
    <t>% reduction in fuel use</t>
  </si>
  <si>
    <t>% of potential achieved</t>
  </si>
  <si>
    <t>% of electricity generation</t>
  </si>
  <si>
    <t>% of existing building components</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</si>
  <si>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</si>
  <si>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</si>
  <si>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</si>
  <si>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</si>
  <si>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</si>
  <si>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</si>
  <si>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</si>
  <si>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</si>
  <si>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</si>
  <si>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</si>
  <si>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</si>
  <si>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</si>
  <si>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</si>
  <si>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</si>
  <si>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</si>
  <si>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</si>
  <si>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</si>
  <si>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</si>
  <si>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</si>
  <si>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</si>
  <si>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</si>
  <si>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</si>
  <si>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</si>
  <si>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jet fuel</t>
  </si>
  <si>
    <t>Fraction of Potential Additional CCS Achieved</t>
  </si>
  <si>
    <t>Convert Non-CHP Heat Production</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</si>
  <si>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</si>
  <si>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</si>
  <si>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</si>
  <si>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</si>
  <si>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</si>
  <si>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</si>
  <si>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</si>
  <si>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</si>
  <si>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</si>
  <si>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</si>
  <si>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</si>
  <si>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</si>
  <si>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</si>
  <si>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</si>
  <si>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</si>
  <si>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</si>
  <si>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</si>
  <si>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</si>
  <si>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</si>
  <si>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</si>
  <si>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</si>
  <si>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</si>
  <si>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</si>
  <si>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</si>
  <si>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</si>
  <si>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</si>
  <si>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</si>
  <si>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</si>
  <si>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</si>
  <si>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</si>
  <si>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</si>
  <si>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</si>
  <si>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</si>
  <si>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</si>
  <si>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</si>
  <si>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</si>
  <si>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</si>
  <si>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</si>
  <si>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</si>
  <si>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</si>
  <si>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</si>
  <si>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</si>
  <si>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</si>
  <si>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</si>
  <si>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</si>
  <si>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Jet Fuel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</si>
  <si>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</si>
  <si>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</si>
  <si>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</si>
  <si>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</si>
  <si>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</si>
  <si>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</si>
  <si>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</si>
  <si>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</si>
  <si>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http://energypolicy.solutions</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</si>
  <si>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</si>
  <si>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</si>
  <si>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</si>
  <si>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</si>
  <si>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</si>
  <si>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</si>
  <si>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</si>
  <si>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</si>
  <si>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</si>
  <si>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</si>
  <si>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</si>
  <si>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</si>
  <si>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</si>
  <si>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</si>
  <si>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</si>
  <si>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</si>
  <si>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</si>
  <si>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</si>
  <si>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</si>
  <si>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</si>
  <si>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</si>
  <si>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</si>
  <si>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</si>
  <si>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</si>
  <si>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</si>
  <si>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</si>
  <si>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</si>
  <si>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</si>
  <si>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</si>
  <si>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</si>
  <si>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</si>
  <si>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</si>
  <si>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mining</t>
  </si>
  <si>
    <t>waste management</t>
  </si>
  <si>
    <t>agriculture</t>
  </si>
  <si>
    <t>other industries</t>
  </si>
  <si>
    <t>Cement</t>
  </si>
  <si>
    <t>Natural Gas and Petroleum</t>
  </si>
  <si>
    <t>Iron and Steel</t>
  </si>
  <si>
    <t>Chemicals</t>
  </si>
  <si>
    <t>Mining</t>
  </si>
  <si>
    <t>Waste Management</t>
  </si>
  <si>
    <t>Agriculture</t>
  </si>
  <si>
    <t>Other Industries</t>
  </si>
  <si>
    <t>Agriculture, Land Use, and Forestry</t>
  </si>
  <si>
    <t>Cropland Management</t>
  </si>
  <si>
    <t>Rice Cultivation Measures</t>
  </si>
  <si>
    <t>Livestock Measures</t>
  </si>
  <si>
    <t>Afforestation and Reforestation</t>
  </si>
  <si>
    <t>Improved Forest Management</t>
  </si>
  <si>
    <t>for the Energy Policy Simulator.  The data in other tabs in this spreadsheet are used</t>
  </si>
  <si>
    <t>$/metric ton CO2e</t>
  </si>
  <si>
    <t>Percent Reduction in BAU Subsidies</t>
  </si>
  <si>
    <t>$/MWh</t>
  </si>
  <si>
    <t>% reduction in BAU subsidies</t>
  </si>
  <si>
    <t>% of BAU price</t>
  </si>
  <si>
    <t>Boolean Prevent Policies from Affecting Electricity Prices</t>
  </si>
  <si>
    <t>Fixed Electricity Prices</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</si>
  <si>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</si>
  <si>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</si>
  <si>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</si>
  <si>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</si>
  <si>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U. S. EPA, 2012, "Fact Sheet: EPA and NHTSA Set Standards to Reduce Greenhouse Gases and Improve Fuel Economy for Model Years 2017-2025 Cars and Light Trucks", http://www.epa.gov/otaq/climate/documents/420f12051.pdf, Table 1, Row 4.</t>
  </si>
  <si>
    <t>U.S. EPA, 2015, "EPA and NHTSA Propose Standards to Reduce Greenhouse Gas Emissions and Improve Fuel Efficiency of Medium- and Heavy-Duty Vehicles for Model Year 2018 and Beyond", http://www.epa.gov/OMS/climate/documents/420f15901.pdf, Page 3.</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</si>
  <si>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</si>
  <si>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</si>
  <si>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</si>
  <si>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</si>
  <si>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</si>
  <si>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</si>
  <si>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</si>
  <si>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</si>
  <si>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</si>
  <si>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</si>
  <si>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</si>
  <si>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</si>
  <si>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</si>
  <si>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</si>
  <si>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</si>
  <si>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</si>
  <si>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</si>
  <si>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</si>
  <si>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</si>
  <si>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</si>
  <si>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</si>
  <si>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</si>
  <si>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</si>
  <si>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</si>
  <si>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</si>
  <si>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</si>
  <si>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</si>
  <si>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</si>
  <si>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</si>
  <si>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</si>
  <si>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</si>
  <si>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Hendricks et al., 2009, "Rebuilding America: A National Policy Framework for Investment in Energy Efficiency Retrofits", Center for American Progress, https://cdn.americanprogress.org/wp-content/uploads/issues/2009/08/pdf/rebuilding_america.pdf, P.2</t>
  </si>
  <si>
    <t>Renewable Portoflio Standard</t>
  </si>
  <si>
    <t>International Energy Agency, 2013, "Gas to Coal Competition in the U.S. Power Sector", http://www.iea.org/publications/insights/coalvsgas_final_web.pdf, Page 9.</t>
  </si>
  <si>
    <t>Output Total CO2e Emissions</t>
  </si>
  <si>
    <t>Fraction of Commercial Components Replaced Annually due to Retrofitting Policy</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</si>
  <si>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</si>
  <si>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</si>
  <si>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</si>
  <si>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</si>
  <si>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</si>
  <si>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</si>
  <si>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</si>
  <si>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</si>
  <si>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</si>
  <si>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</si>
  <si>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</si>
  <si>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</si>
  <si>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</si>
  <si>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</si>
  <si>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</si>
  <si>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</si>
  <si>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</si>
  <si>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</si>
  <si>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</si>
  <si>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</si>
  <si>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</si>
  <si>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</si>
  <si>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</si>
  <si>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</si>
  <si>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</si>
  <si>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</si>
  <si>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</si>
  <si>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</si>
  <si>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</si>
  <si>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</si>
  <si>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</si>
  <si>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</si>
  <si>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</si>
  <si>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</si>
  <si>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</si>
  <si>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</si>
  <si>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</si>
  <si>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</si>
  <si>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</si>
  <si>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</si>
  <si>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</si>
  <si>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</si>
  <si>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electricity-sector-main.html#rps</t>
  </si>
  <si>
    <t>renewable-portfolio-standard.html</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</si>
  <si>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</si>
  <si>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</si>
  <si>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</si>
  <si>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</si>
  <si>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</si>
  <si>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</si>
  <si>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</si>
  <si>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</si>
  <si>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</si>
  <si>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</si>
  <si>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</si>
  <si>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</si>
  <si>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</si>
  <si>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industrial-fuel-switching.html</t>
  </si>
  <si>
    <t>industry-ag-main.html#methane-capture</t>
  </si>
  <si>
    <t>methane-capture.html</t>
  </si>
  <si>
    <t>industry-ag-main.html#methane-destr</t>
  </si>
  <si>
    <t>methane-destruction.html</t>
  </si>
  <si>
    <t>industry-ag-main.html#worker-training</t>
  </si>
  <si>
    <t>worker-training.html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</si>
  <si>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</si>
  <si>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</si>
  <si>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</si>
  <si>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</si>
  <si>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</si>
  <si>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</si>
  <si>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</si>
  <si>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</si>
  <si>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</si>
  <si>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</si>
  <si>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industry-ag-main.html#rice</t>
  </si>
  <si>
    <t>rice-cultivation-measures.html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</si>
  <si>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</si>
  <si>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</si>
  <si>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</si>
  <si>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</si>
  <si>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</si>
  <si>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</si>
  <si>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</si>
  <si>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</si>
  <si>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</si>
  <si>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</si>
  <si>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</si>
  <si>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</si>
  <si>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</si>
  <si>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</si>
  <si>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</si>
  <si>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</si>
  <si>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</si>
  <si>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</si>
  <si>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</si>
  <si>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</si>
  <si>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</si>
  <si>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</si>
  <si>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</si>
  <si>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</si>
  <si>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</si>
  <si>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</si>
  <si>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</si>
  <si>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</si>
  <si>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</si>
  <si>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</si>
  <si>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</si>
  <si>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</si>
  <si>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</si>
  <si>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</si>
  <si>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</si>
  <si>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</si>
  <si>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</si>
  <si>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</si>
  <si>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</si>
  <si>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</si>
  <si>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</si>
  <si>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</si>
  <si>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</si>
  <si>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</si>
  <si>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</si>
  <si>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</si>
  <si>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</si>
  <si>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</si>
  <si>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</si>
  <si>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Cement Clinker Substitution Made</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</si>
  <si>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</si>
  <si>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</si>
  <si>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</si>
  <si>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</si>
  <si>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</si>
  <si>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Addressable Process Emissions Avoided via Worker Training</t>
  </si>
  <si>
    <t>Fraction of Abatement from Cropland Management Achieved</t>
  </si>
  <si>
    <t>Fraction of Abatement from Livestock Measures Achieved</t>
  </si>
  <si>
    <t>Fraction of Abatement from Rice Cultivation Measures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</si>
  <si>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</si>
  <si>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</si>
  <si>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</si>
  <si>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</si>
  <si>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</si>
  <si>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</si>
  <si>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</si>
  <si>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</si>
  <si>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</si>
  <si>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</si>
  <si>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</si>
  <si>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</si>
  <si>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</si>
  <si>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</si>
  <si>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Percent New Nonelec Component Sales Shifted to Elec</t>
  </si>
  <si>
    <t>Reduction in E Use Allowed by Component Eff Std</t>
  </si>
  <si>
    <t>Additional Renewable Portfolio Std Percentage</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</si>
  <si>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</si>
  <si>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</si>
  <si>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</si>
  <si>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</si>
  <si>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</si>
  <si>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</si>
  <si>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</si>
  <si>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</si>
  <si>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</si>
  <si>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</si>
  <si>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</si>
  <si>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</si>
  <si>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</si>
  <si>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</si>
  <si>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</si>
  <si>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</si>
  <si>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</si>
  <si>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</si>
  <si>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</si>
  <si>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NG to Electricity Switching</t>
  </si>
  <si>
    <t>Fraction of Natural Gas Use Converted to Other Fuels</t>
  </si>
  <si>
    <t>% of natural gas use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</si>
  <si>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</si>
  <si>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</si>
  <si>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</si>
  <si>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</si>
  <si>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</si>
  <si>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</si>
  <si>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</si>
  <si>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</si>
  <si>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</si>
  <si>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</si>
  <si>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</si>
  <si>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</si>
  <si>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</si>
  <si>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</si>
  <si>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</si>
  <si>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</si>
  <si>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</si>
  <si>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</si>
  <si>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</si>
  <si>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Waste Management</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</si>
  <si>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</si>
  <si>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</si>
  <si>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</si>
  <si>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</si>
  <si>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</si>
  <si>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</si>
  <si>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</si>
  <si>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</si>
  <si>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</si>
  <si>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</si>
  <si>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</si>
  <si>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</si>
  <si>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transportation sector</t>
  </si>
  <si>
    <t>industry sector</t>
  </si>
  <si>
    <t>residential buildings sector</t>
  </si>
  <si>
    <t>commercial buildings sector</t>
  </si>
  <si>
    <t>district heating sector</t>
  </si>
  <si>
    <t>LULUCF sector</t>
  </si>
  <si>
    <t>Transportation Sector</t>
  </si>
  <si>
    <t>Industry Sector</t>
  </si>
  <si>
    <t>Residential Bldg Sector</t>
  </si>
  <si>
    <t>Commercial Bldg Sector</t>
  </si>
  <si>
    <t>electricity sector</t>
  </si>
  <si>
    <t>Electricity Sector</t>
  </si>
  <si>
    <t>District Heating Sector</t>
  </si>
  <si>
    <t>LULUCF Sector</t>
  </si>
  <si>
    <t>Reduce F-gases</t>
  </si>
  <si>
    <t>District Heat</t>
  </si>
  <si>
    <t>district-heating.html#convert-coal</t>
  </si>
  <si>
    <t>Policy Group</t>
  </si>
  <si>
    <t>Vehicle Fuel Economy Standards</t>
  </si>
  <si>
    <t>Distributed Solar Promotion</t>
  </si>
  <si>
    <t>Electricity Imports and Exports</t>
  </si>
  <si>
    <t>Reduce T&amp;D Losses</t>
  </si>
  <si>
    <t>Industrial Fuel Switching</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</si>
  <si>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</si>
  <si>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</si>
  <si>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</si>
  <si>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</si>
  <si>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</si>
  <si>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</si>
  <si>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</si>
  <si>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</si>
  <si>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Wedge Diagram</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</si>
  <si>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</si>
  <si>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</si>
  <si>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</si>
  <si>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</si>
  <si>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</si>
  <si>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</si>
  <si>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</si>
  <si>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</si>
  <si>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</si>
  <si>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</si>
  <si>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</si>
  <si>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</si>
  <si>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</si>
  <si>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</si>
  <si>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</si>
  <si>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</si>
  <si>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</si>
  <si>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</si>
  <si>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</si>
  <si>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</si>
  <si>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</si>
  <si>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</si>
  <si>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</si>
  <si>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</si>
  <si>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</si>
  <si>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</si>
  <si>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</si>
  <si>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</si>
  <si>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</si>
  <si>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</si>
  <si>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</si>
  <si>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</si>
  <si>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</si>
  <si>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</si>
  <si>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</si>
  <si>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</si>
  <si>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</si>
  <si>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</si>
  <si>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</si>
  <si>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</si>
  <si>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</si>
  <si>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</si>
  <si>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</si>
  <si>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</si>
  <si>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</si>
  <si>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</si>
  <si>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</si>
  <si>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</si>
  <si>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</si>
  <si>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</si>
  <si>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</si>
  <si>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</si>
  <si>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</si>
  <si>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</si>
  <si>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</si>
  <si>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</si>
  <si>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</si>
  <si>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</si>
  <si>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</si>
  <si>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</si>
  <si>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</si>
  <si>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</si>
  <si>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</si>
  <si>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</si>
  <si>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</si>
  <si>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</si>
  <si>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</si>
  <si>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</si>
  <si>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</si>
  <si>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</si>
  <si>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</si>
  <si>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</si>
  <si>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</si>
  <si>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</si>
  <si>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</si>
  <si>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</si>
  <si>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</si>
  <si>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</si>
  <si>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U.S. EPA, 2015, "The Social Cost of Carbon", https://www.epa.gov/climatechange/social-cost-carbon, Row "2050".  (For source for adjustment to 2012 dollars, see cpi.xlsx in InputData.)</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</si>
  <si>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</si>
  <si>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</si>
  <si>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</si>
  <si>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</si>
  <si>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</si>
  <si>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</si>
  <si>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</si>
  <si>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</si>
  <si>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</si>
  <si>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</si>
  <si>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</si>
  <si>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</si>
  <si>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</si>
  <si>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</si>
  <si>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Fuel Consumption (by Fuel)</t>
  </si>
  <si>
    <t>Axis Unit Label(s)</t>
  </si>
  <si>
    <t>URL for "How the model handles this policy" links</t>
  </si>
  <si>
    <t>% of global best practice rate</t>
  </si>
  <si>
    <t>lignite</t>
  </si>
  <si>
    <t>Lignite</t>
  </si>
  <si>
    <t>lignite es</t>
  </si>
  <si>
    <t>Electricity: Lignite</t>
  </si>
  <si>
    <t>Hard Coal</t>
  </si>
  <si>
    <t>hard coal es</t>
  </si>
  <si>
    <t>onshore wind es</t>
  </si>
  <si>
    <t>Hard Coal to NG Switching</t>
  </si>
  <si>
    <t>Fraction of Hard Coal Use Converted to Other Fuels</t>
  </si>
  <si>
    <t>Fraction of District Heat Hard Coal Use Converted to Other Fuels</t>
  </si>
  <si>
    <t>hard coal</t>
  </si>
  <si>
    <t>Electricity: Hard Coal</t>
  </si>
  <si>
    <t>Onshore Wind</t>
  </si>
  <si>
    <t>Electricity: Onshore Wind</t>
  </si>
  <si>
    <t>offshore wind es</t>
  </si>
  <si>
    <t>Offshore Wind</t>
  </si>
  <si>
    <t>Electricity: Offshore Wind</t>
  </si>
  <si>
    <t>Max policy ID number (for use in header of "PolicyLevers" table)</t>
  </si>
  <si>
    <t>Geothermal, Biomass, Solar Thermal, Distributed Solar PV, Utility Solar PV, Onshore Wind, Offshore Wind, Hydro, Nuclear, Distributed Non-Solar, Petroleum, Natural Gas Peaker, Natural Gas Nonpeaker, Lignite, Hard Coal</t>
  </si>
  <si>
    <t>620e7a, 00b050, ff6400, f1bb18, ffff00, c2dffd, 087bf1, 004185, 04ffaf, bfb088, 000000, f593e0, c01b00, 004d10, 969696</t>
  </si>
  <si>
    <t>Geothermal, Biomass, Solar Thermal, Distributed Solar PV, Utility Solar PV, Onshore Wind, Offshore Wind, Hydro, Nuclear, Petroleum, Natural Gas Peaker, Natural Gas Nonpeaker, Lignite, Hard Coal</t>
  </si>
  <si>
    <t>620e7a, 00b050, ff6400, f1bb18, ffff00, c2dffd, 087bf1, 004185, 04ffaf, 000000, f593e0, c01b00, 004d10, 969696</t>
  </si>
  <si>
    <t>Policy ID Number</t>
  </si>
  <si>
    <t>Geothermal, Liquid Biofuels, Biomass, Solar, Wind, Hydro, Nuclear, Petroleum, Natural Gas, Lignite, Hard Coal</t>
  </si>
  <si>
    <t>620e7a, bfb088, 00b050, ffff00, c2dffd, 004185, 04ffaf, 000000, c01b00, 004d10, 969696</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</si>
  <si>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</si>
  <si>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</si>
  <si>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</si>
  <si>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</si>
  <si>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</si>
  <si>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</si>
  <si>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</si>
  <si>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Perks</t>
  </si>
  <si>
    <t>Boolean EV Perks</t>
  </si>
  <si>
    <t>EV Perks</t>
  </si>
  <si>
    <t>transportation-sector-main.html#ev-perks</t>
  </si>
  <si>
    <t>ev-perks.html</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</si>
  <si>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</si>
  <si>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</si>
  <si>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</si>
  <si>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</si>
  <si>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</si>
  <si>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</si>
  <si>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</si>
  <si>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</si>
  <si>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</si>
  <si>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</si>
  <si>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</si>
  <si>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</si>
  <si>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</si>
  <si>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</si>
  <si>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</si>
  <si>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</si>
  <si>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</si>
  <si>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</si>
  <si>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</si>
  <si>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Vehicles: Non-road</t>
  </si>
  <si>
    <t>million vehicles / year</t>
  </si>
  <si>
    <t>Motorbikes, Freight Ships, Recreational Boats, Freight Rail, Passenger Rail, Freight Aircraft, Passenger Aircraft, Freight Trucks, Buses, Light Commercial Trucks, Cars and SUVs</t>
  </si>
  <si>
    <t>c01b00, 004185, ff6400, 00b050, 04ffaf, 087bf1, c2dffd, 000000, f1bb18, 004d10, 969696</t>
  </si>
  <si>
    <t>Plug-in Hybrid Vehicle, Diesel Engine Vehicle, Gasoline Engine Vehicle, Natural Gas Vehicle, Battery Electric Vehicle</t>
  </si>
  <si>
    <t>00b050, 000000, 969696, c01b00, 004185</t>
  </si>
  <si>
    <t>Jet Fuel, Biofuel Diesel, Biofuel Gasoline, Petroleum Diesel, Petroleum Gasoline, Natural Gas, Electricity</t>
  </si>
  <si>
    <t>c2dffd, 00b050, 04ffaf, 000000, 969696, c01b00, 004185</t>
  </si>
  <si>
    <t>CO</t>
  </si>
  <si>
    <t>CO2</t>
  </si>
  <si>
    <t>VOC</t>
  </si>
  <si>
    <t>NOx</t>
  </si>
  <si>
    <t>PM10</t>
  </si>
  <si>
    <t>SOx</t>
  </si>
  <si>
    <t>BC</t>
  </si>
  <si>
    <t>OC</t>
  </si>
  <si>
    <t>CH4</t>
  </si>
  <si>
    <t>N2O</t>
  </si>
  <si>
    <t>Output First Year NPV of Capital Fuel and OM Expenditures through This Year; Output Cumulative Total CO2e Emissions</t>
  </si>
  <si>
    <t>Output Transportation Sector Fuel Used by Fuel[jet fuel tf]; Output Transportation Sector Fuel Used by Fuel[biofuel diesel tf]; Output Transportation Sector Fuel Used by Fuel[biofuel gasoline tf]; Output Transportation Sector Fuel Used by Fuel[petroleum diesel tf]; Output Transportation Sector Fuel Used by Fuel[petroleum gasoline tf]; Output Transportation Sector Fuel Used by Fuel[natural gas tf]; Output Transportation Sector Fuel Used by Fuel[electricity tf]</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</si>
  <si>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Type[aircraft,passenger,CO2]; Output Transportation Pollutant Emissions by Vehicle Type[HDVs,freight,CO2]; Output Transportation Pollutant Emissions by Vehicle Type[HDVs,passenger,CO2]; Output Transportation Pollutant Emissions by Vehicle Type[LDVs,freight,CO2]; Output Transportation Pollutant Emissions by Vehicle Type[LDVs,passenger,CO2]</t>
  </si>
  <si>
    <t>Output Total Primary Energy Use by Type[geothermal]; Output Liquid Biofuels Primary Energy Use; Output Total Primary Energy Use by Type[biomass]; Output Total Primary Energy Use by Type[solar]; Output Total Primary Energy Use by Type[wind]; Output Total Primary Energy Use by Type[hydro]; Output Total Primary Energy Use by Type[nuclear]; Output Petroleum Fuels Primary Energy Use; Output Total Primary Energy Use by Type[natural gas]; Output Total Primary Energy Use by Type[lignite]; Output Total Primary Energy Use by Type[hard coal]</t>
  </si>
  <si>
    <t>electricity-sector-main.html#red-downtime</t>
  </si>
  <si>
    <t>electricity-sector-main.html#red-tnd-losses</t>
  </si>
  <si>
    <t>battery electric vehicle</t>
  </si>
  <si>
    <t>natural gas vehicle</t>
  </si>
  <si>
    <t>gasoline vehicle</t>
  </si>
  <si>
    <t>diesel vehicle</t>
  </si>
  <si>
    <t>plugin hybrid vehicle</t>
  </si>
  <si>
    <t>nonroad vehicle</t>
  </si>
  <si>
    <t>Electric</t>
  </si>
  <si>
    <t>Diesel Engine</t>
  </si>
  <si>
    <t>Plug-in Hybrid</t>
  </si>
  <si>
    <t>Gasoline Engine</t>
  </si>
  <si>
    <t>Nonroad</t>
  </si>
  <si>
    <t>All</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</si>
  <si>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</si>
  <si>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</si>
  <si>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</si>
  <si>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</si>
  <si>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</si>
  <si>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</si>
  <si>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</si>
  <si>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</si>
  <si>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</si>
  <si>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Fraction of F Gases Avoided</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</si>
  <si>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</si>
  <si>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</si>
  <si>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</si>
  <si>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</si>
  <si>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</si>
  <si>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</si>
  <si>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</si>
  <si>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</si>
  <si>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</si>
  <si>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</si>
  <si>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</si>
  <si>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</si>
  <si>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</si>
  <si>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</si>
  <si>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</si>
  <si>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</si>
  <si>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</si>
  <si>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</si>
  <si>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prevent policies from affecting electricity prices</t>
  </si>
  <si>
    <t>cross reduce BAU subsidies</t>
  </si>
  <si>
    <t>cross carbon tax</t>
  </si>
  <si>
    <t>cross CCS</t>
  </si>
  <si>
    <t>heat convert hard coal use</t>
  </si>
  <si>
    <t>heat convert heat to CHP</t>
  </si>
  <si>
    <t>indst rice cultivation measures</t>
  </si>
  <si>
    <t>land peatland restoration</t>
  </si>
  <si>
    <t>indst livestock measures</t>
  </si>
  <si>
    <t>land forest management</t>
  </si>
  <si>
    <t>indst cropland management</t>
  </si>
  <si>
    <t>land forest set asides</t>
  </si>
  <si>
    <t>land forest restoration</t>
  </si>
  <si>
    <t>land avoid deforestation</t>
  </si>
  <si>
    <t>land afforestation and reforestation</t>
  </si>
  <si>
    <t>indst worker training</t>
  </si>
  <si>
    <t>indst avoid F gases</t>
  </si>
  <si>
    <t>indst methane destruction</t>
  </si>
  <si>
    <t>indst methane capture</t>
  </si>
  <si>
    <t>indst convert natural gas use</t>
  </si>
  <si>
    <t>indst convert hard coal use</t>
  </si>
  <si>
    <t>indst system integration</t>
  </si>
  <si>
    <t>indst efficiency standards</t>
  </si>
  <si>
    <t>indst early retirement</t>
  </si>
  <si>
    <t>indst CHP</t>
  </si>
  <si>
    <t>indst cement clinker substitution</t>
  </si>
  <si>
    <t>elec subsidy</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</si>
  <si>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</si>
  <si>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</si>
  <si>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</si>
  <si>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</si>
  <si>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</si>
  <si>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</si>
  <si>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</si>
  <si>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</si>
  <si>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</si>
  <si>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</si>
  <si>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</si>
  <si>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</si>
  <si>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</si>
  <si>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</si>
  <si>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</si>
  <si>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</si>
  <si>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</si>
  <si>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</si>
  <si>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</si>
  <si>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bldgs component electrification</t>
  </si>
  <si>
    <t>trans TDM</t>
  </si>
  <si>
    <t>trans LCFS</t>
  </si>
  <si>
    <t>trans fuel economy standards</t>
  </si>
  <si>
    <t>trans LDVs feebate</t>
  </si>
  <si>
    <t>trans EV subsidy</t>
  </si>
  <si>
    <t>trans EV minimum</t>
  </si>
  <si>
    <t>trans EV perks</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</si>
  <si>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</si>
  <si>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</si>
  <si>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</si>
  <si>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52% reduction in downtime.</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</si>
  <si>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25% setting of this policy lever.</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</si>
  <si>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</si>
  <si>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reduces greenhouse gas emissions from the industry sector by switching the fuel used by facilities from natural gas to electricity. // **Guidance for setting values:** Over 90% of the natural gas used by industry is used to generate heat (to fuel boilers, generate process heat, and HVAC heat).  It is relatively uncommon to replace natural gas with electricity for these end uses, so a modest setting might be most realistic.</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</si>
  <si>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</si>
  <si>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applies a tax on fuels used in the Transportation Sector based on their their greenhouse gas emissions.  It also increases the base cost of vehicles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</si>
  <si>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Electricity Sector based on their their greenhouse gas emissions.  It also increases the base cost of new power plants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</si>
  <si>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residential buildings based on their their greenhouse gas emissions.  It also increases the base cost of building components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</si>
  <si>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commercial buildings based on their their greenhouse gas emissions.  It also increases the base cost of building components according to their embedded carbon content. // **Guidance for setting values:** The U.S. government's revised 2015 Social Cost of Carbon estimates for the year 2050 range from $29 to $105 per ton (in inflation-adjusted 2012 dollars), depending on one's choice of discount rate.</t>
  </si>
  <si>
    <t>**Description:** This policy applies a tax on fuels used in the Industry Sector based on their their greenhouse gas emissions.  It also affects Industrial production levels based on changes in the base cost of capital equipment according to its embedded carbon content. // **Guidance for setting values:** The U.S. government's revised 2015 Social Cost of Carbon estimates for the year 2050 range from $29 to $105 per ton (in inflation-adjusted 2012 dollars), depending on one's choice of discount rate.</t>
  </si>
  <si>
    <t>**Description:** This policy represents a variety of non-monetary benefits that government may provide to users of battery electric passenger LDVs.  Examples include access to high-occupancy vehicle (HOV) lanes even when driven by a single person, access to parking spaces reserved for electric vehicles, building out a more extensive network of charging sations, requiring developers of projects that include off-street parking to provide charging stations, etc.</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</si>
  <si>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</si>
  <si>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Each year, the specified percentage of existing heating systems in commercial buildings will be retired and replaced with new systems.  This is in addtion to the retirement and replacement of heating systems that have lived out their lifetimes.  The systems replaced by this policy are assumed to have an efficiency equal to that of the average deployed system and 33% of their useful lives remaining. // **Guidance for setting values:** Heating systems have a normal lifespan of 19 years, so without this retrofitting policy, 5.3% of these systems retire annually.  Setting this policy to 1% will decrease the average lifespan of heating systems to 16 years.</t>
  </si>
  <si>
    <t>**Description:** Each year, the specified percentage of existing cooling and ventilation systems in commercial buildings will be retired and replaced with new systems.  This is in addtion to the retirement and replacement of cooling and ventilation systems that have lived out their lifetimes.  The systems replaced by this policy are assumed to have an efficiency equal to that of the average deployed system and 33% of their useful lives remaining. // **Guidance for setting values:** Cooling and ventilation systems have a normal lifespan of 16 years, so without this retrofitting policy, 6.3% of these systems retire annually.  Setting this policy to 1% will decrease the average lifespan of heating systems to 14 years.</t>
  </si>
  <si>
    <t>**Description:** Each year, the specified percentage of existing envelope components in commercial buildings will be retired and replaced with new components.  This is in addtion to the retirement and replacement of envelope components that have lived out their lifetimes.  The components replaced by this policy are assumed to have an efficiency equal to that of the average deployed component and 33% of their useful lives remaining. // **Guidance for setting values:** Envelope components have a normal lifespan of 52 years, so without this retrofitting policy, 1.9% of these systems retire annually.  Setting this policy to 1% will decrease the average lifespan of envelope components to 34 years.</t>
  </si>
  <si>
    <t>**Description:** Each year, the specified percentage of existing lighting components in commercial buildings will be retired and replaced with new components.  This is in addtion to the retirement and replacement of lighting components that have lived out their lifetimes.  The components replaced by this policy are assumed to have an efficiency equal to that of the average deployed component and 33% of their useful lives remaining. // **Guidance for setting values:** Lighting components have a normal lifespan of 9 years, so without this retrofitting policy, 11.1% of these systems retire annually.  Setting this policy to 1% will decrease the average lifespan of lighting components to 8 years.</t>
  </si>
  <si>
    <t>**Description:** Each year, the specified percentage of existing appliances in commercial buildings will be retired and replaced with new appliances.  This is in addtion to the retirement and replacement of appliances that have lived out their lifetimes.  The appliances replaced by this policy are assumed to have an efficiency equal to that of the average deployed appliance and 33% of their useful lives remaining. // **Guidance for setting values:** Appliances have a normal lifespan of 14 years, so without this retrofitting policy, 7.1% of these systems retire annually.  Setting this policy to 1% will decrease the average lifespan of lighting components to 12 years.</t>
  </si>
  <si>
    <t>**Description:** Each year, the specified percentage of existing other energy-using components in commercial buildings will be retired and replaced with new components.  This is in addtion to the retirement and replacement of other energy-using components that have lived out their lifetimes.  The components replaced by this policy are assumed to have an efficiency equal to that of the average deployed component and 33% of their useful lives remaining. // **Guidance for setting values:** Other energy-using components have a normal lifespan of 15 years, so without this retrofitting policy, 6.7% of these systems retire annually.  Setting this policy to 1% will decrease the average lifespan of other energy-using components to 13 years.</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</si>
  <si>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</si>
  <si>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</si>
  <si>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</si>
  <si>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</si>
  <si>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</si>
  <si>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</si>
  <si>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</si>
  <si>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extends the lifetime of all nuclear plants by the specified number of years. // **Guidance for setting values:** The BAU case assumes 60-year lifetimes for nuclear plants, because currently-running nuclear plants (licensed for 40 years) routinely receive 20-year extensions.  Some utilities may apply for further 20-year license extensions (allowing for a lifetime of 80 years).</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</si>
  <si>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</si>
  <si>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</si>
  <si>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</si>
  <si>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</si>
  <si>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</si>
  <si>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</si>
  <si>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</si>
  <si>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</si>
  <si>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</si>
  <si>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</si>
  <si>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</si>
  <si>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</si>
  <si>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</si>
  <si>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</si>
  <si>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</si>
  <si>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</si>
  <si>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</si>
  <si>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</si>
  <si>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</si>
  <si>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</si>
  <si>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</si>
  <si>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</si>
  <si>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</si>
  <si>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</si>
  <si>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</si>
  <si>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</si>
  <si>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</si>
  <si>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</si>
  <si>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</si>
  <si>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</si>
  <si>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</si>
  <si>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</si>
  <si>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</si>
  <si>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</si>
  <si>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</si>
  <si>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</si>
  <si>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</si>
  <si>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</si>
  <si>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</si>
  <si>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</si>
  <si>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</si>
  <si>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</si>
  <si>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</si>
  <si>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</si>
  <si>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</si>
  <si>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</si>
  <si>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</si>
  <si>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</si>
  <si>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</si>
  <si>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</si>
  <si>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</si>
  <si>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</si>
  <si>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</si>
  <si>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</si>
  <si>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</si>
  <si>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</si>
  <si>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</si>
  <si>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non-road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</si>
  <si>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Geothermal, Biomass, Solar Thermal, Distributed Solar PV, Utility Solar PV, Onshore Wind, Offshore Wind, Hydro, Nuclear, Distributed Non-Solar, Petroleum, Natural Gas Peaker, Natural Gas Nonpeaker, Lignite, Hard Coal, Imported Electricity</t>
  </si>
  <si>
    <t>620e7a, 00b050, ff6400, f1bb18, ffff00, c2dffd, 087bf1, 004185, 04ffaf, bfb088, 000000, f593e0, c01b00, 004d10, 969696, af64ff</t>
  </si>
  <si>
    <t>Geothermal, Biomass, Solar Thermal, Distributed Solar PV, Utility Solar PV, Onshore Wind, Offshore Wind, Hydro, Nuclear, Petroleum, Natural Gas Peaker, Natural Gas Nonpeaker, Lignite, Hard Coal, Imported Electricity</t>
  </si>
  <si>
    <t>620e7a, 00b050, ff6400, f1bb18, ffff00, c2dffd, 087bf1, 004185, 04ffaf, 000000, f593e0, c01b00, 004d10, 969696, af64ff</t>
  </si>
  <si>
    <t>Output Total CO2e Emissions Excluding LULUCF</t>
  </si>
  <si>
    <t>NPV through 2030</t>
  </si>
  <si>
    <t>NPV through 2050</t>
  </si>
  <si>
    <t>First Tier Menu Name</t>
  </si>
  <si>
    <t>Second Tier Menu Name</t>
  </si>
  <si>
    <t>Output Total Change in Capital Fuel and OM Expenditures</t>
  </si>
  <si>
    <t>Output Total Change in Capital Fuel and OM Expenditures with Revenue Neutral Carbon Tax</t>
  </si>
  <si>
    <t>Output Total Change in Outlays</t>
  </si>
  <si>
    <t>Output Total Change in Outlays with Revenue Neutral Carbon Tax</t>
  </si>
  <si>
    <t>Petroleum Fuels</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</si>
  <si>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</si>
  <si>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</si>
  <si>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</si>
  <si>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</si>
  <si>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</si>
  <si>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</si>
  <si>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</si>
  <si>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</si>
  <si>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</si>
  <si>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</si>
  <si>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</si>
  <si>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</si>
  <si>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</si>
  <si>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</si>
  <si>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</si>
  <si>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</si>
  <si>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</si>
  <si>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</si>
  <si>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</si>
  <si>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</si>
  <si>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</si>
  <si>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</si>
  <si>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</si>
  <si>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</si>
  <si>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</si>
  <si>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</si>
  <si>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</si>
  <si>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</si>
  <si>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</si>
  <si>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</si>
  <si>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</si>
  <si>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</si>
  <si>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</si>
  <si>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</si>
  <si>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</si>
  <si>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</si>
  <si>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</si>
  <si>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Sector (reallocated electricity &amp; heat)</t>
  </si>
  <si>
    <t>By Fuel Type</t>
  </si>
  <si>
    <t>NPV through 2050 (revenue-neutral carbon tax)</t>
  </si>
  <si>
    <t>NPV through 2030 (revenue-neutral carbon tax)</t>
  </si>
  <si>
    <t>Financial: Policy Package Cost/Savings</t>
  </si>
  <si>
    <t>Change in CapEx + OpEx</t>
  </si>
  <si>
    <t>Change in Total Outlays</t>
  </si>
  <si>
    <t>Change in CapEx + OpEx (revenue-neutral carbon tax)</t>
  </si>
  <si>
    <t>Change in Total Outlays (revenue-neutral carbon tax)</t>
  </si>
  <si>
    <t>Direct Cash Flow Changes (by Actor)</t>
  </si>
  <si>
    <t>Human Health &amp; Social Benefits</t>
  </si>
  <si>
    <t>Human Lives Saved from Reduced Particulates</t>
  </si>
  <si>
    <t>Monetized Avoided Deaths &amp; Climate Benefits</t>
  </si>
  <si>
    <t>Electricity Generation and Capacity (by Type)</t>
  </si>
  <si>
    <t>Generation</t>
  </si>
  <si>
    <t>Policy-Driven Change in Generation</t>
  </si>
  <si>
    <t>Capacity</t>
  </si>
  <si>
    <t>Policy-Driven Change in Capacity</t>
  </si>
  <si>
    <t>Electricity: Levelized Costs and Curtailment</t>
  </si>
  <si>
    <t>Levelized Cost of Electricity (after subsidies)</t>
  </si>
  <si>
    <t>Curtailed Electricity from Renewables</t>
  </si>
  <si>
    <t>Transport: Travel Demand</t>
  </si>
  <si>
    <t>Passenger modes</t>
  </si>
  <si>
    <t>Freight modes</t>
  </si>
  <si>
    <t>Transport: New Vehicle Sales by Technology</t>
  </si>
  <si>
    <t>Cars and SUVs</t>
  </si>
  <si>
    <t>Buses</t>
  </si>
  <si>
    <t>Light Freight Trucks</t>
  </si>
  <si>
    <t>Med &amp; Heavy Freight Trucks</t>
  </si>
  <si>
    <t>Transport: Fleet Composition by Technology</t>
  </si>
  <si>
    <t>CO2 Emissions by Vehicle Type</t>
  </si>
  <si>
    <t>Fuel Use by Fuel Type</t>
  </si>
  <si>
    <t>Industry: Fuel Use</t>
  </si>
  <si>
    <t>By Industry</t>
  </si>
  <si>
    <t>By Fuel</t>
  </si>
  <si>
    <t>Industry: Process CO2e Emissions</t>
  </si>
  <si>
    <t>Buildings: Energy Use</t>
  </si>
  <si>
    <t>By Building Component</t>
  </si>
  <si>
    <t>By Building Type</t>
  </si>
  <si>
    <t>By Energy Source</t>
  </si>
  <si>
    <t>Primary Energy Consumption</t>
  </si>
  <si>
    <t>By End Use Sector</t>
  </si>
  <si>
    <t>Liquid Biofuels</t>
  </si>
  <si>
    <t>Fuel Costs (by Fuel, by Sector)</t>
  </si>
  <si>
    <t>Technology Costs</t>
  </si>
  <si>
    <t>Batteries</t>
  </si>
  <si>
    <t>CCS Capital Equipment</t>
  </si>
  <si>
    <t>Onshore Wind Turbines</t>
  </si>
  <si>
    <t>Offshore Wind Turbines</t>
  </si>
  <si>
    <t>Solar PV (Utility-Scale)</t>
  </si>
  <si>
    <t>Transport: Fuel Use and CO2 Emissions</t>
  </si>
  <si>
    <t>Output Total CO2e Emissions by Pollutant[F gases]; Output Total CO2e Emissions by Pollutant[CH4]; Output Total CO2e Emissions by Pollutant[N2O]; Output Total CO2e Emissions by Pollutant[CO2]</t>
  </si>
  <si>
    <t>F-gases, CH4, N2O, CO2</t>
  </si>
  <si>
    <t>000000, c01b00, 004d10, 969696</t>
  </si>
  <si>
    <t>Output Energy Related CO2 Emissions by Sector[district heating sector]; Output Energy Related CO2 Emissions from Buildings Sector; Output Energy Related CO2 Emissions by Sector[transportation sector]; Output Energy Related CO2 Emissions by Sector[electricity sector]; Output Energy Related CO2 Emissions by Sector[industry sector]</t>
  </si>
  <si>
    <t>District Heat, Buildings, Transportation, Electricity, Industry</t>
  </si>
  <si>
    <t>620e7a, 087bf1, c01b00, ffff00, 969696</t>
  </si>
  <si>
    <t>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</si>
  <si>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Buildings, Transportation, Industry</t>
  </si>
  <si>
    <t>087bf1, c01b00, 969696</t>
  </si>
  <si>
    <t>Energy Related CO2 Emissions from Petroleum Fuels; Energy Related CO2 Emissions by Fuel[natural gas]; Energy Related CO2 Emissions by Fuel[lignite]; Energy Related CO2 Emissions by Fuel[hard coal]</t>
  </si>
  <si>
    <t>Petroleum, Natural Gas, Lignite, Hard Coal</t>
  </si>
  <si>
    <t>Output First Year NPV of Capital Fuel and OM Expenditures through This Year with Revenue Neutral Carbon Tax; Output Cumulative Total CO2e Emissions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</si>
  <si>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</si>
  <si>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</si>
  <si>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</si>
  <si>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</si>
  <si>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decadal column</t>
  </si>
  <si>
    <t>Geothermal, Biomass, Solar Thermal, Utility Solar PV, Onshore Wind, Offshore Wind, Hydro, Nuclear, Petroleum, Natural Gas Peaker, Natural Gas Nonpeaker, Lignite, Hard Coal</t>
  </si>
  <si>
    <t>620e7a, 00b050, ff6400, ffff00, c2dffd, 087bf1, 004185, 04ffaf, 000000, f593e0, c01b00, 004d10, 969696</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</si>
  <si>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Output[petroleum es]; Output Cost per Unit New Elec Output[natural gas peaker es]; Output Cost per Unit New Elec Output[natural gas nonpeaker es]; Output Cost per Unit New Elec Output[lignite es]; Output Cost per Unit New Elec Output[hard coal es]</t>
  </si>
  <si>
    <t>Output Curtailed Electricity Output[solar PV es]; Output Curtailed Electricity Output[onshore wind es]; Output Curtailed Electricity Output[offshore wind es]</t>
  </si>
  <si>
    <t>ffff00, c2dffd, 087bf1</t>
  </si>
  <si>
    <t>Utility Solar PV, Onshore Wind, Offshore Wind</t>
  </si>
  <si>
    <t>Output Passenger Dist Transported[motorbikes,passenger]; Output Passenger Dist Transported[rail,passenger]; Output Passenger Dist Transported[aircraft,passenger]; Output Passenger Dist Transported[HDVs,passenger]; Output Passenger Dist Transported[LDVs,passenger]</t>
  </si>
  <si>
    <t>Motorbikes, Rail, Aircraft, Buses, Cars &amp; SUVs</t>
  </si>
  <si>
    <t>c01b00, 00b050, c2dffd, 000000, 969696</t>
  </si>
  <si>
    <t>Output Freight Dist Transported[ships,freight]; Output Freight Dist Transported[rail,freight]; Output Freight Dist Transported[aircraft,freight]; Output Freight Dist Transported[HDVs,freight]; Output Freight Dist Transported[LDVs,freight]</t>
  </si>
  <si>
    <t>004185, 00b050, c2dffd, 000000, 969696</t>
  </si>
  <si>
    <t>million vehicles</t>
  </si>
  <si>
    <t>Output New Vehicles in Millions[LDVs,passenger,plugin hybrid vehicle]; Output New Vehicles in Millions[LDVs,passenger,diesel vehicle]; Output New Vehicles in Millions[LDVs,passenger,gasoline vehicle]; Output New Vehicles in Millions[LDVs,passenger,natural gas vehicle]; Output New Vehicles in Millions[LDVs,passenger,battery electric vehicle]</t>
  </si>
  <si>
    <t>Output Vehicles in Millions[LDVs,passenger,plugin hybrid vehicle]; Output Vehicles in Millions[LDVs,passenger,diesel vehicle]; Output Vehicles in Millions[LDVs,passenger,gasoline vehicle]; Output Vehicles in Millions[LDVs,passenger,natural gas vehicle]; Output Vehicles in Millions[LDVs,passenger,battery electric vehicle]</t>
  </si>
  <si>
    <t>thousand vehicles / year</t>
  </si>
  <si>
    <t>Output New Vehicles in Thousands[HDVs,passenger,plugin hybrid vehicle]; Output New Vehicles in Thousands[HDVs,passenger,diesel vehicle]; Output New Vehicles in Thousands[HDVs,passenger,gasoline vehicle]; Output New Vehicles in Thousands[HDVs,passenger,natural gas vehicle]; Output New Vehicles in Thousands[HDVs,passenger,battery electric vehicle]</t>
  </si>
  <si>
    <t>Output New Vehicles in Thousands[LDVs,freight,plugin hybrid vehicle]; Output New Vehicles in Thousands[LDVs,freight,diesel vehicle]; Output New Vehicles in Thousands[LDVs,freight,gasoline vehicle]; Output New Vehicles in Thousands[LDVs,freight,natural gas vehicle]; Output New Vehicles in Thousands[LDVs,freight,battery electric vehicle]</t>
  </si>
  <si>
    <t>Output New Vehicles in Thousands[HDVs,freight,plugin hybrid vehicle]; Output New Vehicles in Thousands[HDVs,freight,diesel vehicle]; Output New Vehicles in Thousands[HDVs,freight,gasoline vehicle]; Output New Vehicles in Thousands[HDVs,freight,natural gas vehicle]; Output New Vehicles in Thousands[HDVs,freight,battery electric vehicle]</t>
  </si>
  <si>
    <t>Output New Vehicles in Thousands[motorbikes,passenger,gasoline vehicle]; Output New Vehicles in Thousands[motorbikes,passenger,battery electric vehicle]</t>
  </si>
  <si>
    <t>Gasoline Engine Vehicle, Battery Electric Vehicle</t>
  </si>
  <si>
    <t>969696, 004185</t>
  </si>
  <si>
    <t>Output Vehicles in Thousands[HDVs,passenger,plugin hybrid vehicle]; Output Vehicles in Thousands[HDVs,passenger,diesel vehicle]; Output Vehicles in Thousands[HDVs,passenger,gasoline vehicle]; Output Vehicles in Thousands[HDVs,passenger,natural gas vehicle]; Output Vehicles in Thousands[HDVs,passenger,battery electric vehicle]</t>
  </si>
  <si>
    <t>Output Vehicles in Millions[LDVs,freight,plugin hybrid vehicle]; Output Vehicles in Millions[LDVs,freight,diesel vehicle]; Output Vehicles in Millions[LDVs,freight,gasoline vehicle]; Output Vehicles in Millions[LDVs,freight,natural gas vehicle]; Output Vehicles in Millions[LDVs,freight,battery electric vehicle]</t>
  </si>
  <si>
    <t>Output Vehicles in Millions[HDVs,freight,plugin hybrid vehicle]; Output Vehicles in Millions[HDVs,freight,diesel vehicle]; Output Vehicles in Millions[HDVs,freight,gasoline vehicle]; Output Vehicles in Millions[HDVs,freight,natural gas vehicle]; Output Vehicles in Millions[HDVs,freight,battery electric vehicle]</t>
  </si>
  <si>
    <t>Output Vehicles in Millions[motorbikes,passenger,gasoline vehicle]; Output Vehicles in Millions[motorbikes,passenger,battery electric vehicle]</t>
  </si>
  <si>
    <t>Output Industrial Fuel Use by Industry[cement and other carbonates]; Output Industrial Fuel Use by Industry[mining]; Output Industrial Fuel Use by Industry[agriculture]; Output Industrial Fuel Use by Industry[chemicals]; Output Industrial Fuel Use by Industry[iron and steel]; Output Industrial Fuel Use by Industry[natural gas and petroleum systems]; Output Industrial Fuel Use by Industry[waste management]; Output Industrial Fuel Use by Industry[other industries]</t>
  </si>
  <si>
    <t>Cement and Other Carbonates, Mining, Agriculture, Chemicals, Iron and Steel, Natural Gas and Petroleum Systems, Waste Management, Other Industries</t>
  </si>
  <si>
    <t>620e7a, bfb088, 00b050, c2dffd, 000000, c01b00, 004d10, 969696</t>
  </si>
  <si>
    <t>District Heat, Biomass, Petroleum, Natural Gas, Hard Coal, Electricity</t>
  </si>
  <si>
    <t>620e7a, 00b050, 000000, c01b00, 969696, 004185</t>
  </si>
  <si>
    <t>Output Process Emissions in CO2e by Industry[cement and other carbonates]; Output Process Emissions in CO2e by Industry[mining]; Output Process Emissions in CO2e by Industry[agriculture]; Output Process Emissions in CO2e by Industry[chemicals]; Output Process Emissions in CO2e by Industry[iron and steel]; Output Process Emissions in CO2e by Industry[natural gas and petroleum systems]; Output Process Emissions in CO2e by Industry[waste management]; Output Process Emissions in CO2e by Industry[other industries]</t>
  </si>
  <si>
    <t>Output Process Emissions in CO2e by Pollutant[F gases]; Output Process Emissions in CO2e by Pollutant[CH4]; Output Process Emissions in CO2e by Pollutant[N2O]; Output Process Emissions in CO2e by Pollutant[CO2]</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</si>
  <si>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</si>
  <si>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</si>
  <si>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000000, 00b050, ffff00, 087bf1, c01b00</t>
  </si>
  <si>
    <t>Commercial, Rural Residential, Urban Residential</t>
  </si>
  <si>
    <t>004185, 00b050, 969696</t>
  </si>
  <si>
    <t>Output District Heating Sector CO2e Emissions; Output Buildings Sector CO2e Emissions; Output Transportation Sector CO2e Emissions; Output Electricity Sector CO2e Emissions; Output Industry Sector CO2e Emissions; Output LULUCF Anthropogenic CO2e Emissions</t>
  </si>
  <si>
    <t>District Heat, Buildings, Transportation, Electricity, Industry, Land Use</t>
  </si>
  <si>
    <t>620e7a, 087bf1, c01b00, ffff00, 969696, 00b050</t>
  </si>
  <si>
    <t>Output Process Emissions in CO2e; Output Energy Related CO2e Emissions; Output LULUCF Anthropogenic CO2e Emissions</t>
  </si>
  <si>
    <t>Process Emissions, Energy, Land Use</t>
  </si>
  <si>
    <t>969696, c01b00, 00b050</t>
  </si>
  <si>
    <t>Output Change in Cash Flow for Specific Industries[biomass and biofuel suppliers]; Output Change in Cash Flow for Specific Industries[petroleum and natural gas suppliers]; Output Change in Cash Flow for Specific Industries[coal and mineral suppliers]; Output Change in Cash Flow for Specific Industries[electricity suppliers]; Output Change in Cash Flow for Specific Industries[capital equipment suppliers]; Output Change in Industry Cash Flow; Output Change in Consumer Cash Flow; Output Change in Government Cash Flow</t>
  </si>
  <si>
    <t>Biomass and Biofuel Suppliers, Petroleum and Natural Gas Suppliers, Coal and Mineral Suppliers, Electricity Suppliers, Capital Equipment Suppliers, Consumers, Other Industries, Government</t>
  </si>
  <si>
    <t>00b050, c01b00, 969696, ffff00, ff6400, c2dffd, 087bf1, 000000</t>
  </si>
  <si>
    <t>Output Primary Energy Use by District Heat Sector; Output Primary Energy Use by Buildings Sector; Output Primary Energy Use by Transportation Sector; Output Primary Energy Use by Electricity Sector; Output Primary Energy Use by Industry Sector</t>
  </si>
  <si>
    <t>trillion cubic feet / year</t>
  </si>
  <si>
    <t>Output Total Liquid Biofuels Consumption</t>
  </si>
  <si>
    <t>Output Total Biomass Consumption</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</si>
  <si>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t>
  </si>
  <si>
    <t>Commercial Buildings Sector, Residential Buildings Sector, Transportation Sector, Industry Sector</t>
  </si>
  <si>
    <t>00b050, 087bf1, c01b00, 969696</t>
  </si>
  <si>
    <t>District Heating Sector, Commercial Buildings Sector, Residential Buildings Sector, Electricity Sector, Transportation Sector, Industry Sector</t>
  </si>
  <si>
    <t>Output Fuel Costs per Unit Energy by Sector[natural gas,district heating sector]; 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t>
  </si>
  <si>
    <t>620e7a, 00b050, 087bf1, ffff00, c01b00, 969696</t>
  </si>
  <si>
    <t>Output Fuel Costs per Unit Energy by Sector[lignite,electricity sector]</t>
  </si>
  <si>
    <t>ffff00</t>
  </si>
  <si>
    <t>District Heating Sector, Commercial Buildings Sector, Residential Buildings Sector, Electricity Sector, Industry Sector</t>
  </si>
  <si>
    <t>620e7a, 00b050, 087bf1, ffff00, 969696</t>
  </si>
  <si>
    <t>Output Fuel Costs per Unit Energy by Sector[petroleum gasoline,transportation sector]</t>
  </si>
  <si>
    <t>Output Fuel Costs per Unit Energy by Sector[petroleum diesel,district heating sector]; 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</si>
  <si>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</si>
  <si>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</si>
  <si>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</si>
  <si>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</si>
  <si>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</si>
  <si>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</si>
  <si>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969696, ffff00</t>
  </si>
  <si>
    <t>Ships, Rail, Aircraft, Med &amp; Heavy Trucks, Light Freight Trucks</t>
  </si>
  <si>
    <t>Output Industrial Fuel Use by Fuel[heat if]; Output Industrial Fuel Use by Fuel[biomass if]; Output Industrial Fuel Use by Fuel[petroleum diesel if]; Output Industrial Fuel Use by Fuel[natural gas if]; Output Industrial Fuel Use by Fuel[hard coal if]; Output Industrial Fuel Use by Fuel[electricity if]</t>
  </si>
  <si>
    <t>Output Components Energy Use by Building Type[commercial]; Output Components Energy Use by Building Type[rural residential]; Output Components Energy Use by Building Type[urban residential]</t>
  </si>
  <si>
    <t>Output Components Energy Use by Energy Source[heat bf]; Output Components Energy Use by Energy Source[biomass bf]; Output Components Energy Use by Energy Source[petroleum diesel bf]; Output Components Energy Use by Energy Source[natural gas bf]; Output Components Energy Use by Energy Source[hard coal bf]; Output Components Energy Use by Energy Source[electricity bf]</t>
  </si>
  <si>
    <t>Output Fuel Costs per Unit Energy by Sector[biomass,district heating sector]; 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t>
  </si>
  <si>
    <t>reduce-soft-costs.html</t>
  </si>
  <si>
    <t>endogenous-learning.html#red-soft-costs</t>
  </si>
  <si>
    <t>Output Fuel Costs per Unit Energy by Sector[hard coal,district heating sector]; Output Fuel Costs per Unit Energy by Sector[hard coal,electricity sector]; Output Fuel Costs per Unit Energy by Sector[hard coal,industry sector]</t>
  </si>
  <si>
    <t>District Heating Sector, Electricity Sector, Industry Sector</t>
  </si>
  <si>
    <t>620e7a, ffff00, 969696</t>
  </si>
  <si>
    <t>trillion passenger-km / year</t>
  </si>
  <si>
    <t>trillion freight ton-km / year</t>
  </si>
  <si>
    <t>PJ / year</t>
  </si>
  <si>
    <t>millions of metric tons / year</t>
  </si>
  <si>
    <t>2012 USD / ton CO2e abated, Annual average abatement potential (MtCO2e)</t>
  </si>
  <si>
    <t>billion 2012 USD / year</t>
  </si>
  <si>
    <t>2012 USD / megawatt-hour (MWh)</t>
  </si>
  <si>
    <t>2012 USD / metric ton</t>
  </si>
  <si>
    <t>2012 USD / thousand cubic feet</t>
  </si>
  <si>
    <t>2012 USD / liter</t>
  </si>
  <si>
    <t>2012 USD / kilowatt-hour (kWh)</t>
  </si>
  <si>
    <t>cost of eqpt. to capture &amp; store 1 MT CO2e/yr (2012 USD)</t>
  </si>
  <si>
    <t>2012 USD / megawatt (MW)</t>
  </si>
  <si>
    <t>Unconditional NDC</t>
  </si>
  <si>
    <t>Conditional NDC</t>
  </si>
  <si>
    <t>MMT</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</si>
  <si>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Mexico does not have a scheme for EV sales mandate, nevertheless this lever can be used to simulate an accelerated deployment of EVs.</t>
  </si>
  <si>
    <t>Mexico Notes</t>
  </si>
  <si>
    <t>Export data from National Energy Balance 2016</t>
  </si>
  <si>
    <t>**Description:** This policy increases or decreases the amount of electricity exported from Mexico to the United States, Belize and Guatemala.  It does not cause the construction or removal of transmission lines linking these countries. // **Guidance for setting values:** From 2010 to 2016 electricity exports have grown at 6% p.a. from 22 to 31 PJ.</t>
  </si>
  <si>
    <t>**Description:** This policy increases or decreases the amount of electricity imported to the United States from Canada and Mexico.  It does not cause the construction or removal of transmission lines linking these countries. // **Guidance for setting values:** From 2010 to 2016 electricity imports have grown from what have been a fairly constant 1.5 PJ to 12 PJ by 2016, although electricity imports are still 40% of exports (31 PJ).</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</si>
  <si>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This lever adds additional demand response capacity on top of Reference case values.</t>
  </si>
  <si>
    <t>**Description:** This policy causes the specified quantity of otherwise non-retiring coal capacity to be retired each year. // **Guidance for setting values:** PRODESEN's schedule has 1400 MW of coal capacity retirement in 2029-2030. Additional retirement projects up to 2800 MW retired by 2050 in the reference scenario. An "Accelerated Coal Retirement" policy should not exceed existing coal capacity (5387MW) plus any added by the model.</t>
  </si>
  <si>
    <t>As part of the 2015 Paris Agreement on climate change, Mexico committed to an unconditional 22% reduction in greenhouse gas emissions relative to business-as-usual in 2030 (973 Gg CO2e).</t>
  </si>
  <si>
    <t>As part of the 2015 Paris Agreement on climate change, Mexico committed to a 36% reduction in greenhouse gas emissions relative to business-as-usual in 2030 (973 Gg CO2e), conditional on a global agreement that addresses, among other things, an international carbon price, carbon border adjustments, technical cooperation, access to low-cost financial resources, and technology transfer.</t>
  </si>
  <si>
    <t>Reference: Mid century strategy pg.72</t>
  </si>
  <si>
    <t>Long terms (mid century) stretegy targets</t>
  </si>
  <si>
    <t>2000 total emissions</t>
  </si>
  <si>
    <t>MMT CO2e</t>
  </si>
  <si>
    <t>2000 net emissions considering LULUCF sinks</t>
  </si>
  <si>
    <t>2050 target</t>
  </si>
  <si>
    <t>Reference: 2015 National GHG inventory</t>
  </si>
  <si>
    <t>OFFICIAL BAU 2030 Emissions with no mitigation actions from Mexican Policy using 2013 inventory baseline projection</t>
  </si>
  <si>
    <t>**Description:** This policy causes the specified quantity of otherwise non-retiring nuclear capacity to be retired each year. // **Guidance for setting values:** Mexico has 1600MW  in two nuclear reactors, none of which are projected to retire by 2050 in the BAU case.</t>
  </si>
  <si>
    <t>**Description:** This policy causes grid-scale electricity storage from chemical batteries to grow at the specified percentage, annually, above the amount predicted in the BAU Scenario. // **Guidance for setting values:** There is no reference on storage requirements for an aggresive transition to electricity generation from renowable sources in Mexico. Studies in the U.S. suggest the 181 GW of storage capacity will be required for 80% of electricity from renewables in 2050, which translates to approximately 15 GW in storage for Mexico.</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</si>
  <si>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There is no reference on incremental transmission requirements for an aggresive transition to electricity generation from renowable sources in Mexico. Studies in the U.S. suggest  a 21% increase in transmission capacity will be required.</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</si>
  <si>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NREL studies estimate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t>
  </si>
  <si>
    <t>**Description:** This policy specifies the reduction in transmission and distribution losses that will be achieved by 2050. // **Guidance for setting values:** Mexico's total transmission and distribution losses are at 12%, a big part of this due to illicit use of electricity. As a reference, U.S. T&amp;D losses are about 6%,  Germany, Japan, Finland, and the Netherlands have T&amp;D losses of around 4%.  Therefore, setting this policy at 66% would match industry standard for current level of T&amp;D losses by 2050, yet a 40% - 50% value might seem more realistic as pursuing illicit electricity use is beyond the technical capability of utilities.</t>
  </si>
  <si>
    <t>**Description:** This policy specifies an increase in the fraction of potential electricity generation that must come from qualifying renewable sources (wind, solar, and biomass) in 2050.  This policy adds to BAU renewable portfolio standards, which have been enacted at the State level as a generation-weighted national average. // **Guidance for setting values:** Mexico's Energy Transition Act (2015) establishes a 35% clean energy target by 2035.</t>
  </si>
  <si>
    <t xml:space="preserve">**Description:** This policy is a subsidy paid by the government to suppliers of electricity per unit of electricity generated from photovoltaic solar panels. </t>
  </si>
  <si>
    <t>**Description:** This policy is a subsidy paid by the government to suppliers of electricity per unit of electricity generated from solar heat to power systems.</t>
  </si>
  <si>
    <t>**Description:** This policy is a subsidy paid by the government to suppliers of electricity per unit of electricity generated from biomass.</t>
  </si>
  <si>
    <t xml:space="preserve">**Description:** This policy is a subsidy paid by the government to suppliers of electricity per unit of electricity generated from offshore wind. </t>
  </si>
  <si>
    <t>**Description:** This policy reduces CO2 emissions from the cement industry by substituing other inputs, such as fly ash, for a portion of the clinker in cement.</t>
  </si>
  <si>
    <t>**Description:** This policy reduces fuel consumption in the industry sector by increasing the use of cogeneration (also known as combined heat and power) and recovery of waste heat (to perform useful work).</t>
  </si>
  <si>
    <t xml:space="preserve">**Description:**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</si>
  <si>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</si>
  <si>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natural gas and petroleum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</si>
  <si>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iron and steel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</si>
  <si>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chemicals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</si>
  <si>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mining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</si>
  <si>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waste management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</si>
  <si>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agriculture industry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</si>
  <si>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other industries by increasing the efficiency of industrial equipment through stronger standards.  The policy setting refers to overall energy use reduction, not the reduction in energy use of newly sold equipment. // **Guidance for setting values:** As a reference, in 2016, the U.S. Department of Energy developed an industrial energy efficiency potential analysis that suggests a potential improvement rate of 2.4% per year through 2030, instead of a BAU rate of 1.2% per year.  Extended through 2050, this equates to a maximum potential improvement of 33% by 2050 relative to BAU.</t>
  </si>
  <si>
    <t>**Description:** This policy reduces fuel consumption in the industry sector by improving the way components are put together and the way material or energy flows between them.</t>
  </si>
  <si>
    <t>**Description:** This policy reduces greenhouse gas emissions from the industry sector by switching the fuel used by facilities from hard coal to natural gas.</t>
  </si>
  <si>
    <t>**Description:** This policy reduces methane emissions from the industry sector by increasing the capture of methane that is currently being released into the atmosphere (for example, from leaks in pipes or decomposition of trash in landfills). // **Guidance for setting values:** If this policy is fully implemented, process emissions in 2050 are reduced by 39% from the natural gas and petroleum industry, 5% from the mining industry, and 24% from the waste management industry.__</t>
  </si>
  <si>
    <t>**Description:** This policy reduces methane emissions from the industry sector by increasing the burning of methane that is currently being released into the atmosphere due to industrial processes. // **Guidance for setting values:** If this policy is fully implemented, process emissions in 2050 are reduced by 36% from the mining industry and 1% from the waste management industry.__</t>
  </si>
  <si>
    <t>**Description:** This policy reduces emissions of high-GWP, fluorinated gases (F-gases) from the industry sector by improving production processes and by substituing less-harmful chemicals. // **Guidance for setting values:** If this policy is fully implemented, process emissions in 2050 are reduced by 81% from the chemicals industry and 3% from the "other industries" category.__</t>
  </si>
  <si>
    <t>**Description:** This policy reduces emissions of greenhouse gases from the inudstry sector by improving worker training and equipment maintenance. // **Guidance for setting values:** If this policy is fully implemented, process emissions in 2050 are reduced by 4.5% from the natural gas and petroleum industry and 20.1% from the "other industries" category.__</t>
  </si>
  <si>
    <t xml:space="preserve">**Description:** This policy increases the sequestration of CO2 by planting forests.  Planted forests are assumed to be managed with best practices and are not used for timber harvesting. </t>
  </si>
  <si>
    <t>**Description:** This policy avoids the release of CO2 from forests by reducing timber harvesting.</t>
  </si>
  <si>
    <t>**Description:** This policy reduces greenhouse gas emissions from agriculture through cropland management practices, such as improved crop rotations, reduced soil tillage, and improvements in fertilizer composition and application.  Measures particular to rice cultivation are handled under a separate policy.</t>
  </si>
  <si>
    <t>**Description:** This policy increases CO2 sequestration by forests through improved forest management practices.</t>
  </si>
  <si>
    <t>**Description:** This policy reduces greenhouse gas emissions from agriculture through livestock-related measures, such as feed supplements or drugs to prevent enteric methane formation.</t>
  </si>
  <si>
    <t>**Description:** This policy reduces greenhouse gas emissions from agriculture through measures pertaining to rice cultivation, such as improved flooding practices that avoid anaerobic, methane-forming conditions.</t>
  </si>
  <si>
    <t>**Description:** This policy causes a percentage of the district heat that would be generated by burning coal to instead be generated by burning natural gas.</t>
  </si>
  <si>
    <t>**Description:** This policy specifies the fraction of the potential annual amount of carbon capture and sequestration (CCS) that is achieved in 2050, above the amount predicted in the business-as-usual scenario.</t>
  </si>
  <si>
    <t>**Description:** This policy reduces the subsidies paid for the production of coal in the BAU case. // **Guidance for setting values:** A value of 100% eliminates subsidies in 2050.</t>
  </si>
  <si>
    <t>**Description:** This policy reduces the subsidies paid for the production of natural gas in the BAU case. // **Guidance for setting values:** A value of 100% eliminates subsidies in 2050.</t>
  </si>
  <si>
    <t>**Description:** This policy reduces the subsidies paid for the production of nuclear power in the BAU case. // **Guidance for setting values:** A value of 100% eliminates subsidies in 2050.</t>
  </si>
  <si>
    <t>**Description:** This policy reduces the subsidies paid for the production of solar power in the BAU case. // **Guidance for setting values:** A value of 100% eliminates subsidies in 2050.</t>
  </si>
  <si>
    <t>**Description:** This policy reduces the subsidies paid for the production of petroleum gasoline in the BAU case. // **Guidance for setting values:** A value of 100% eliminates subsidies in 2050.</t>
  </si>
  <si>
    <t>**Description:** This policy reduces the subsidies paid for the production of petroleum diesel in the BAU case. // **Guidance for setting values:** A value of 100% eliminates subsidies in 2050.</t>
  </si>
  <si>
    <t>**Description:** This policy increases the tax rate for electricity.  It is expressed as a percentage of the BAU Scenario price, which includes sales and excise taxes.</t>
  </si>
  <si>
    <t>**Description:** This policy increases the tax rate for coal.  It is expressed as a percentage of the BAU Scenario price, which includes sales and excise taxes.</t>
  </si>
  <si>
    <t>**Description:** This policy increases the tax rate for natural gas.  It is expressed as a percentage of the BAU Scenario price, which includes sales and excise taxes.</t>
  </si>
  <si>
    <t>**Description:** This policy increases the tax rate for petroleum gasoline.  It is expressed as a percentage of the BAU Scenario price, which includes sales and excise taxes.</t>
  </si>
  <si>
    <t>**Description:** This policy increases the tax rate for petroleum diesel.  It is expressed as a percentage of the BAU Scenario price, which includes sales and excise taxes.</t>
  </si>
  <si>
    <t>Import data from National Energy Balance 2016</t>
  </si>
  <si>
    <t>Capacity data from National Energy Balance 2016</t>
  </si>
  <si>
    <t>Variable expressed as growth, if our current storage capacity is 0, this wont work.</t>
  </si>
  <si>
    <t xml:space="preserve">**Description:**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In Mexico, motorcycles are used for transportation purposes and they have increased in recent years, but electric ones are not as popular as in Europe and Asia. </t>
  </si>
  <si>
    <t>**Description:** This policy causes government to pay for the specified percentage of the purchase price of new battery electric passenger LDVs.  This is in addition to EV subsidies that exist in the BAU case.  // **Guidance for setting values:** In Mexico there is no federal subsidy for electric vehicle. In countries like the U.S. they offer a federal subsidy for up to $7,500 for qualifying electric vehicles, which represents 20% of the MSRP of a 2017 Chevrolet Bolt EV or 21% of the MSRP of a Tesla Model 3.</t>
  </si>
  <si>
    <t xml:space="preserve">**Description:**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$850usd per (100 L/km), which equates to a $850usd fee on an LDV that gets 8.5 km/L if the pivot point is 10 km/L. </t>
  </si>
  <si>
    <t>**Description:** This policy specifies a percentage improvement in fuel economy (distance traveled on the same quantity of fuel with the same cargo or passenger loading) due to fuel economy standards for new aircraft. // **Guidance for setting values:** Mexico currently does not have fuel economy standards for aircraft.  In the absense of standards, new passenger aircraft fuel economy is projected to improve roughly 29% from 2017-2050 in the Reference case.</t>
  </si>
  <si>
    <t>**Description:** This policy specifies a percentage improvement in fuel economy (distance traveled on the same quantity of fuel with the same cargo or passenger loading) due to fuel economy standards for new trains. // **Guidance for setting values:** Mexico currently does not have fuel economy standards for trains.  In the absense of standards, new freight train fuel economy is projected to improve roughly 26% from 2017-2050 in the BAU case.</t>
  </si>
  <si>
    <t>**Description:** This policy specifies a percentage improvement in fuel economy (distance traveled on the same quantity of fuel with the same cargo or passenger loading) due to fuel economy standards for new ships. // **Guidance for setting values:** Mexico currently does not have fuel economy standards for ships.  In the absense of standards, new freight ship fuel economy is projected to improve roughly 30% from 2017-2050 in the Refrence case.</t>
  </si>
  <si>
    <t>**Description:** This policy specifies a percentage improvement in fuel economy (distance traveled on the same quantity of fuel with the same cargo or passenger loading) due to fuel economy standards for new motorbikes with gasoline engines. // **Guidance for setting values:** Mexico currently does not have fuel economy standards for motorbikes.  In the absense of standards, new motorbike fuel economy is not projected to change significantly from 2017-2050 in the BAU case.</t>
  </si>
  <si>
    <t xml:space="preserve">**Description:** This policy replaces the specified fraction of newly sold non-electric components in urban, residential buildings with electricity-using building components. // **Guidance for setting values:** In the Reference case, the share of electricity among fuels used by urban and rural residential buildings is 28% in Mexico.  </t>
  </si>
  <si>
    <t xml:space="preserve">**Description:** This policy replaces the specified fraction of newly sold non-electric components in rural, residential buildings with electricity-using building components. // **Guidance for setting values:**  In the Reference case, the share of electricity among fuels used by urban and rural residential buildings its 28% in Mexico.  </t>
  </si>
  <si>
    <t xml:space="preserve">**Description:** This policy replaces the specified fraction of newly sold non-electric components in commercial buildings with electricity-using building components. // **Guidance for setting values:** In the Reference case, the share of electricity among fuels used by commercial buildings is 50% in Mexico.  </t>
  </si>
  <si>
    <t xml:space="preserve">**Description:**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</si>
  <si>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</si>
  <si>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</si>
  <si>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</si>
  <si>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appliances in urban, residential buildings.  The policy only applies to newly sold appliances each year (whether for new buildings or replacement of old appliances in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</si>
  <si>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</si>
  <si>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</si>
  <si>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</si>
  <si>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</si>
  <si>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</si>
  <si>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appliances in rural, residential buildings.  The policy only applies to newly sold appliances each year (whether for new buildings or replacement of old appliances in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</si>
  <si>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</si>
  <si>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heating systems in commercial buildings.  The policy only applies to newly sold heating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</si>
  <si>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</si>
  <si>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</si>
  <si>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lighting in commercial buildings.  The policy only applies to newly sold lighting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</si>
  <si>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appliances in commercial buildings.  The policy only applies to newly sold appliances each year (whether for new buildings or replacement of old appliances in existing buildings). // **Guidance for setting values:** Some studies have shown that applying New Appliance/Equipment Efficiency Standards and Building Efficiency Codes could reduce around 30% in whole-building energy use relative to Reference in a period of 15 years. </t>
  </si>
  <si>
    <t xml:space="preserve">**Description:**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Some studies have shown that applying New Appliance/Equipment Efficiency Standards and Building Efficiency Codes could reduce around 30% in whole-building energy use relative to Reference in a period of 15 years. </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</si>
  <si>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t>
  </si>
  <si>
    <t xml:space="preserve">**Description:** This policy causes the government to reimburse building owners for a percentage of the cost of new distributed solar PV capacity that is installed on or around buildings. // **Guidance for setting values:** The National Housing Comission (CONAVI) and the Energy Ministry (SENER) have a program that supports low-income households with 40% of the initial investment of clean technologies like solar panels. </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</si>
  <si>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t>
  </si>
  <si>
    <t>**Description:** This policy specifies a percentage improvement in fuel economy (distance traveled on the same quantity of fuel with the same cargo or passenger loading) due to fuel economy standards for new light-duty vehicles (primarily cars and SUVs) with gasoline engines.</t>
  </si>
  <si>
    <t>**Description:** This policy specifies a percentage improvement in fuel economy (distance traveled on the same quantity of fuel with the same cargo or passenger loading) due to fuel economy standards for new heavy-duty vehicles (trucks and buses) with diesel engines.</t>
  </si>
  <si>
    <t>**Description:** This policy specifies the percentage reduction in carbon emissions from the transportation sector that must be achieved via fuel switching.  This value is in addition to BAU requirements. // **Guidance for setting values:** In Mexico there are no Low Carbon Fuel Standards yet.</t>
  </si>
  <si>
    <t>**Description:** This policy requires at least the specified percentage of total retail electricity demand to be generated by residential and commercial buildings' distributed solar systems (typically rooftop PV).</t>
  </si>
  <si>
    <t>We converted mpg and gpm to km/L and L/km</t>
  </si>
  <si>
    <t>Increased max slider value tu account for Mexico's increased T&amp;D loss percentage.</t>
  </si>
  <si>
    <t>SENER - National Energy Balace 2016 // The World Bank.  Electric power transmission and distribution losses (% of output).  http://data.worldbank.org/indicator/EG.ELC.LOSS.ZS</t>
  </si>
  <si>
    <t>Reference case</t>
  </si>
  <si>
    <t>[offshore wind es]</t>
  </si>
  <si>
    <t>[lignite es]</t>
  </si>
  <si>
    <t>[natural gas peaker es]</t>
  </si>
  <si>
    <t>[petroleum es]</t>
  </si>
  <si>
    <t>[geothermal es]</t>
  </si>
  <si>
    <t>[biomass es]</t>
  </si>
  <si>
    <t>[solar thermal es]</t>
  </si>
  <si>
    <t>[solar PV es]</t>
  </si>
  <si>
    <t>[onshore wind es]</t>
  </si>
  <si>
    <t>[hydro es]</t>
  </si>
  <si>
    <t>[nuclear es]</t>
  </si>
  <si>
    <t>[natural gas nonpeaker es]</t>
  </si>
  <si>
    <t>[hard coal es]</t>
  </si>
  <si>
    <t>GW</t>
  </si>
  <si>
    <t>US 2050</t>
  </si>
  <si>
    <t>14% de capacidad renovable en almacenamiento</t>
  </si>
  <si>
    <t>50% renovables (66% de capacidad instalada)</t>
  </si>
  <si>
    <t>GW total</t>
  </si>
  <si>
    <t>México 2050</t>
  </si>
  <si>
    <t>CAPACIDAD ALMACENAMIENTO MEXICO = 0 - ¿Cómo usar esta variable expresada en crecimiento?</t>
  </si>
  <si>
    <t>GW para 80% renovable en 2050</t>
  </si>
  <si>
    <t>U.S: requiere</t>
  </si>
  <si>
    <t>Capacidad de almacenamiento</t>
  </si>
  <si>
    <t>INDEX</t>
  </si>
  <si>
    <t>BNE 20166</t>
  </si>
  <si>
    <t>Importación Electricidad</t>
  </si>
  <si>
    <t>Exportación Electricidad</t>
  </si>
  <si>
    <t>Fuente</t>
  </si>
  <si>
    <t>TCMA</t>
  </si>
  <si>
    <t>Delta</t>
  </si>
  <si>
    <t>Average</t>
  </si>
  <si>
    <t>2006-2016</t>
  </si>
  <si>
    <t>2010-2016</t>
  </si>
  <si>
    <t>Lever ID</t>
  </si>
  <si>
    <t>**Description:** This policy prevents new hard coal capacity from being built or deployed.</t>
  </si>
  <si>
    <t>**Description:** This policy requires the specified percentage of new light duty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</si>
  <si>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specifies a percentage improvement in fuel economy (distance traveled on the same quantity of fuel with the same cargo or passenger loading) due to fuel economy standards for new light-duty vehicles (primarily cars and SUVs) with diesel engines.</t>
  </si>
  <si>
    <t>Business as Usual 2030 Emissions from EPS</t>
  </si>
  <si>
    <t>REFERENCE TO OFFICIAL TARGETS</t>
  </si>
  <si>
    <t>From the National Climate Change Strategy, Mexico commited to a 2050 GHG emissions target of 50% of total emissions in 2000.</t>
  </si>
  <si>
    <t>**Description:** This policy is a subsidy paid by the government to suppliers of electricity per unit of electricity generated from nuclear energy.</t>
  </si>
  <si>
    <t>**Description:** This policy is a subsidy paid by the government to suppliers of electricity per unit of electricity generated from hydro energy.</t>
  </si>
  <si>
    <t>**Description:** This policy is a subsidy paid by the government to suppliers of electricity per unit of electricity generated from onshore wind.</t>
  </si>
  <si>
    <t>Scenario_Unconditional.cin</t>
  </si>
  <si>
    <t>Scenario_Conditional.cin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</si>
</sst>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4" formatCode="0.0%"/>
    <numFmt numFmtId="165" formatCode="0.0000000"/>
    <numFmt numFmtId="166" formatCode="0.000E+00"/>
    <numFmt numFmtId="167" formatCode="###0;###0"/>
    <numFmt numFmtId="168" formatCode="_(* #,##0_);_(* \(#,##0\);_(* &quot;-&quot;??_);_(@_)"/>
  </numFmts>
  <fonts count="29">
    <font>
      <sz val="11"/>
      <color theme="1"/>
      <name val="Calibri"/>
      <family val="2"/>
      <scheme val="minor"/>
    </font>
    <font>
      <sz val="12"/>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b/>
      <sz val="9"/>
      <name val="Times New Roman"/>
      <family val="1"/>
    </font>
    <font>
      <sz val="9"/>
      <name val="Times New Roman"/>
      <family val="1"/>
    </font>
    <font>
      <sz val="10"/>
      <name val="Arial"/>
      <family val="2"/>
    </font>
    <font>
      <b/>
      <sz val="9"/>
      <color indexed="8"/>
      <name val="Times New Roman"/>
      <family val="1"/>
    </font>
    <font>
      <sz val="14"/>
      <color theme="1"/>
      <name val="Roboto"/>
      <family val="2"/>
    </font>
    <font>
      <sz val="9"/>
      <color indexed="81"/>
      <name val="Tahoma"/>
      <family val="2"/>
    </font>
    <font>
      <b/>
      <sz val="9"/>
      <color indexed="81"/>
      <name val="Tahoma"/>
      <family val="2"/>
    </font>
    <font>
      <b/>
      <sz val="12"/>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indexed="42"/>
        <bgColor indexed="64"/>
      </patternFill>
    </fill>
    <fill>
      <patternFill patternType="solid">
        <fgColor indexed="55"/>
        <bgColor indexed="64"/>
      </patternFill>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3" tint="0.79998168889431442"/>
        <bgColor indexed="64"/>
      </patternFill>
    </fill>
  </fills>
  <borders count="27">
    <border>
      <left/>
      <right/>
      <top/>
      <bottom/>
      <diagonal/>
    </border>
    <border>
      <left style="thin">
        <color auto="1"/>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top/>
      <bottom style="medium">
        <color indexed="64"/>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s>
  <cellStyleXfs count="22">
    <xf numFmtId="0" fontId="0" fillId="0" borderId="0"/>
    <xf numFmtId="9" fontId="5" fillId="0" borderId="0" applyFont="0" applyFill="0" applyBorder="0" applyAlignment="0" applyProtection="0"/>
    <xf numFmtId="0" fontId="6" fillId="0" borderId="0" applyNumberFormat="0" applyFill="0" applyBorder="0" applyAlignment="0" applyProtection="0"/>
    <xf numFmtId="0" fontId="10" fillId="0" borderId="0"/>
    <xf numFmtId="0" fontId="11" fillId="0" borderId="3" applyNumberFormat="0" applyProtection="0">
      <alignment wrapText="1"/>
    </xf>
    <xf numFmtId="0" fontId="10" fillId="0" borderId="4" applyNumberFormat="0" applyFont="0" applyProtection="0">
      <alignment wrapText="1"/>
    </xf>
    <xf numFmtId="43" fontId="5" fillId="0" borderId="0" applyFont="0" applyFill="0" applyBorder="0" applyAlignment="0" applyProtection="0"/>
    <xf numFmtId="0" fontId="19" fillId="0" borderId="0" applyNumberFormat="0" applyFill="0" applyBorder="0" applyAlignment="0" applyProtection="0"/>
    <xf numFmtId="0" fontId="20" fillId="0" borderId="0" applyNumberFormat="0">
      <alignment horizontal="right"/>
    </xf>
    <xf numFmtId="0" fontId="21" fillId="0" borderId="0" applyNumberFormat="0" applyFill="0" applyBorder="0" applyProtection="0">
      <alignment horizontal="left" vertical="center"/>
    </xf>
    <xf numFmtId="0" fontId="23" fillId="0" borderId="0" applyNumberFormat="0" applyFont="0" applyFill="0" applyBorder="0" applyProtection="0">
      <alignment horizontal="left" vertical="center" indent="2"/>
    </xf>
    <xf numFmtId="0" fontId="23" fillId="0" borderId="0" applyNumberFormat="0" applyFont="0" applyFill="0" applyBorder="0" applyProtection="0">
      <alignment horizontal="left" vertical="center" indent="5"/>
    </xf>
    <xf numFmtId="0" fontId="22" fillId="7" borderId="0" applyBorder="0">
      <alignment horizontal="right" vertical="center"/>
    </xf>
    <xf numFmtId="0" fontId="22" fillId="0" borderId="0"/>
    <xf numFmtId="0" fontId="23" fillId="8" borderId="0" applyNumberFormat="0" applyFont="0" applyBorder="0" applyAlignment="0" applyProtection="0"/>
    <xf numFmtId="0" fontId="24" fillId="7" borderId="25">
      <alignment horizontal="right" vertical="center"/>
    </xf>
    <xf numFmtId="0" fontId="23" fillId="0" borderId="24"/>
    <xf numFmtId="0" fontId="22" fillId="0" borderId="26">
      <alignment horizontal="left" vertical="center" wrapText="1" indent="2"/>
    </xf>
    <xf numFmtId="0" fontId="25" fillId="0" borderId="0"/>
    <xf numFmtId="0" fontId="1" fillId="0" borderId="0"/>
    <xf numFmtId="9" fontId="1" fillId="0" borderId="0" applyFont="0" applyFill="0" applyBorder="0" applyAlignment="0" applyProtection="0"/>
    <xf numFmtId="43" fontId="1" fillId="0" borderId="0" applyFont="0" applyFill="0" applyBorder="0" applyAlignment="0" applyProtection="0"/>
  </cellStyleXfs>
  <cellXfs count="133">
    <xf numFmtId="0" fontId="0" fillId="0" borderId="0" xfId="0"/>
    <xf numFmtId="0" fontId="2" fillId="2" borderId="0" xfId="0" applyFont="1" applyFill="1" applyAlignment="1">
      <alignment wrapText="1"/>
    </xf>
    <xf numFmtId="0" fontId="0" fillId="0" borderId="0" xfId="0" applyFill="1" applyAlignment="1">
      <alignment wrapText="1"/>
    </xf>
    <xf numFmtId="0" fontId="3" fillId="0" borderId="0" xfId="0" applyFont="1" applyAlignment="1">
      <alignment wrapText="1"/>
    </xf>
    <xf numFmtId="0" fontId="0" fillId="0" borderId="0" xfId="0" applyAlignment="1">
      <alignment wrapText="1"/>
    </xf>
    <xf numFmtId="0" fontId="4" fillId="0" borderId="0" xfId="0" applyFont="1" applyAlignment="1">
      <alignment wrapText="1"/>
    </xf>
    <xf numFmtId="1" fontId="0" fillId="0" borderId="0" xfId="0" applyNumberFormat="1" applyAlignment="1">
      <alignment wrapText="1"/>
    </xf>
    <xf numFmtId="0" fontId="0" fillId="0" borderId="1" xfId="0" applyBorder="1" applyAlignment="1">
      <alignment wrapText="1"/>
    </xf>
    <xf numFmtId="0" fontId="0" fillId="0" borderId="0" xfId="0" applyBorder="1" applyAlignment="1">
      <alignment wrapText="1"/>
    </xf>
    <xf numFmtId="0" fontId="2" fillId="2" borderId="0" xfId="0" applyFont="1" applyFill="1" applyAlignment="1">
      <alignment horizontal="right" wrapText="1"/>
    </xf>
    <xf numFmtId="0" fontId="0" fillId="0" borderId="0" xfId="0" applyAlignment="1"/>
    <xf numFmtId="49" fontId="3" fillId="0" borderId="0" xfId="0" applyNumberFormat="1" applyFont="1" applyFill="1" applyBorder="1" applyAlignment="1">
      <alignment wrapText="1"/>
    </xf>
    <xf numFmtId="0" fontId="0" fillId="0" borderId="2" xfId="0" applyBorder="1" applyAlignment="1"/>
    <xf numFmtId="0" fontId="10" fillId="0" borderId="0" xfId="3" applyAlignment="1"/>
    <xf numFmtId="0" fontId="2" fillId="0" borderId="0" xfId="0" applyFont="1" applyAlignment="1"/>
    <xf numFmtId="0" fontId="2" fillId="0" borderId="2" xfId="0" applyFont="1" applyBorder="1" applyAlignment="1"/>
    <xf numFmtId="9" fontId="0" fillId="0" borderId="0" xfId="1" applyFont="1" applyAlignment="1"/>
    <xf numFmtId="9" fontId="0" fillId="0" borderId="2" xfId="1" applyNumberFormat="1" applyFont="1" applyBorder="1" applyAlignment="1"/>
    <xf numFmtId="9" fontId="0" fillId="0" borderId="0" xfId="0" applyNumberFormat="1" applyAlignment="1"/>
    <xf numFmtId="165" fontId="0" fillId="0" borderId="0" xfId="0" applyNumberFormat="1" applyAlignment="1"/>
    <xf numFmtId="9" fontId="0" fillId="0" borderId="2" xfId="1" applyFont="1" applyBorder="1" applyAlignment="1"/>
    <xf numFmtId="9" fontId="0" fillId="0" borderId="0" xfId="1" applyFont="1" applyBorder="1" applyAlignment="1"/>
    <xf numFmtId="0" fontId="8"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2" fillId="0" borderId="0" xfId="6" applyNumberFormat="1" applyFont="1" applyFill="1" applyBorder="1" applyAlignment="1" applyProtection="1">
      <alignment horizontal="right"/>
    </xf>
    <xf numFmtId="0" fontId="13" fillId="0" borderId="0" xfId="0" applyFont="1" applyFill="1" applyBorder="1" applyAlignment="1">
      <alignment horizontal="left"/>
    </xf>
    <xf numFmtId="0" fontId="0" fillId="0" borderId="0" xfId="0" applyFill="1" applyBorder="1" applyAlignment="1">
      <alignment horizontal="left"/>
    </xf>
    <xf numFmtId="0" fontId="0" fillId="6" borderId="5" xfId="0" applyFill="1" applyBorder="1" applyAlignment="1">
      <alignment horizontal="left" wrapText="1"/>
    </xf>
    <xf numFmtId="0" fontId="0" fillId="6" borderId="9" xfId="0" applyFill="1" applyBorder="1" applyAlignment="1">
      <alignment horizontal="left" wrapText="1"/>
    </xf>
    <xf numFmtId="0" fontId="14" fillId="6" borderId="10" xfId="0" applyFont="1" applyFill="1" applyBorder="1" applyAlignment="1">
      <alignment horizontal="left" wrapText="1"/>
    </xf>
    <xf numFmtId="0" fontId="14" fillId="6" borderId="11" xfId="0" applyFont="1" applyFill="1" applyBorder="1" applyAlignment="1">
      <alignment horizontal="left" wrapText="1"/>
    </xf>
    <xf numFmtId="0" fontId="15" fillId="0" borderId="0" xfId="0" applyFont="1" applyFill="1" applyBorder="1" applyAlignment="1">
      <alignment horizontal="left"/>
    </xf>
    <xf numFmtId="0" fontId="16" fillId="0" borderId="12" xfId="0" applyFont="1" applyFill="1" applyBorder="1" applyAlignment="1">
      <alignment horizontal="left" wrapText="1"/>
    </xf>
    <xf numFmtId="167" fontId="17" fillId="0" borderId="13" xfId="0" applyNumberFormat="1" applyFont="1" applyFill="1" applyBorder="1" applyAlignment="1">
      <alignment horizontal="center" wrapText="1"/>
    </xf>
    <xf numFmtId="167" fontId="17" fillId="0" borderId="14" xfId="0" applyNumberFormat="1" applyFont="1" applyFill="1" applyBorder="1" applyAlignment="1">
      <alignment horizontal="center" wrapText="1"/>
    </xf>
    <xf numFmtId="0" fontId="16" fillId="0" borderId="15" xfId="0" applyFont="1" applyFill="1" applyBorder="1" applyAlignment="1">
      <alignment horizontal="left" wrapText="1"/>
    </xf>
    <xf numFmtId="167" fontId="17" fillId="0" borderId="16" xfId="0" applyNumberFormat="1" applyFont="1" applyFill="1" applyBorder="1" applyAlignment="1">
      <alignment horizontal="center" wrapText="1"/>
    </xf>
    <xf numFmtId="167" fontId="17" fillId="0" borderId="17" xfId="0" applyNumberFormat="1" applyFont="1" applyFill="1" applyBorder="1" applyAlignment="1">
      <alignment horizontal="center" wrapText="1"/>
    </xf>
    <xf numFmtId="0" fontId="18" fillId="0" borderId="0" xfId="0" applyFont="1" applyFill="1" applyBorder="1" applyAlignment="1">
      <alignment horizontal="left"/>
    </xf>
    <xf numFmtId="16" fontId="0" fillId="0" borderId="0" xfId="0" applyNumberFormat="1" applyAlignment="1"/>
    <xf numFmtId="0" fontId="16" fillId="0" borderId="18" xfId="0" applyFont="1" applyFill="1" applyBorder="1" applyAlignment="1">
      <alignment horizontal="left" wrapText="1"/>
    </xf>
    <xf numFmtId="167" fontId="17" fillId="0" borderId="19" xfId="0" applyNumberFormat="1" applyFont="1" applyFill="1" applyBorder="1" applyAlignment="1">
      <alignment horizontal="center" wrapText="1"/>
    </xf>
    <xf numFmtId="167" fontId="17" fillId="0" borderId="20" xfId="0" applyNumberFormat="1" applyFont="1" applyFill="1" applyBorder="1" applyAlignment="1">
      <alignment horizontal="center" wrapText="1"/>
    </xf>
    <xf numFmtId="10" fontId="0" fillId="0" borderId="2"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6" fillId="0" borderId="0" xfId="2" applyAlignment="1"/>
    <xf numFmtId="0" fontId="2" fillId="2" borderId="0" xfId="0" applyFont="1" applyFill="1" applyAlignment="1"/>
    <xf numFmtId="0" fontId="9" fillId="3" borderId="0" xfId="0" applyFont="1" applyFill="1" applyBorder="1" applyAlignment="1">
      <alignment wrapText="1"/>
    </xf>
    <xf numFmtId="0" fontId="0" fillId="0" borderId="0" xfId="0" applyNumberFormat="1" applyFill="1" applyAlignment="1">
      <alignment horizontal="left" wrapText="1"/>
    </xf>
    <xf numFmtId="0" fontId="9" fillId="2" borderId="0" xfId="0" applyFont="1" applyFill="1" applyBorder="1" applyAlignment="1">
      <alignment wrapText="1"/>
    </xf>
    <xf numFmtId="0" fontId="9"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4" fillId="0" borderId="0" xfId="0" applyNumberFormat="1" applyFont="1" applyFill="1" applyBorder="1" applyAlignment="1">
      <alignment wrapText="1"/>
    </xf>
    <xf numFmtId="0" fontId="3" fillId="0" borderId="0" xfId="0" applyNumberFormat="1" applyFont="1" applyFill="1" applyBorder="1" applyAlignment="1">
      <alignment horizontal="left" wrapText="1"/>
    </xf>
    <xf numFmtId="49" fontId="4" fillId="0" borderId="0" xfId="0" applyNumberFormat="1" applyFont="1" applyFill="1" applyBorder="1" applyAlignment="1">
      <alignment horizontal="left" wrapText="1"/>
    </xf>
    <xf numFmtId="49" fontId="4"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4" fillId="0" borderId="0" xfId="0" applyNumberFormat="1" applyFont="1" applyFill="1" applyBorder="1" applyAlignment="1">
      <alignment wrapText="1"/>
    </xf>
    <xf numFmtId="9" fontId="3" fillId="0" borderId="0" xfId="1" applyNumberFormat="1" applyFont="1" applyFill="1" applyBorder="1" applyAlignment="1">
      <alignment wrapText="1"/>
    </xf>
    <xf numFmtId="9" fontId="3" fillId="0" borderId="0" xfId="0" applyNumberFormat="1" applyFont="1" applyFill="1" applyBorder="1" applyAlignment="1">
      <alignment wrapText="1"/>
    </xf>
    <xf numFmtId="9" fontId="4" fillId="0" borderId="0" xfId="1" applyNumberFormat="1" applyFont="1" applyFill="1" applyBorder="1" applyAlignment="1">
      <alignment wrapText="1"/>
    </xf>
    <xf numFmtId="0" fontId="0" fillId="0" borderId="0" xfId="0" applyFont="1" applyFill="1" applyBorder="1" applyAlignment="1">
      <alignment wrapText="1"/>
    </xf>
    <xf numFmtId="0" fontId="4"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164" fontId="4" fillId="0" borderId="0" xfId="0" applyNumberFormat="1" applyFont="1" applyFill="1" applyBorder="1" applyAlignment="1">
      <alignment wrapText="1"/>
    </xf>
    <xf numFmtId="0" fontId="3" fillId="0" borderId="0" xfId="0" applyFont="1" applyFill="1" applyBorder="1" applyAlignment="1">
      <alignment wrapText="1"/>
    </xf>
    <xf numFmtId="1" fontId="0" fillId="0" borderId="0" xfId="0" applyNumberFormat="1" applyFont="1" applyFill="1" applyBorder="1" applyAlignment="1">
      <alignment wrapText="1"/>
    </xf>
    <xf numFmtId="164" fontId="3" fillId="0" borderId="0" xfId="0" applyNumberFormat="1" applyFont="1" applyFill="1" applyBorder="1" applyAlignment="1">
      <alignment wrapText="1"/>
    </xf>
    <xf numFmtId="164" fontId="4" fillId="0" borderId="0" xfId="1" applyNumberFormat="1" applyFont="1" applyFill="1" applyBorder="1" applyAlignment="1">
      <alignment wrapText="1"/>
    </xf>
    <xf numFmtId="49" fontId="3" fillId="0" borderId="0" xfId="1" applyNumberFormat="1" applyFont="1" applyFill="1" applyBorder="1" applyAlignment="1">
      <alignment wrapText="1"/>
    </xf>
    <xf numFmtId="0" fontId="4" fillId="0" borderId="0" xfId="0" applyNumberFormat="1" applyFont="1" applyFill="1" applyBorder="1" applyAlignment="1">
      <alignment wrapText="1"/>
    </xf>
    <xf numFmtId="0" fontId="3" fillId="0" borderId="0" xfId="0" applyNumberFormat="1" applyFont="1" applyFill="1" applyBorder="1" applyAlignment="1">
      <alignment wrapText="1"/>
    </xf>
    <xf numFmtId="0" fontId="0" fillId="0" borderId="0" xfId="0" applyNumberFormat="1" applyFont="1" applyFill="1" applyBorder="1" applyAlignment="1">
      <alignment wrapText="1"/>
    </xf>
    <xf numFmtId="0" fontId="4" fillId="0" borderId="0" xfId="1" applyNumberFormat="1" applyFont="1" applyFill="1" applyBorder="1" applyAlignment="1">
      <alignment wrapText="1"/>
    </xf>
    <xf numFmtId="0" fontId="0" fillId="0" borderId="0" xfId="0" applyNumberFormat="1" applyAlignment="1">
      <alignment wrapText="1"/>
    </xf>
    <xf numFmtId="0" fontId="9" fillId="3" borderId="1" xfId="0" applyFont="1" applyFill="1" applyBorder="1" applyAlignment="1">
      <alignment wrapText="1"/>
    </xf>
    <xf numFmtId="49" fontId="0" fillId="0" borderId="1" xfId="0" applyNumberFormat="1" applyFont="1" applyFill="1" applyBorder="1" applyAlignment="1">
      <alignment wrapText="1"/>
    </xf>
    <xf numFmtId="49" fontId="7" fillId="0" borderId="1" xfId="0" applyNumberFormat="1" applyFont="1" applyFill="1" applyBorder="1" applyAlignment="1">
      <alignment wrapText="1"/>
    </xf>
    <xf numFmtId="49" fontId="4" fillId="0" borderId="1" xfId="1" applyNumberFormat="1" applyFont="1" applyFill="1" applyBorder="1" applyAlignment="1">
      <alignment wrapText="1"/>
    </xf>
    <xf numFmtId="49" fontId="3" fillId="0" borderId="1" xfId="1" applyNumberFormat="1" applyFont="1" applyFill="1" applyBorder="1" applyAlignment="1">
      <alignment wrapText="1"/>
    </xf>
    <xf numFmtId="0" fontId="4" fillId="0" borderId="1" xfId="1" applyNumberFormat="1" applyFont="1" applyFill="1" applyBorder="1" applyAlignment="1">
      <alignment wrapText="1"/>
    </xf>
    <xf numFmtId="49" fontId="4" fillId="0" borderId="1" xfId="0" applyNumberFormat="1" applyFont="1" applyFill="1" applyBorder="1" applyAlignment="1">
      <alignment wrapText="1"/>
    </xf>
    <xf numFmtId="49" fontId="3" fillId="0" borderId="1" xfId="0" applyNumberFormat="1" applyFont="1" applyFill="1" applyBorder="1" applyAlignment="1">
      <alignment wrapText="1"/>
    </xf>
    <xf numFmtId="0" fontId="3" fillId="0" borderId="0" xfId="1" applyNumberFormat="1" applyFont="1" applyFill="1" applyBorder="1" applyAlignment="1">
      <alignment wrapText="1"/>
    </xf>
    <xf numFmtId="10" fontId="0" fillId="0" borderId="0" xfId="0" applyNumberFormat="1" applyAlignment="1"/>
    <xf numFmtId="0" fontId="0" fillId="9" borderId="0" xfId="0" applyNumberFormat="1" applyFont="1" applyFill="1" applyBorder="1" applyAlignment="1">
      <alignment wrapText="1"/>
    </xf>
    <xf numFmtId="0" fontId="4" fillId="0" borderId="0" xfId="0" applyNumberFormat="1" applyFont="1" applyFill="1" applyBorder="1" applyAlignment="1">
      <alignment horizontal="left" wrapText="1"/>
    </xf>
    <xf numFmtId="0" fontId="9" fillId="2" borderId="21" xfId="0" applyNumberFormat="1" applyFont="1" applyFill="1" applyBorder="1" applyAlignment="1">
      <alignment wrapText="1"/>
    </xf>
    <xf numFmtId="0" fontId="9" fillId="2" borderId="22" xfId="0" applyNumberFormat="1" applyFont="1" applyFill="1" applyBorder="1" applyAlignment="1">
      <alignment wrapText="1"/>
    </xf>
    <xf numFmtId="0" fontId="9" fillId="2" borderId="23" xfId="0" applyNumberFormat="1" applyFont="1" applyFill="1" applyBorder="1" applyAlignment="1">
      <alignment wrapText="1"/>
    </xf>
    <xf numFmtId="0" fontId="2" fillId="0" borderId="0" xfId="0" applyNumberFormat="1" applyFont="1" applyAlignment="1">
      <alignment wrapText="1"/>
    </xf>
    <xf numFmtId="49" fontId="3" fillId="0" borderId="0" xfId="0" applyNumberFormat="1" applyFont="1" applyFill="1" applyBorder="1" applyAlignment="1">
      <alignment horizontal="left" wrapText="1"/>
    </xf>
    <xf numFmtId="9" fontId="4"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3" fillId="0" borderId="0" xfId="0" applyNumberFormat="1" applyFont="1" applyFill="1" applyBorder="1" applyAlignment="1">
      <alignment wrapText="1"/>
    </xf>
    <xf numFmtId="0" fontId="3" fillId="0" borderId="0" xfId="0" applyNumberFormat="1" applyFont="1" applyAlignment="1">
      <alignment wrapText="1"/>
    </xf>
    <xf numFmtId="0" fontId="3" fillId="0" borderId="0" xfId="0" applyFont="1" applyFill="1" applyAlignment="1">
      <alignment wrapText="1"/>
    </xf>
    <xf numFmtId="0" fontId="0" fillId="10" borderId="0" xfId="0" applyNumberFormat="1" applyFont="1" applyFill="1" applyBorder="1" applyAlignment="1">
      <alignment wrapText="1"/>
    </xf>
    <xf numFmtId="0" fontId="0" fillId="10" borderId="0" xfId="0" applyFill="1"/>
    <xf numFmtId="0" fontId="0" fillId="9" borderId="2" xfId="0" applyFill="1" applyBorder="1" applyAlignment="1">
      <alignment wrapText="1"/>
    </xf>
    <xf numFmtId="0" fontId="3" fillId="12" borderId="0" xfId="0" applyFont="1" applyFill="1" applyAlignment="1">
      <alignment wrapText="1"/>
    </xf>
    <xf numFmtId="0" fontId="0" fillId="12" borderId="0" xfId="0" applyNumberFormat="1" applyFill="1" applyAlignment="1">
      <alignment wrapText="1"/>
    </xf>
    <xf numFmtId="0" fontId="0" fillId="12" borderId="0" xfId="0" applyFill="1" applyAlignment="1">
      <alignment wrapText="1"/>
    </xf>
    <xf numFmtId="0" fontId="4" fillId="12" borderId="0" xfId="0" applyFont="1" applyFill="1" applyAlignment="1">
      <alignment wrapText="1"/>
    </xf>
    <xf numFmtId="0" fontId="9" fillId="0" borderId="0" xfId="0" applyFont="1" applyFill="1" applyBorder="1" applyAlignment="1">
      <alignment wrapText="1"/>
    </xf>
    <xf numFmtId="0" fontId="1" fillId="0" borderId="0" xfId="19"/>
    <xf numFmtId="0" fontId="1" fillId="11" borderId="0" xfId="19" applyFill="1"/>
    <xf numFmtId="9" fontId="1" fillId="0" borderId="0" xfId="19" applyNumberFormat="1"/>
    <xf numFmtId="9" fontId="0" fillId="0" borderId="0" xfId="20" applyFont="1"/>
    <xf numFmtId="168" fontId="0" fillId="0" borderId="0" xfId="21" applyNumberFormat="1" applyFont="1"/>
    <xf numFmtId="43" fontId="1" fillId="0" borderId="0" xfId="19" applyNumberFormat="1"/>
    <xf numFmtId="0" fontId="28" fillId="9" borderId="0" xfId="19" applyFont="1" applyFill="1"/>
    <xf numFmtId="10" fontId="0" fillId="0" borderId="0" xfId="20" applyNumberFormat="1" applyFont="1"/>
    <xf numFmtId="164" fontId="0" fillId="0" borderId="0" xfId="20" applyNumberFormat="1" applyFont="1"/>
    <xf numFmtId="0" fontId="28" fillId="0" borderId="0" xfId="19" applyFont="1"/>
    <xf numFmtId="0" fontId="28" fillId="11" borderId="0" xfId="19" applyFont="1" applyFill="1"/>
    <xf numFmtId="0" fontId="0" fillId="2" borderId="0" xfId="0" applyFill="1" applyAlignment="1">
      <alignment wrapText="1"/>
    </xf>
    <xf numFmtId="0" fontId="0" fillId="2" borderId="2" xfId="0" applyFill="1" applyBorder="1" applyAlignment="1">
      <alignment wrapText="1"/>
    </xf>
    <xf numFmtId="1" fontId="0" fillId="2" borderId="0" xfId="0" applyNumberFormat="1" applyFill="1" applyAlignment="1">
      <alignment wrapText="1"/>
    </xf>
    <xf numFmtId="0" fontId="2" fillId="4" borderId="0" xfId="0" applyFont="1" applyFill="1" applyAlignment="1">
      <alignment horizontal="left"/>
    </xf>
    <xf numFmtId="0" fontId="14" fillId="6" borderId="6" xfId="0" applyFont="1" applyFill="1" applyBorder="1" applyAlignment="1">
      <alignment horizontal="left" wrapText="1"/>
    </xf>
    <xf numFmtId="0" fontId="14" fillId="6" borderId="7" xfId="0" applyFont="1" applyFill="1" applyBorder="1" applyAlignment="1">
      <alignment horizontal="left" wrapText="1"/>
    </xf>
    <xf numFmtId="0" fontId="14" fillId="6" borderId="8" xfId="0" applyFont="1" applyFill="1" applyBorder="1" applyAlignment="1">
      <alignment horizontal="left" wrapText="1"/>
    </xf>
    <xf numFmtId="0" fontId="0" fillId="5" borderId="0" xfId="0" applyFill="1" applyAlignment="1">
      <alignment horizontal="left"/>
    </xf>
  </cellXfs>
  <cellStyles count="22">
    <cellStyle name="2x indented GHG Textfiels" xfId="10"/>
    <cellStyle name="5x indented GHG Textfiels" xfId="11"/>
    <cellStyle name="AggCels" xfId="12"/>
    <cellStyle name="AggGreen_bld" xfId="15"/>
    <cellStyle name="Body: normal cell 2" xfId="5"/>
    <cellStyle name="Comma 2" xfId="21"/>
    <cellStyle name="Comma 6" xfId="6"/>
    <cellStyle name="Constants" xfId="8"/>
    <cellStyle name="CustomizationCells" xfId="17"/>
    <cellStyle name="Empty_B_border" xfId="16"/>
    <cellStyle name="Header: bottom row 2" xfId="4"/>
    <cellStyle name="Headline" xfId="7"/>
    <cellStyle name="Hyperlink" xfId="2" builtinId="8"/>
    <cellStyle name="Normal" xfId="0" builtinId="0"/>
    <cellStyle name="Normal 2" xfId="3"/>
    <cellStyle name="Normal 3" xfId="18"/>
    <cellStyle name="Normal 4" xfId="19"/>
    <cellStyle name="Normal GHG Textfiels Bold" xfId="9"/>
    <cellStyle name="Normal GHG-Shade" xfId="14"/>
    <cellStyle name="Percent" xfId="1" builtinId="5"/>
    <cellStyle name="Percent 2" xfId="20"/>
    <cellStyle name="Обычный_CRF2002 (1)" xfId="13"/>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energypolicy.solution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s://www.fas.org/sgp/crs/misc/R40562.pdf,%20p.3,%20paragraph%201"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4"/>
  <sheetViews>
    <sheetView tabSelected="1" workbookViewId="0"/>
  </sheetViews>
  <sheetFormatPr defaultColWidth="8.85546875" defaultRowHeight="15"/>
  <cols>
    <col min="1" max="16384" width="8.85546875" style="10"/>
  </cols>
  <sheetData>
    <row r="1" spans="1:1">
      <c r="A1" s="14" t="s">
        <v>120</v>
      </c>
    </row>
    <row r="3" spans="1:1">
      <c r="A3" s="10" t="s">
        <v>121</v>
      </c>
    </row>
    <row r="4" spans="1:1">
      <c r="A4" s="10" t="s">
        <v>176</v>
      </c>
    </row>
    <row r="5" spans="1:1">
      <c r="A5" s="10" t="s">
        <v>126</v>
      </c>
    </row>
    <row r="6" spans="1:1">
      <c r="A6" s="10" t="s">
        <v>122</v>
      </c>
    </row>
    <row r="8" spans="1:1">
      <c r="A8" s="10" t="s">
        <v>123</v>
      </c>
    </row>
    <row r="9" spans="1:1">
      <c r="A9" s="10" t="s">
        <v>124</v>
      </c>
    </row>
    <row r="10" spans="1:1">
      <c r="A10" s="50" t="s">
        <v>125</v>
      </c>
    </row>
    <row r="11" spans="1:1">
      <c r="A11" s="50"/>
    </row>
    <row r="12" spans="1:1">
      <c r="A12" s="10" t="s">
        <v>127</v>
      </c>
    </row>
    <row r="13" spans="1:1">
      <c r="A13" s="10" t="s">
        <v>128</v>
      </c>
    </row>
    <row r="14" spans="1:1">
      <c r="A14" s="10" t="s">
        <v>129</v>
      </c>
    </row>
    <row r="23" spans="1:1">
      <c r="A23" s="10" t="s">
        <v>578</v>
      </c>
    </row>
    <row r="24" spans="1:1">
      <c r="A24" s="10">
        <f>MAX(PolicyLevers!H:H)</f>
        <v>199</v>
      </c>
    </row>
  </sheetData>
  <hyperlinks>
    <hyperlink ref="A10" r:id="rId1"/>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327"/>
  <sheetViews>
    <sheetView topLeftCell="A201" zoomScale="70" zoomScaleNormal="70" workbookViewId="0">
      <selection activeCell="I215" sqref="I215"/>
    </sheetView>
  </sheetViews>
  <sheetFormatPr defaultColWidth="9.140625" defaultRowHeight="15"/>
  <cols>
    <col min="1" max="1" width="18" style="4" customWidth="1"/>
    <col min="2" max="2" width="28.42578125" style="4" customWidth="1"/>
    <col min="3" max="3" width="28.42578125" style="2" customWidth="1"/>
    <col min="4" max="5" width="18.85546875" style="4" customWidth="1"/>
    <col min="6" max="7" width="23.140625" style="4" customWidth="1"/>
    <col min="8" max="8" width="19.42578125" style="53" customWidth="1"/>
    <col min="9" max="9" width="21.28515625" style="4" customWidth="1"/>
    <col min="10" max="10" width="21.28515625" style="53" customWidth="1"/>
    <col min="11" max="11" width="16.85546875" style="4" customWidth="1"/>
    <col min="12" max="12" width="19" style="4" customWidth="1"/>
    <col min="13" max="14" width="19.140625" style="2" customWidth="1"/>
    <col min="15" max="15" width="28.42578125" style="4" customWidth="1"/>
    <col min="16" max="16" width="117.28515625" style="2" customWidth="1"/>
    <col min="17" max="17" width="52.42578125" style="4" customWidth="1"/>
    <col min="18" max="18" width="43.42578125" style="3" customWidth="1"/>
    <col min="19" max="19" width="47.85546875" style="7" customWidth="1"/>
    <col min="20" max="20" width="37.28515625" style="8" customWidth="1"/>
    <col min="21" max="21" width="28" style="4" customWidth="1"/>
    <col min="22" max="16384" width="9.140625" style="4"/>
  </cols>
  <sheetData>
    <row r="1" spans="1:21" ht="30">
      <c r="A1" s="54" t="s">
        <v>3</v>
      </c>
      <c r="B1" s="54" t="s">
        <v>0</v>
      </c>
      <c r="C1" s="54" t="s">
        <v>1</v>
      </c>
      <c r="D1" s="54" t="s">
        <v>46</v>
      </c>
      <c r="E1" s="54" t="s">
        <v>47</v>
      </c>
      <c r="F1" s="54" t="s">
        <v>97</v>
      </c>
      <c r="G1" s="54" t="s">
        <v>98</v>
      </c>
      <c r="H1" s="55" t="s">
        <v>583</v>
      </c>
      <c r="I1" s="54" t="s">
        <v>82</v>
      </c>
      <c r="J1" s="55" t="s">
        <v>449</v>
      </c>
      <c r="K1" s="54" t="s">
        <v>669</v>
      </c>
      <c r="L1" s="54" t="s">
        <v>83</v>
      </c>
      <c r="M1" s="54" t="s">
        <v>84</v>
      </c>
      <c r="N1" s="54" t="s">
        <v>96</v>
      </c>
      <c r="O1" s="54" t="s">
        <v>35</v>
      </c>
      <c r="P1" s="113" t="s">
        <v>2</v>
      </c>
      <c r="Q1" s="54" t="s">
        <v>559</v>
      </c>
      <c r="R1" s="54" t="s">
        <v>240</v>
      </c>
      <c r="S1" s="83" t="s">
        <v>185</v>
      </c>
      <c r="T1" s="52" t="s">
        <v>186</v>
      </c>
      <c r="U1" s="52" t="s">
        <v>1037</v>
      </c>
    </row>
    <row r="2" spans="1:21" s="3" customFormat="1" ht="60">
      <c r="A2" s="11" t="s">
        <v>4</v>
      </c>
      <c r="B2" s="11" t="s">
        <v>593</v>
      </c>
      <c r="C2" s="11" t="s">
        <v>594</v>
      </c>
      <c r="D2" s="56"/>
      <c r="E2" s="56"/>
      <c r="F2" s="56"/>
      <c r="G2" s="56"/>
      <c r="H2" s="59">
        <v>185</v>
      </c>
      <c r="I2" s="56" t="s">
        <v>54</v>
      </c>
      <c r="J2" s="79" t="s">
        <v>595</v>
      </c>
      <c r="K2" s="80" t="s">
        <v>734</v>
      </c>
      <c r="L2" s="91">
        <v>0</v>
      </c>
      <c r="M2" s="91">
        <v>1</v>
      </c>
      <c r="N2" s="91">
        <v>1</v>
      </c>
      <c r="O2" s="56" t="s">
        <v>36</v>
      </c>
      <c r="P2" s="56" t="s">
        <v>748</v>
      </c>
      <c r="Q2" s="77" t="s">
        <v>596</v>
      </c>
      <c r="R2" s="77" t="s">
        <v>597</v>
      </c>
      <c r="S2" s="87"/>
      <c r="T2" s="11"/>
      <c r="U2" s="109"/>
    </row>
    <row r="3" spans="1:21" s="3" customFormat="1" ht="90">
      <c r="A3" s="11" t="s">
        <v>4</v>
      </c>
      <c r="B3" s="11" t="s">
        <v>598</v>
      </c>
      <c r="C3" s="11" t="s">
        <v>599</v>
      </c>
      <c r="D3" s="56" t="s">
        <v>56</v>
      </c>
      <c r="E3" s="56" t="s">
        <v>48</v>
      </c>
      <c r="F3" s="56" t="s">
        <v>99</v>
      </c>
      <c r="G3" s="56" t="s">
        <v>48</v>
      </c>
      <c r="H3" s="59">
        <v>186</v>
      </c>
      <c r="I3" s="56" t="s">
        <v>54</v>
      </c>
      <c r="J3" s="79" t="s">
        <v>600</v>
      </c>
      <c r="K3" s="80" t="s">
        <v>733</v>
      </c>
      <c r="L3" s="65">
        <v>0</v>
      </c>
      <c r="M3" s="65">
        <v>1</v>
      </c>
      <c r="N3" s="65">
        <v>0.02</v>
      </c>
      <c r="O3" s="56" t="s">
        <v>601</v>
      </c>
      <c r="P3" s="56" t="s">
        <v>1036</v>
      </c>
      <c r="Q3" s="77" t="s">
        <v>602</v>
      </c>
      <c r="R3" s="77" t="s">
        <v>603</v>
      </c>
      <c r="S3" s="87" t="s">
        <v>604</v>
      </c>
      <c r="T3" s="11"/>
      <c r="U3" s="109"/>
    </row>
    <row r="4" spans="1:21" s="3" customFormat="1" ht="105">
      <c r="A4" s="58" t="str">
        <f>A$3</f>
        <v>Transportation</v>
      </c>
      <c r="B4" s="58" t="str">
        <f t="shared" ref="B4:C14" si="0">B$3</f>
        <v>Electric Vehicle Sales Mandate</v>
      </c>
      <c r="C4" s="58" t="str">
        <f t="shared" si="0"/>
        <v>Additional Minimum Required EV Sales Percentage</v>
      </c>
      <c r="D4" s="79" t="s">
        <v>53</v>
      </c>
      <c r="E4" s="79" t="s">
        <v>48</v>
      </c>
      <c r="F4" s="79" t="s">
        <v>100</v>
      </c>
      <c r="G4" s="79" t="s">
        <v>48</v>
      </c>
      <c r="H4" s="59">
        <v>197</v>
      </c>
      <c r="I4" s="11" t="s">
        <v>54</v>
      </c>
      <c r="J4" s="78" t="str">
        <f t="shared" ref="J4:J12" si="1">J$3</f>
        <v>EV Sales Mandate</v>
      </c>
      <c r="K4" s="78" t="str">
        <f t="shared" ref="K4:R12" si="2">K$3</f>
        <v>trans EV minimum</v>
      </c>
      <c r="L4" s="78">
        <f t="shared" si="2"/>
        <v>0</v>
      </c>
      <c r="M4" s="64">
        <f t="shared" si="2"/>
        <v>1</v>
      </c>
      <c r="N4" s="64">
        <f t="shared" si="2"/>
        <v>0.02</v>
      </c>
      <c r="O4" s="64" t="str">
        <f t="shared" si="2"/>
        <v>% of new vehicles sold</v>
      </c>
      <c r="P4" s="56" t="s">
        <v>1176</v>
      </c>
      <c r="Q4" s="64" t="str">
        <f t="shared" si="2"/>
        <v>transportation-sector-main.html#ev-mandate</v>
      </c>
      <c r="R4" s="64" t="str">
        <f t="shared" si="2"/>
        <v>ev-mandate.html</v>
      </c>
      <c r="S4" s="87"/>
      <c r="T4" s="11"/>
      <c r="U4" s="109"/>
    </row>
    <row r="5" spans="1:21" s="3" customFormat="1" ht="60">
      <c r="A5" s="58" t="str">
        <f t="shared" ref="A5:A14" si="3">A$3</f>
        <v>Transportation</v>
      </c>
      <c r="B5" s="58" t="str">
        <f t="shared" si="0"/>
        <v>Electric Vehicle Sales Mandate</v>
      </c>
      <c r="C5" s="58" t="str">
        <f t="shared" si="0"/>
        <v>Additional Minimum Required EV Sales Percentage</v>
      </c>
      <c r="D5" s="79" t="s">
        <v>56</v>
      </c>
      <c r="E5" s="79" t="s">
        <v>49</v>
      </c>
      <c r="F5" s="79" t="s">
        <v>99</v>
      </c>
      <c r="G5" s="79" t="s">
        <v>49</v>
      </c>
      <c r="H5" s="59">
        <v>187</v>
      </c>
      <c r="I5" s="56" t="s">
        <v>54</v>
      </c>
      <c r="J5" s="78" t="str">
        <f t="shared" si="1"/>
        <v>EV Sales Mandate</v>
      </c>
      <c r="K5" s="78" t="str">
        <f t="shared" si="2"/>
        <v>trans EV minimum</v>
      </c>
      <c r="L5" s="78">
        <f t="shared" si="2"/>
        <v>0</v>
      </c>
      <c r="M5" s="64">
        <f t="shared" si="2"/>
        <v>1</v>
      </c>
      <c r="N5" s="64">
        <f t="shared" si="2"/>
        <v>0.02</v>
      </c>
      <c r="O5" s="64" t="str">
        <f t="shared" si="2"/>
        <v>% of new vehicles sold</v>
      </c>
      <c r="P5" s="56" t="s">
        <v>1132</v>
      </c>
      <c r="Q5" s="64" t="str">
        <f t="shared" si="2"/>
        <v>transportation-sector-main.html#ev-mandate</v>
      </c>
      <c r="R5" s="64" t="str">
        <f t="shared" si="2"/>
        <v>ev-mandate.html</v>
      </c>
      <c r="S5" s="87" t="s">
        <v>605</v>
      </c>
      <c r="T5" s="11"/>
      <c r="U5" s="109"/>
    </row>
    <row r="6" spans="1:21" s="3" customFormat="1" ht="105">
      <c r="A6" s="58" t="str">
        <f t="shared" si="3"/>
        <v>Transportation</v>
      </c>
      <c r="B6" s="58" t="str">
        <f t="shared" si="0"/>
        <v>Electric Vehicle Sales Mandate</v>
      </c>
      <c r="C6" s="58" t="str">
        <f t="shared" si="0"/>
        <v>Additional Minimum Required EV Sales Percentage</v>
      </c>
      <c r="D6" s="79" t="s">
        <v>53</v>
      </c>
      <c r="E6" s="79" t="s">
        <v>49</v>
      </c>
      <c r="F6" s="79" t="s">
        <v>100</v>
      </c>
      <c r="G6" s="79" t="s">
        <v>49</v>
      </c>
      <c r="H6" s="59">
        <v>191</v>
      </c>
      <c r="I6" s="56" t="s">
        <v>54</v>
      </c>
      <c r="J6" s="78" t="str">
        <f t="shared" si="1"/>
        <v>EV Sales Mandate</v>
      </c>
      <c r="K6" s="78" t="str">
        <f t="shared" si="2"/>
        <v>trans EV minimum</v>
      </c>
      <c r="L6" s="78">
        <f t="shared" si="2"/>
        <v>0</v>
      </c>
      <c r="M6" s="64">
        <f t="shared" si="2"/>
        <v>1</v>
      </c>
      <c r="N6" s="64">
        <f t="shared" si="2"/>
        <v>0.02</v>
      </c>
      <c r="O6" s="64" t="str">
        <f t="shared" si="2"/>
        <v>% of new vehicles sold</v>
      </c>
      <c r="P6" s="56" t="s">
        <v>735</v>
      </c>
      <c r="Q6" s="64" t="str">
        <f t="shared" si="2"/>
        <v>transportation-sector-main.html#ev-mandate</v>
      </c>
      <c r="R6" s="64" t="str">
        <f t="shared" si="2"/>
        <v>ev-mandate.html</v>
      </c>
      <c r="S6" s="87"/>
      <c r="T6" s="11"/>
      <c r="U6" s="109"/>
    </row>
    <row r="7" spans="1:21" s="3" customFormat="1" ht="30">
      <c r="A7" s="58" t="str">
        <f t="shared" si="3"/>
        <v>Transportation</v>
      </c>
      <c r="B7" s="58" t="str">
        <f t="shared" si="0"/>
        <v>Electric Vehicle Sales Mandate</v>
      </c>
      <c r="C7" s="58" t="str">
        <f t="shared" si="0"/>
        <v>Additional Minimum Required EV Sales Percentage</v>
      </c>
      <c r="D7" s="79" t="s">
        <v>56</v>
      </c>
      <c r="E7" s="79" t="s">
        <v>50</v>
      </c>
      <c r="F7" s="79" t="s">
        <v>99</v>
      </c>
      <c r="G7" s="79" t="s">
        <v>101</v>
      </c>
      <c r="H7" s="59"/>
      <c r="I7" s="11" t="s">
        <v>55</v>
      </c>
      <c r="J7" s="78" t="str">
        <f t="shared" si="1"/>
        <v>EV Sales Mandate</v>
      </c>
      <c r="K7" s="78" t="str">
        <f t="shared" si="2"/>
        <v>trans EV minimum</v>
      </c>
      <c r="L7" s="91"/>
      <c r="M7" s="91"/>
      <c r="N7" s="91"/>
      <c r="O7" s="56"/>
      <c r="P7" s="56"/>
      <c r="Q7" s="77"/>
      <c r="R7" s="77"/>
      <c r="S7" s="87"/>
      <c r="T7" s="11"/>
      <c r="U7" s="109"/>
    </row>
    <row r="8" spans="1:21" s="3" customFormat="1" ht="30">
      <c r="A8" s="58" t="str">
        <f t="shared" si="3"/>
        <v>Transportation</v>
      </c>
      <c r="B8" s="58" t="str">
        <f t="shared" si="0"/>
        <v>Electric Vehicle Sales Mandate</v>
      </c>
      <c r="C8" s="58" t="str">
        <f t="shared" si="0"/>
        <v>Additional Minimum Required EV Sales Percentage</v>
      </c>
      <c r="D8" s="79" t="s">
        <v>53</v>
      </c>
      <c r="E8" s="79" t="s">
        <v>50</v>
      </c>
      <c r="F8" s="79" t="s">
        <v>100</v>
      </c>
      <c r="G8" s="79" t="s">
        <v>101</v>
      </c>
      <c r="H8" s="59"/>
      <c r="I8" s="11" t="s">
        <v>55</v>
      </c>
      <c r="J8" s="78" t="str">
        <f t="shared" si="1"/>
        <v>EV Sales Mandate</v>
      </c>
      <c r="K8" s="78" t="str">
        <f t="shared" si="2"/>
        <v>trans EV minimum</v>
      </c>
      <c r="L8" s="91"/>
      <c r="M8" s="91"/>
      <c r="N8" s="91"/>
      <c r="O8" s="56"/>
      <c r="P8" s="56"/>
      <c r="Q8" s="77"/>
      <c r="R8" s="77"/>
      <c r="S8" s="87"/>
      <c r="T8" s="11"/>
      <c r="U8" s="109"/>
    </row>
    <row r="9" spans="1:21" s="3" customFormat="1" ht="30">
      <c r="A9" s="58" t="str">
        <f t="shared" si="3"/>
        <v>Transportation</v>
      </c>
      <c r="B9" s="58" t="str">
        <f t="shared" si="0"/>
        <v>Electric Vehicle Sales Mandate</v>
      </c>
      <c r="C9" s="58" t="str">
        <f t="shared" si="0"/>
        <v>Additional Minimum Required EV Sales Percentage</v>
      </c>
      <c r="D9" s="79" t="s">
        <v>56</v>
      </c>
      <c r="E9" s="79" t="s">
        <v>51</v>
      </c>
      <c r="F9" s="79" t="s">
        <v>99</v>
      </c>
      <c r="G9" s="79" t="s">
        <v>102</v>
      </c>
      <c r="H9" s="59"/>
      <c r="I9" s="11" t="s">
        <v>55</v>
      </c>
      <c r="J9" s="78" t="str">
        <f t="shared" si="1"/>
        <v>EV Sales Mandate</v>
      </c>
      <c r="K9" s="78" t="str">
        <f t="shared" si="2"/>
        <v>trans EV minimum</v>
      </c>
      <c r="L9" s="91"/>
      <c r="M9" s="91"/>
      <c r="N9" s="91"/>
      <c r="O9" s="56"/>
      <c r="P9" s="56"/>
      <c r="Q9" s="77"/>
      <c r="R9" s="77"/>
      <c r="S9" s="87"/>
      <c r="T9" s="11"/>
      <c r="U9" s="109"/>
    </row>
    <row r="10" spans="1:21" s="3" customFormat="1" ht="30">
      <c r="A10" s="58" t="str">
        <f t="shared" si="3"/>
        <v>Transportation</v>
      </c>
      <c r="B10" s="58" t="str">
        <f t="shared" si="0"/>
        <v>Electric Vehicle Sales Mandate</v>
      </c>
      <c r="C10" s="58" t="str">
        <f t="shared" si="0"/>
        <v>Additional Minimum Required EV Sales Percentage</v>
      </c>
      <c r="D10" s="79" t="s">
        <v>53</v>
      </c>
      <c r="E10" s="79" t="s">
        <v>51</v>
      </c>
      <c r="F10" s="79" t="s">
        <v>100</v>
      </c>
      <c r="G10" s="79" t="s">
        <v>102</v>
      </c>
      <c r="H10" s="59"/>
      <c r="I10" s="11" t="s">
        <v>55</v>
      </c>
      <c r="J10" s="78" t="str">
        <f t="shared" si="1"/>
        <v>EV Sales Mandate</v>
      </c>
      <c r="K10" s="78" t="str">
        <f t="shared" si="2"/>
        <v>trans EV minimum</v>
      </c>
      <c r="L10" s="91"/>
      <c r="M10" s="91"/>
      <c r="N10" s="91"/>
      <c r="O10" s="56"/>
      <c r="P10" s="56"/>
      <c r="Q10" s="77"/>
      <c r="R10" s="77"/>
      <c r="S10" s="87"/>
      <c r="T10" s="11"/>
      <c r="U10" s="109"/>
    </row>
    <row r="11" spans="1:21" s="3" customFormat="1" ht="30">
      <c r="A11" s="58" t="str">
        <f t="shared" si="3"/>
        <v>Transportation</v>
      </c>
      <c r="B11" s="58" t="str">
        <f t="shared" si="0"/>
        <v>Electric Vehicle Sales Mandate</v>
      </c>
      <c r="C11" s="58" t="str">
        <f t="shared" si="0"/>
        <v>Additional Minimum Required EV Sales Percentage</v>
      </c>
      <c r="D11" s="79" t="s">
        <v>56</v>
      </c>
      <c r="E11" s="79" t="s">
        <v>52</v>
      </c>
      <c r="F11" s="79" t="s">
        <v>99</v>
      </c>
      <c r="G11" s="79" t="s">
        <v>103</v>
      </c>
      <c r="H11" s="59"/>
      <c r="I11" s="11" t="s">
        <v>55</v>
      </c>
      <c r="J11" s="78" t="str">
        <f t="shared" si="1"/>
        <v>EV Sales Mandate</v>
      </c>
      <c r="K11" s="78" t="str">
        <f t="shared" si="2"/>
        <v>trans EV minimum</v>
      </c>
      <c r="L11" s="91"/>
      <c r="M11" s="91"/>
      <c r="N11" s="91"/>
      <c r="O11" s="56"/>
      <c r="P11" s="56"/>
      <c r="Q11" s="77"/>
      <c r="R11" s="77"/>
      <c r="S11" s="87"/>
      <c r="T11" s="11"/>
      <c r="U11" s="109"/>
    </row>
    <row r="12" spans="1:21" s="3" customFormat="1" ht="30">
      <c r="A12" s="58" t="str">
        <f t="shared" si="3"/>
        <v>Transportation</v>
      </c>
      <c r="B12" s="58" t="str">
        <f t="shared" si="0"/>
        <v>Electric Vehicle Sales Mandate</v>
      </c>
      <c r="C12" s="58" t="str">
        <f t="shared" si="0"/>
        <v>Additional Minimum Required EV Sales Percentage</v>
      </c>
      <c r="D12" s="79" t="s">
        <v>53</v>
      </c>
      <c r="E12" s="79" t="s">
        <v>52</v>
      </c>
      <c r="F12" s="79" t="s">
        <v>100</v>
      </c>
      <c r="G12" s="79" t="s">
        <v>103</v>
      </c>
      <c r="H12" s="59"/>
      <c r="I12" s="11" t="s">
        <v>55</v>
      </c>
      <c r="J12" s="78" t="str">
        <f t="shared" si="1"/>
        <v>EV Sales Mandate</v>
      </c>
      <c r="K12" s="78" t="str">
        <f t="shared" si="2"/>
        <v>trans EV minimum</v>
      </c>
      <c r="L12" s="91"/>
      <c r="M12" s="91"/>
      <c r="N12" s="91"/>
      <c r="O12" s="56"/>
      <c r="P12" s="56"/>
      <c r="Q12" s="77"/>
      <c r="R12" s="77"/>
      <c r="S12" s="87"/>
      <c r="T12" s="11"/>
      <c r="U12" s="109"/>
    </row>
    <row r="13" spans="1:21" s="3" customFormat="1" ht="90">
      <c r="A13" s="58" t="str">
        <f t="shared" si="3"/>
        <v>Transportation</v>
      </c>
      <c r="B13" s="58" t="str">
        <f t="shared" si="0"/>
        <v>Electric Vehicle Sales Mandate</v>
      </c>
      <c r="C13" s="58" t="str">
        <f t="shared" si="0"/>
        <v>Additional Minimum Required EV Sales Percentage</v>
      </c>
      <c r="D13" s="79" t="s">
        <v>56</v>
      </c>
      <c r="E13" s="79" t="s">
        <v>132</v>
      </c>
      <c r="F13" s="79" t="s">
        <v>99</v>
      </c>
      <c r="G13" s="79" t="s">
        <v>184</v>
      </c>
      <c r="H13" s="59">
        <v>188</v>
      </c>
      <c r="I13" s="56" t="s">
        <v>54</v>
      </c>
      <c r="J13" s="78" t="str">
        <f t="shared" ref="J13:J14" si="4">J$3</f>
        <v>EV Sales Mandate</v>
      </c>
      <c r="K13" s="78" t="str">
        <f t="shared" ref="K13:K14" si="5">K$3</f>
        <v>trans EV minimum</v>
      </c>
      <c r="L13" s="78">
        <f t="shared" ref="L13:O13" si="6">L$3</f>
        <v>0</v>
      </c>
      <c r="M13" s="64">
        <f t="shared" si="6"/>
        <v>1</v>
      </c>
      <c r="N13" s="64">
        <f t="shared" si="6"/>
        <v>0.02</v>
      </c>
      <c r="O13" s="64" t="str">
        <f t="shared" si="6"/>
        <v>% of new vehicles sold</v>
      </c>
      <c r="P13" s="56" t="s">
        <v>1102</v>
      </c>
      <c r="Q13" s="64" t="str">
        <f t="shared" ref="Q13:R13" si="7">Q$3</f>
        <v>transportation-sector-main.html#ev-mandate</v>
      </c>
      <c r="R13" s="64" t="str">
        <f t="shared" si="7"/>
        <v>ev-mandate.html</v>
      </c>
      <c r="S13" s="87"/>
      <c r="T13" s="11"/>
      <c r="U13" s="109"/>
    </row>
    <row r="14" spans="1:21" s="3" customFormat="1" ht="30">
      <c r="A14" s="58" t="str">
        <f t="shared" si="3"/>
        <v>Transportation</v>
      </c>
      <c r="B14" s="58" t="str">
        <f t="shared" si="0"/>
        <v>Electric Vehicle Sales Mandate</v>
      </c>
      <c r="C14" s="58" t="str">
        <f t="shared" si="0"/>
        <v>Additional Minimum Required EV Sales Percentage</v>
      </c>
      <c r="D14" s="79" t="s">
        <v>53</v>
      </c>
      <c r="E14" s="79" t="s">
        <v>132</v>
      </c>
      <c r="F14" s="79" t="s">
        <v>100</v>
      </c>
      <c r="G14" s="79" t="s">
        <v>184</v>
      </c>
      <c r="H14" s="59"/>
      <c r="I14" s="11" t="s">
        <v>55</v>
      </c>
      <c r="J14" s="78" t="str">
        <f t="shared" si="4"/>
        <v>EV Sales Mandate</v>
      </c>
      <c r="K14" s="78" t="str">
        <f t="shared" si="5"/>
        <v>trans EV minimum</v>
      </c>
      <c r="L14" s="91"/>
      <c r="M14" s="91"/>
      <c r="N14" s="91"/>
      <c r="O14" s="56"/>
      <c r="P14" s="56"/>
      <c r="Q14" s="77"/>
      <c r="R14" s="77"/>
      <c r="S14" s="87"/>
      <c r="T14" s="11"/>
      <c r="U14" s="109"/>
    </row>
    <row r="15" spans="1:21" s="3" customFormat="1" ht="75">
      <c r="A15" s="11" t="s">
        <v>4</v>
      </c>
      <c r="B15" s="11" t="s">
        <v>592</v>
      </c>
      <c r="C15" s="11" t="s">
        <v>587</v>
      </c>
      <c r="D15" s="56" t="s">
        <v>56</v>
      </c>
      <c r="E15" s="56" t="s">
        <v>48</v>
      </c>
      <c r="F15" s="56" t="s">
        <v>99</v>
      </c>
      <c r="G15" s="56" t="s">
        <v>48</v>
      </c>
      <c r="H15" s="59">
        <v>189</v>
      </c>
      <c r="I15" s="56" t="s">
        <v>54</v>
      </c>
      <c r="J15" s="79" t="s">
        <v>586</v>
      </c>
      <c r="K15" s="80" t="s">
        <v>732</v>
      </c>
      <c r="L15" s="65">
        <v>0</v>
      </c>
      <c r="M15" s="65">
        <v>0.5</v>
      </c>
      <c r="N15" s="65">
        <v>0.01</v>
      </c>
      <c r="O15" s="77" t="s">
        <v>588</v>
      </c>
      <c r="P15" s="56" t="s">
        <v>1103</v>
      </c>
      <c r="Q15" s="77" t="s">
        <v>589</v>
      </c>
      <c r="R15" s="77" t="s">
        <v>590</v>
      </c>
      <c r="S15" s="87" t="s">
        <v>591</v>
      </c>
      <c r="T15" s="11"/>
      <c r="U15" s="109"/>
    </row>
    <row r="16" spans="1:21" s="82" customFormat="1" ht="30">
      <c r="A16" s="58" t="str">
        <f t="shared" ref="A16:C26" si="8">A$15</f>
        <v>Transportation</v>
      </c>
      <c r="B16" s="58" t="str">
        <f t="shared" si="8"/>
        <v>Electric Vehicle Subsidy</v>
      </c>
      <c r="C16" s="58" t="str">
        <f t="shared" si="8"/>
        <v>Additional EV Subsidy Percentage</v>
      </c>
      <c r="D16" s="79" t="s">
        <v>53</v>
      </c>
      <c r="E16" s="79" t="s">
        <v>48</v>
      </c>
      <c r="F16" s="79" t="s">
        <v>100</v>
      </c>
      <c r="G16" s="79" t="s">
        <v>48</v>
      </c>
      <c r="H16" s="57"/>
      <c r="I16" s="11" t="s">
        <v>55</v>
      </c>
      <c r="J16" s="78" t="str">
        <f t="shared" ref="J16:K26" si="9">J$15</f>
        <v>EV Subsidy</v>
      </c>
      <c r="K16" s="58" t="str">
        <f t="shared" si="9"/>
        <v>trans EV subsidy</v>
      </c>
      <c r="L16" s="81"/>
      <c r="M16" s="81"/>
      <c r="N16" s="81"/>
      <c r="O16" s="81"/>
      <c r="P16" s="102"/>
      <c r="Q16" s="81"/>
      <c r="R16" s="81"/>
      <c r="S16" s="88"/>
      <c r="T16" s="80"/>
      <c r="U16" s="110"/>
    </row>
    <row r="17" spans="1:21" s="82" customFormat="1" ht="30">
      <c r="A17" s="58" t="str">
        <f t="shared" si="8"/>
        <v>Transportation</v>
      </c>
      <c r="B17" s="58" t="str">
        <f t="shared" si="8"/>
        <v>Electric Vehicle Subsidy</v>
      </c>
      <c r="C17" s="58" t="str">
        <f t="shared" si="8"/>
        <v>Additional EV Subsidy Percentage</v>
      </c>
      <c r="D17" s="79" t="s">
        <v>56</v>
      </c>
      <c r="E17" s="79" t="s">
        <v>49</v>
      </c>
      <c r="F17" s="79" t="s">
        <v>99</v>
      </c>
      <c r="G17" s="79" t="s">
        <v>49</v>
      </c>
      <c r="H17" s="57"/>
      <c r="I17" s="11" t="s">
        <v>55</v>
      </c>
      <c r="J17" s="78" t="str">
        <f t="shared" si="9"/>
        <v>EV Subsidy</v>
      </c>
      <c r="K17" s="58" t="str">
        <f t="shared" si="9"/>
        <v>trans EV subsidy</v>
      </c>
      <c r="L17" s="81"/>
      <c r="M17" s="81"/>
      <c r="N17" s="81"/>
      <c r="O17" s="81"/>
      <c r="P17" s="102"/>
      <c r="Q17" s="81"/>
      <c r="R17" s="81"/>
      <c r="S17" s="88"/>
      <c r="T17" s="80"/>
      <c r="U17" s="110"/>
    </row>
    <row r="18" spans="1:21" s="82" customFormat="1" ht="30">
      <c r="A18" s="58" t="str">
        <f t="shared" si="8"/>
        <v>Transportation</v>
      </c>
      <c r="B18" s="58" t="str">
        <f t="shared" si="8"/>
        <v>Electric Vehicle Subsidy</v>
      </c>
      <c r="C18" s="58" t="str">
        <f t="shared" si="8"/>
        <v>Additional EV Subsidy Percentage</v>
      </c>
      <c r="D18" s="79" t="s">
        <v>53</v>
      </c>
      <c r="E18" s="79" t="s">
        <v>49</v>
      </c>
      <c r="F18" s="79" t="s">
        <v>100</v>
      </c>
      <c r="G18" s="79" t="s">
        <v>49</v>
      </c>
      <c r="H18" s="57"/>
      <c r="I18" s="11" t="s">
        <v>55</v>
      </c>
      <c r="J18" s="78" t="str">
        <f t="shared" si="9"/>
        <v>EV Subsidy</v>
      </c>
      <c r="K18" s="58" t="str">
        <f t="shared" si="9"/>
        <v>trans EV subsidy</v>
      </c>
      <c r="L18" s="81"/>
      <c r="M18" s="81"/>
      <c r="N18" s="81"/>
      <c r="O18" s="81"/>
      <c r="P18" s="102"/>
      <c r="Q18" s="81"/>
      <c r="R18" s="81"/>
      <c r="S18" s="88"/>
      <c r="T18" s="80"/>
      <c r="U18" s="110"/>
    </row>
    <row r="19" spans="1:21" s="82" customFormat="1" ht="30">
      <c r="A19" s="58" t="str">
        <f t="shared" si="8"/>
        <v>Transportation</v>
      </c>
      <c r="B19" s="58" t="str">
        <f t="shared" si="8"/>
        <v>Electric Vehicle Subsidy</v>
      </c>
      <c r="C19" s="58" t="str">
        <f t="shared" si="8"/>
        <v>Additional EV Subsidy Percentage</v>
      </c>
      <c r="D19" s="79" t="s">
        <v>56</v>
      </c>
      <c r="E19" s="79" t="s">
        <v>50</v>
      </c>
      <c r="F19" s="79" t="s">
        <v>99</v>
      </c>
      <c r="G19" s="79" t="s">
        <v>101</v>
      </c>
      <c r="H19" s="57"/>
      <c r="I19" s="11" t="s">
        <v>55</v>
      </c>
      <c r="J19" s="78" t="str">
        <f t="shared" si="9"/>
        <v>EV Subsidy</v>
      </c>
      <c r="K19" s="58" t="str">
        <f t="shared" si="9"/>
        <v>trans EV subsidy</v>
      </c>
      <c r="L19" s="81"/>
      <c r="M19" s="81"/>
      <c r="N19" s="81"/>
      <c r="O19" s="81"/>
      <c r="P19" s="102"/>
      <c r="Q19" s="81"/>
      <c r="R19" s="81"/>
      <c r="S19" s="88"/>
      <c r="T19" s="80"/>
      <c r="U19" s="110"/>
    </row>
    <row r="20" spans="1:21" s="82" customFormat="1" ht="30">
      <c r="A20" s="58" t="str">
        <f t="shared" si="8"/>
        <v>Transportation</v>
      </c>
      <c r="B20" s="58" t="str">
        <f t="shared" si="8"/>
        <v>Electric Vehicle Subsidy</v>
      </c>
      <c r="C20" s="58" t="str">
        <f t="shared" si="8"/>
        <v>Additional EV Subsidy Percentage</v>
      </c>
      <c r="D20" s="79" t="s">
        <v>53</v>
      </c>
      <c r="E20" s="79" t="s">
        <v>50</v>
      </c>
      <c r="F20" s="79" t="s">
        <v>100</v>
      </c>
      <c r="G20" s="79" t="s">
        <v>101</v>
      </c>
      <c r="H20" s="57"/>
      <c r="I20" s="11" t="s">
        <v>55</v>
      </c>
      <c r="J20" s="78" t="str">
        <f t="shared" si="9"/>
        <v>EV Subsidy</v>
      </c>
      <c r="K20" s="58" t="str">
        <f t="shared" si="9"/>
        <v>trans EV subsidy</v>
      </c>
      <c r="L20" s="81"/>
      <c r="M20" s="81"/>
      <c r="N20" s="81"/>
      <c r="O20" s="81"/>
      <c r="P20" s="102"/>
      <c r="Q20" s="81"/>
      <c r="R20" s="81"/>
      <c r="S20" s="88"/>
      <c r="T20" s="80"/>
      <c r="U20" s="110"/>
    </row>
    <row r="21" spans="1:21" s="82" customFormat="1" ht="30">
      <c r="A21" s="58" t="str">
        <f t="shared" si="8"/>
        <v>Transportation</v>
      </c>
      <c r="B21" s="58" t="str">
        <f t="shared" si="8"/>
        <v>Electric Vehicle Subsidy</v>
      </c>
      <c r="C21" s="58" t="str">
        <f t="shared" si="8"/>
        <v>Additional EV Subsidy Percentage</v>
      </c>
      <c r="D21" s="79" t="s">
        <v>56</v>
      </c>
      <c r="E21" s="79" t="s">
        <v>51</v>
      </c>
      <c r="F21" s="79" t="s">
        <v>99</v>
      </c>
      <c r="G21" s="79" t="s">
        <v>102</v>
      </c>
      <c r="H21" s="57"/>
      <c r="I21" s="11" t="s">
        <v>55</v>
      </c>
      <c r="J21" s="78" t="str">
        <f t="shared" si="9"/>
        <v>EV Subsidy</v>
      </c>
      <c r="K21" s="58" t="str">
        <f t="shared" si="9"/>
        <v>trans EV subsidy</v>
      </c>
      <c r="L21" s="81"/>
      <c r="M21" s="81"/>
      <c r="N21" s="81"/>
      <c r="O21" s="81"/>
      <c r="P21" s="102"/>
      <c r="Q21" s="81"/>
      <c r="R21" s="81"/>
      <c r="S21" s="88"/>
      <c r="T21" s="80"/>
      <c r="U21" s="110"/>
    </row>
    <row r="22" spans="1:21" s="82" customFormat="1" ht="30">
      <c r="A22" s="58" t="str">
        <f t="shared" si="8"/>
        <v>Transportation</v>
      </c>
      <c r="B22" s="58" t="str">
        <f t="shared" si="8"/>
        <v>Electric Vehicle Subsidy</v>
      </c>
      <c r="C22" s="58" t="str">
        <f t="shared" si="8"/>
        <v>Additional EV Subsidy Percentage</v>
      </c>
      <c r="D22" s="79" t="s">
        <v>53</v>
      </c>
      <c r="E22" s="79" t="s">
        <v>51</v>
      </c>
      <c r="F22" s="79" t="s">
        <v>100</v>
      </c>
      <c r="G22" s="79" t="s">
        <v>102</v>
      </c>
      <c r="H22" s="57"/>
      <c r="I22" s="11" t="s">
        <v>55</v>
      </c>
      <c r="J22" s="78" t="str">
        <f t="shared" si="9"/>
        <v>EV Subsidy</v>
      </c>
      <c r="K22" s="58" t="str">
        <f t="shared" si="9"/>
        <v>trans EV subsidy</v>
      </c>
      <c r="L22" s="81"/>
      <c r="M22" s="81"/>
      <c r="N22" s="81"/>
      <c r="O22" s="81"/>
      <c r="P22" s="102"/>
      <c r="Q22" s="81"/>
      <c r="R22" s="81"/>
      <c r="S22" s="88"/>
      <c r="T22" s="80"/>
      <c r="U22" s="110"/>
    </row>
    <row r="23" spans="1:21" s="82" customFormat="1" ht="30">
      <c r="A23" s="58" t="str">
        <f t="shared" si="8"/>
        <v>Transportation</v>
      </c>
      <c r="B23" s="58" t="str">
        <f t="shared" si="8"/>
        <v>Electric Vehicle Subsidy</v>
      </c>
      <c r="C23" s="58" t="str">
        <f t="shared" si="8"/>
        <v>Additional EV Subsidy Percentage</v>
      </c>
      <c r="D23" s="79" t="s">
        <v>56</v>
      </c>
      <c r="E23" s="79" t="s">
        <v>52</v>
      </c>
      <c r="F23" s="79" t="s">
        <v>99</v>
      </c>
      <c r="G23" s="79" t="s">
        <v>103</v>
      </c>
      <c r="H23" s="57"/>
      <c r="I23" s="11" t="s">
        <v>55</v>
      </c>
      <c r="J23" s="78" t="str">
        <f t="shared" si="9"/>
        <v>EV Subsidy</v>
      </c>
      <c r="K23" s="58" t="str">
        <f t="shared" si="9"/>
        <v>trans EV subsidy</v>
      </c>
      <c r="L23" s="81"/>
      <c r="M23" s="81"/>
      <c r="N23" s="81"/>
      <c r="O23" s="81"/>
      <c r="P23" s="102"/>
      <c r="Q23" s="81"/>
      <c r="R23" s="81"/>
      <c r="S23" s="88"/>
      <c r="T23" s="80"/>
      <c r="U23" s="110"/>
    </row>
    <row r="24" spans="1:21" s="82" customFormat="1" ht="30">
      <c r="A24" s="58" t="str">
        <f t="shared" si="8"/>
        <v>Transportation</v>
      </c>
      <c r="B24" s="58" t="str">
        <f t="shared" si="8"/>
        <v>Electric Vehicle Subsidy</v>
      </c>
      <c r="C24" s="58" t="str">
        <f t="shared" si="8"/>
        <v>Additional EV Subsidy Percentage</v>
      </c>
      <c r="D24" s="79" t="s">
        <v>53</v>
      </c>
      <c r="E24" s="79" t="s">
        <v>52</v>
      </c>
      <c r="F24" s="79" t="s">
        <v>100</v>
      </c>
      <c r="G24" s="79" t="s">
        <v>103</v>
      </c>
      <c r="H24" s="57"/>
      <c r="I24" s="11" t="s">
        <v>55</v>
      </c>
      <c r="J24" s="78" t="str">
        <f t="shared" si="9"/>
        <v>EV Subsidy</v>
      </c>
      <c r="K24" s="58" t="str">
        <f t="shared" si="9"/>
        <v>trans EV subsidy</v>
      </c>
      <c r="L24" s="81"/>
      <c r="M24" s="81"/>
      <c r="N24" s="81"/>
      <c r="O24" s="81"/>
      <c r="P24" s="102"/>
      <c r="Q24" s="81"/>
      <c r="R24" s="81"/>
      <c r="S24" s="88"/>
      <c r="T24" s="80"/>
      <c r="U24" s="110"/>
    </row>
    <row r="25" spans="1:21" s="82" customFormat="1" ht="30">
      <c r="A25" s="58" t="str">
        <f t="shared" si="8"/>
        <v>Transportation</v>
      </c>
      <c r="B25" s="58" t="str">
        <f t="shared" si="8"/>
        <v>Electric Vehicle Subsidy</v>
      </c>
      <c r="C25" s="58" t="str">
        <f t="shared" si="8"/>
        <v>Additional EV Subsidy Percentage</v>
      </c>
      <c r="D25" s="79" t="s">
        <v>56</v>
      </c>
      <c r="E25" s="79" t="s">
        <v>132</v>
      </c>
      <c r="F25" s="79" t="s">
        <v>99</v>
      </c>
      <c r="G25" s="79" t="s">
        <v>184</v>
      </c>
      <c r="H25" s="57"/>
      <c r="I25" s="11" t="s">
        <v>55</v>
      </c>
      <c r="J25" s="78" t="str">
        <f t="shared" si="9"/>
        <v>EV Subsidy</v>
      </c>
      <c r="K25" s="58" t="str">
        <f t="shared" si="9"/>
        <v>trans EV subsidy</v>
      </c>
      <c r="L25" s="81"/>
      <c r="M25" s="81"/>
      <c r="N25" s="81"/>
      <c r="O25" s="81"/>
      <c r="P25" s="102"/>
      <c r="Q25" s="81"/>
      <c r="R25" s="81"/>
      <c r="S25" s="88"/>
      <c r="T25" s="80"/>
      <c r="U25" s="110"/>
    </row>
    <row r="26" spans="1:21" s="82" customFormat="1" ht="30">
      <c r="A26" s="58" t="str">
        <f t="shared" si="8"/>
        <v>Transportation</v>
      </c>
      <c r="B26" s="58" t="str">
        <f t="shared" si="8"/>
        <v>Electric Vehicle Subsidy</v>
      </c>
      <c r="C26" s="58" t="str">
        <f t="shared" si="8"/>
        <v>Additional EV Subsidy Percentage</v>
      </c>
      <c r="D26" s="79" t="s">
        <v>53</v>
      </c>
      <c r="E26" s="79" t="s">
        <v>132</v>
      </c>
      <c r="F26" s="79" t="s">
        <v>100</v>
      </c>
      <c r="G26" s="79" t="s">
        <v>184</v>
      </c>
      <c r="H26" s="57"/>
      <c r="I26" s="11" t="s">
        <v>55</v>
      </c>
      <c r="J26" s="78" t="str">
        <f t="shared" si="9"/>
        <v>EV Subsidy</v>
      </c>
      <c r="K26" s="58" t="str">
        <f t="shared" si="9"/>
        <v>trans EV subsidy</v>
      </c>
      <c r="L26" s="81"/>
      <c r="M26" s="81"/>
      <c r="N26" s="81"/>
      <c r="O26" s="81"/>
      <c r="P26" s="102"/>
      <c r="Q26" s="81"/>
      <c r="R26" s="81"/>
      <c r="S26" s="88"/>
      <c r="T26" s="80"/>
      <c r="U26" s="110"/>
    </row>
    <row r="27" spans="1:21" ht="90">
      <c r="A27" s="56" t="s">
        <v>4</v>
      </c>
      <c r="B27" s="56" t="s">
        <v>11</v>
      </c>
      <c r="C27" s="56" t="s">
        <v>130</v>
      </c>
      <c r="D27" s="56"/>
      <c r="E27" s="56"/>
      <c r="F27" s="56"/>
      <c r="G27" s="56"/>
      <c r="H27" s="57">
        <v>1</v>
      </c>
      <c r="I27" s="56" t="s">
        <v>54</v>
      </c>
      <c r="J27" s="57" t="s">
        <v>11</v>
      </c>
      <c r="K27" s="80" t="s">
        <v>731</v>
      </c>
      <c r="L27" s="62">
        <v>0</v>
      </c>
      <c r="M27" s="62">
        <v>1</v>
      </c>
      <c r="N27" s="63">
        <v>0.02</v>
      </c>
      <c r="O27" s="56" t="s">
        <v>560</v>
      </c>
      <c r="P27" s="56" t="s">
        <v>1104</v>
      </c>
      <c r="Q27" s="56" t="s">
        <v>241</v>
      </c>
      <c r="R27" s="11" t="s">
        <v>242</v>
      </c>
      <c r="S27" s="84" t="s">
        <v>187</v>
      </c>
      <c r="T27" s="56" t="s">
        <v>218</v>
      </c>
      <c r="U27" s="111"/>
    </row>
    <row r="28" spans="1:21" ht="45">
      <c r="A28" s="56" t="s">
        <v>4</v>
      </c>
      <c r="B28" s="56" t="s">
        <v>5</v>
      </c>
      <c r="C28" s="56" t="s">
        <v>373</v>
      </c>
      <c r="D28" s="56" t="s">
        <v>641</v>
      </c>
      <c r="E28" s="56" t="s">
        <v>48</v>
      </c>
      <c r="F28" s="56" t="s">
        <v>647</v>
      </c>
      <c r="G28" s="56" t="s">
        <v>48</v>
      </c>
      <c r="H28" s="4"/>
      <c r="I28" s="11" t="s">
        <v>55</v>
      </c>
      <c r="J28" s="57" t="s">
        <v>450</v>
      </c>
      <c r="K28" s="80" t="s">
        <v>730</v>
      </c>
      <c r="M28" s="4"/>
      <c r="N28" s="4"/>
      <c r="R28" s="4"/>
      <c r="S28" s="4"/>
      <c r="T28" s="4"/>
      <c r="U28" s="111" t="s">
        <v>1137</v>
      </c>
    </row>
    <row r="29" spans="1:21" ht="45">
      <c r="A29" s="58" t="str">
        <f t="shared" ref="A29:C43" si="10">A$28</f>
        <v>Transportation</v>
      </c>
      <c r="B29" s="58" t="str">
        <f t="shared" si="10"/>
        <v>Fuel Economy Standard</v>
      </c>
      <c r="C29" s="58" t="str">
        <f t="shared" si="10"/>
        <v>Percentage Additional Improvement of Fuel Economy Std</v>
      </c>
      <c r="D29" s="56" t="s">
        <v>642</v>
      </c>
      <c r="E29" s="56" t="s">
        <v>48</v>
      </c>
      <c r="F29" s="56" t="s">
        <v>104</v>
      </c>
      <c r="G29" s="56" t="s">
        <v>48</v>
      </c>
      <c r="H29" s="57"/>
      <c r="I29" s="11" t="s">
        <v>55</v>
      </c>
      <c r="J29" s="94" t="str">
        <f>J$28</f>
        <v>Vehicle Fuel Economy Standards</v>
      </c>
      <c r="K29" s="94" t="str">
        <f>K$28</f>
        <v>trans fuel economy standards</v>
      </c>
      <c r="L29" s="62"/>
      <c r="M29" s="62"/>
      <c r="N29" s="62"/>
      <c r="O29" s="56"/>
      <c r="P29" s="56"/>
      <c r="Q29" s="56"/>
      <c r="R29" s="11"/>
      <c r="S29" s="84"/>
      <c r="T29" s="56"/>
      <c r="U29" s="111"/>
    </row>
    <row r="30" spans="1:21" ht="90">
      <c r="A30" s="58" t="str">
        <f t="shared" si="10"/>
        <v>Transportation</v>
      </c>
      <c r="B30" s="58" t="str">
        <f t="shared" si="10"/>
        <v>Fuel Economy Standard</v>
      </c>
      <c r="C30" s="58" t="str">
        <f t="shared" si="10"/>
        <v>Percentage Additional Improvement of Fuel Economy Std</v>
      </c>
      <c r="D30" s="56" t="s">
        <v>643</v>
      </c>
      <c r="E30" s="56" t="s">
        <v>48</v>
      </c>
      <c r="F30" s="56" t="s">
        <v>650</v>
      </c>
      <c r="G30" s="56" t="s">
        <v>48</v>
      </c>
      <c r="H30" s="57">
        <v>2</v>
      </c>
      <c r="I30" s="56" t="s">
        <v>54</v>
      </c>
      <c r="J30" s="94" t="str">
        <f t="shared" ref="J30:J63" si="11">J$28</f>
        <v>Vehicle Fuel Economy Standards</v>
      </c>
      <c r="K30" s="94" t="str">
        <f t="shared" ref="K30:K63" si="12">K$28</f>
        <v>trans fuel economy standards</v>
      </c>
      <c r="L30" s="62">
        <v>0</v>
      </c>
      <c r="M30" s="62">
        <f>ROUND(MaxBoundCalculations!B88,1)</f>
        <v>1</v>
      </c>
      <c r="N30" s="62">
        <v>0.02</v>
      </c>
      <c r="O30" s="56" t="s">
        <v>131</v>
      </c>
      <c r="P30" s="56" t="s">
        <v>1133</v>
      </c>
      <c r="Q30" s="56" t="s">
        <v>243</v>
      </c>
      <c r="R30" s="11" t="s">
        <v>244</v>
      </c>
      <c r="S30" s="84" t="s">
        <v>188</v>
      </c>
      <c r="T30" s="56" t="s">
        <v>471</v>
      </c>
      <c r="U30" s="111"/>
    </row>
    <row r="31" spans="1:21" ht="90">
      <c r="A31" s="58" t="str">
        <f t="shared" si="10"/>
        <v>Transportation</v>
      </c>
      <c r="B31" s="58" t="str">
        <f t="shared" si="10"/>
        <v>Fuel Economy Standard</v>
      </c>
      <c r="C31" s="58" t="str">
        <f t="shared" si="10"/>
        <v>Percentage Additional Improvement of Fuel Economy Std</v>
      </c>
      <c r="D31" s="56" t="s">
        <v>644</v>
      </c>
      <c r="E31" s="56" t="s">
        <v>48</v>
      </c>
      <c r="F31" s="56" t="s">
        <v>648</v>
      </c>
      <c r="G31" s="56" t="s">
        <v>48</v>
      </c>
      <c r="H31" s="57">
        <v>198</v>
      </c>
      <c r="I31" s="11" t="s">
        <v>54</v>
      </c>
      <c r="J31" s="94" t="str">
        <f t="shared" si="11"/>
        <v>Vehicle Fuel Economy Standards</v>
      </c>
      <c r="K31" s="94" t="str">
        <f t="shared" si="12"/>
        <v>trans fuel economy standards</v>
      </c>
      <c r="L31" s="62">
        <v>0</v>
      </c>
      <c r="M31" s="62">
        <f>M30</f>
        <v>1</v>
      </c>
      <c r="N31" s="62">
        <v>0.02</v>
      </c>
      <c r="O31" s="56" t="s">
        <v>131</v>
      </c>
      <c r="P31" s="56" t="s">
        <v>1177</v>
      </c>
      <c r="Q31" s="56" t="s">
        <v>243</v>
      </c>
      <c r="R31" s="11" t="s">
        <v>244</v>
      </c>
      <c r="S31" s="84" t="s">
        <v>188</v>
      </c>
      <c r="T31" s="56" t="s">
        <v>471</v>
      </c>
      <c r="U31" s="111"/>
    </row>
    <row r="32" spans="1:21" ht="45">
      <c r="A32" s="58" t="str">
        <f t="shared" si="10"/>
        <v>Transportation</v>
      </c>
      <c r="B32" s="58" t="str">
        <f t="shared" si="10"/>
        <v>Fuel Economy Standard</v>
      </c>
      <c r="C32" s="58" t="str">
        <f t="shared" si="10"/>
        <v>Percentage Additional Improvement of Fuel Economy Std</v>
      </c>
      <c r="D32" s="56" t="s">
        <v>645</v>
      </c>
      <c r="E32" s="56" t="s">
        <v>48</v>
      </c>
      <c r="F32" s="56" t="s">
        <v>649</v>
      </c>
      <c r="G32" s="56" t="s">
        <v>48</v>
      </c>
      <c r="H32" s="57"/>
      <c r="I32" s="11" t="s">
        <v>55</v>
      </c>
      <c r="J32" s="94" t="str">
        <f t="shared" si="11"/>
        <v>Vehicle Fuel Economy Standards</v>
      </c>
      <c r="K32" s="94" t="str">
        <f t="shared" si="12"/>
        <v>trans fuel economy standards</v>
      </c>
      <c r="L32" s="62"/>
      <c r="M32" s="62"/>
      <c r="N32" s="62"/>
      <c r="O32" s="56"/>
      <c r="P32" s="56"/>
      <c r="Q32" s="56"/>
      <c r="R32" s="11"/>
      <c r="S32" s="84"/>
      <c r="T32" s="56"/>
      <c r="U32" s="111"/>
    </row>
    <row r="33" spans="1:21" ht="45">
      <c r="A33" s="58" t="str">
        <f t="shared" si="10"/>
        <v>Transportation</v>
      </c>
      <c r="B33" s="58" t="str">
        <f t="shared" si="10"/>
        <v>Fuel Economy Standard</v>
      </c>
      <c r="C33" s="58" t="str">
        <f t="shared" si="10"/>
        <v>Percentage Additional Improvement of Fuel Economy Std</v>
      </c>
      <c r="D33" s="56" t="s">
        <v>646</v>
      </c>
      <c r="E33" s="56" t="s">
        <v>48</v>
      </c>
      <c r="F33" s="56" t="s">
        <v>651</v>
      </c>
      <c r="G33" s="56" t="s">
        <v>48</v>
      </c>
      <c r="H33" s="57"/>
      <c r="I33" s="11" t="s">
        <v>55</v>
      </c>
      <c r="J33" s="94" t="str">
        <f t="shared" si="11"/>
        <v>Vehicle Fuel Economy Standards</v>
      </c>
      <c r="K33" s="94" t="str">
        <f t="shared" si="12"/>
        <v>trans fuel economy standards</v>
      </c>
      <c r="L33" s="62"/>
      <c r="M33" s="62"/>
      <c r="N33" s="62"/>
      <c r="O33" s="56"/>
      <c r="P33" s="56"/>
      <c r="Q33" s="56"/>
      <c r="R33" s="11"/>
      <c r="S33" s="84"/>
      <c r="T33" s="56"/>
      <c r="U33" s="111"/>
    </row>
    <row r="34" spans="1:21" ht="45">
      <c r="A34" s="58" t="str">
        <f>A$28</f>
        <v>Transportation</v>
      </c>
      <c r="B34" s="58" t="str">
        <f t="shared" ref="B34:C55" si="13">B$28</f>
        <v>Fuel Economy Standard</v>
      </c>
      <c r="C34" s="58" t="str">
        <f t="shared" si="13"/>
        <v>Percentage Additional Improvement of Fuel Economy Std</v>
      </c>
      <c r="D34" s="56" t="s">
        <v>641</v>
      </c>
      <c r="E34" s="56" t="s">
        <v>49</v>
      </c>
      <c r="F34" s="56" t="s">
        <v>647</v>
      </c>
      <c r="G34" s="56" t="s">
        <v>49</v>
      </c>
      <c r="H34" s="4"/>
      <c r="I34" s="11" t="s">
        <v>55</v>
      </c>
      <c r="J34" s="94" t="str">
        <f t="shared" si="11"/>
        <v>Vehicle Fuel Economy Standards</v>
      </c>
      <c r="K34" s="94" t="str">
        <f t="shared" si="12"/>
        <v>trans fuel economy standards</v>
      </c>
      <c r="M34" s="4"/>
      <c r="N34" s="4"/>
      <c r="R34" s="4"/>
      <c r="S34" s="4"/>
      <c r="T34" s="4"/>
      <c r="U34" s="111"/>
    </row>
    <row r="35" spans="1:21" ht="45">
      <c r="A35" s="58" t="str">
        <f t="shared" si="10"/>
        <v>Transportation</v>
      </c>
      <c r="B35" s="58" t="str">
        <f t="shared" si="10"/>
        <v>Fuel Economy Standard</v>
      </c>
      <c r="C35" s="58" t="str">
        <f t="shared" si="10"/>
        <v>Percentage Additional Improvement of Fuel Economy Std</v>
      </c>
      <c r="D35" s="56" t="s">
        <v>642</v>
      </c>
      <c r="E35" s="56" t="s">
        <v>49</v>
      </c>
      <c r="F35" s="56" t="s">
        <v>104</v>
      </c>
      <c r="G35" s="56" t="s">
        <v>49</v>
      </c>
      <c r="H35" s="57"/>
      <c r="I35" s="11" t="s">
        <v>55</v>
      </c>
      <c r="J35" s="94" t="str">
        <f t="shared" si="11"/>
        <v>Vehicle Fuel Economy Standards</v>
      </c>
      <c r="K35" s="94" t="str">
        <f t="shared" si="12"/>
        <v>trans fuel economy standards</v>
      </c>
      <c r="L35" s="64"/>
      <c r="M35" s="65"/>
      <c r="N35" s="64"/>
      <c r="O35" s="58"/>
      <c r="P35" s="56"/>
      <c r="Q35" s="58"/>
      <c r="R35" s="58"/>
      <c r="S35" s="84"/>
      <c r="T35" s="56"/>
      <c r="U35" s="111"/>
    </row>
    <row r="36" spans="1:21" ht="45">
      <c r="A36" s="58" t="str">
        <f t="shared" si="10"/>
        <v>Transportation</v>
      </c>
      <c r="B36" s="58" t="str">
        <f t="shared" si="10"/>
        <v>Fuel Economy Standard</v>
      </c>
      <c r="C36" s="58" t="str">
        <f t="shared" si="10"/>
        <v>Percentage Additional Improvement of Fuel Economy Std</v>
      </c>
      <c r="D36" s="56" t="s">
        <v>643</v>
      </c>
      <c r="E36" s="56" t="s">
        <v>49</v>
      </c>
      <c r="F36" s="56" t="s">
        <v>650</v>
      </c>
      <c r="G36" s="56" t="s">
        <v>49</v>
      </c>
      <c r="H36" s="57"/>
      <c r="I36" s="11" t="s">
        <v>55</v>
      </c>
      <c r="J36" s="94" t="str">
        <f t="shared" si="11"/>
        <v>Vehicle Fuel Economy Standards</v>
      </c>
      <c r="K36" s="94" t="str">
        <f t="shared" si="12"/>
        <v>trans fuel economy standards</v>
      </c>
      <c r="L36" s="64"/>
      <c r="M36" s="65"/>
      <c r="N36" s="64"/>
      <c r="O36" s="58"/>
      <c r="P36" s="56"/>
      <c r="Q36" s="58"/>
      <c r="R36" s="58"/>
      <c r="S36" s="84"/>
      <c r="T36" s="56"/>
      <c r="U36" s="111"/>
    </row>
    <row r="37" spans="1:21" ht="90">
      <c r="A37" s="58" t="str">
        <f t="shared" si="10"/>
        <v>Transportation</v>
      </c>
      <c r="B37" s="58" t="str">
        <f t="shared" si="10"/>
        <v>Fuel Economy Standard</v>
      </c>
      <c r="C37" s="58" t="str">
        <f t="shared" si="10"/>
        <v>Percentage Additional Improvement of Fuel Economy Std</v>
      </c>
      <c r="D37" s="56" t="s">
        <v>644</v>
      </c>
      <c r="E37" s="56" t="s">
        <v>49</v>
      </c>
      <c r="F37" s="56" t="s">
        <v>648</v>
      </c>
      <c r="G37" s="56" t="s">
        <v>49</v>
      </c>
      <c r="H37" s="57">
        <v>3</v>
      </c>
      <c r="I37" s="56" t="s">
        <v>54</v>
      </c>
      <c r="J37" s="94" t="str">
        <f t="shared" si="11"/>
        <v>Vehicle Fuel Economy Standards</v>
      </c>
      <c r="K37" s="94" t="str">
        <f t="shared" si="12"/>
        <v>trans fuel economy standards</v>
      </c>
      <c r="L37" s="64">
        <f>L$30</f>
        <v>0</v>
      </c>
      <c r="M37" s="65">
        <f>ROUND(MaxBoundCalculations!A96,2)+0.01</f>
        <v>0.66</v>
      </c>
      <c r="N37" s="64">
        <f>N$30</f>
        <v>0.02</v>
      </c>
      <c r="O37" s="58" t="str">
        <f>O$30</f>
        <v>% increase in miles/gal</v>
      </c>
      <c r="P37" s="56" t="s">
        <v>1134</v>
      </c>
      <c r="Q37" s="58" t="str">
        <f>Q$30</f>
        <v>transportation-sector-main.html#fuel-econ-std</v>
      </c>
      <c r="R37" s="58" t="str">
        <f>R$30</f>
        <v>fuel-economy-standard.html</v>
      </c>
      <c r="S37" s="84" t="s">
        <v>189</v>
      </c>
      <c r="T37" s="56" t="s">
        <v>482</v>
      </c>
      <c r="U37" s="111"/>
    </row>
    <row r="38" spans="1:21" ht="45">
      <c r="A38" s="58" t="str">
        <f t="shared" si="10"/>
        <v>Transportation</v>
      </c>
      <c r="B38" s="58" t="str">
        <f t="shared" si="10"/>
        <v>Fuel Economy Standard</v>
      </c>
      <c r="C38" s="58" t="str">
        <f t="shared" si="10"/>
        <v>Percentage Additional Improvement of Fuel Economy Std</v>
      </c>
      <c r="D38" s="56" t="s">
        <v>645</v>
      </c>
      <c r="E38" s="56" t="s">
        <v>49</v>
      </c>
      <c r="F38" s="56" t="s">
        <v>649</v>
      </c>
      <c r="G38" s="56" t="s">
        <v>49</v>
      </c>
      <c r="H38" s="57"/>
      <c r="I38" s="11" t="s">
        <v>55</v>
      </c>
      <c r="J38" s="94" t="str">
        <f t="shared" si="11"/>
        <v>Vehicle Fuel Economy Standards</v>
      </c>
      <c r="K38" s="94" t="str">
        <f t="shared" si="12"/>
        <v>trans fuel economy standards</v>
      </c>
      <c r="L38" s="64"/>
      <c r="M38" s="65"/>
      <c r="N38" s="64"/>
      <c r="O38" s="58"/>
      <c r="P38" s="56"/>
      <c r="Q38" s="58"/>
      <c r="R38" s="58"/>
      <c r="S38" s="84"/>
      <c r="T38" s="56"/>
      <c r="U38" s="111"/>
    </row>
    <row r="39" spans="1:21" ht="45">
      <c r="A39" s="58" t="str">
        <f t="shared" si="10"/>
        <v>Transportation</v>
      </c>
      <c r="B39" s="58" t="str">
        <f t="shared" si="10"/>
        <v>Fuel Economy Standard</v>
      </c>
      <c r="C39" s="58" t="str">
        <f t="shared" si="10"/>
        <v>Percentage Additional Improvement of Fuel Economy Std</v>
      </c>
      <c r="D39" s="56" t="s">
        <v>646</v>
      </c>
      <c r="E39" s="56" t="s">
        <v>49</v>
      </c>
      <c r="F39" s="56" t="s">
        <v>651</v>
      </c>
      <c r="G39" s="56" t="s">
        <v>49</v>
      </c>
      <c r="H39" s="57"/>
      <c r="I39" s="11" t="s">
        <v>55</v>
      </c>
      <c r="J39" s="94" t="str">
        <f t="shared" si="11"/>
        <v>Vehicle Fuel Economy Standards</v>
      </c>
      <c r="K39" s="94" t="str">
        <f t="shared" si="12"/>
        <v>trans fuel economy standards</v>
      </c>
      <c r="L39" s="64"/>
      <c r="M39" s="65"/>
      <c r="N39" s="64"/>
      <c r="O39" s="58"/>
      <c r="P39" s="56"/>
      <c r="Q39" s="58"/>
      <c r="R39" s="58"/>
      <c r="S39" s="84"/>
      <c r="T39" s="56"/>
      <c r="U39" s="111"/>
    </row>
    <row r="40" spans="1:21" ht="45">
      <c r="A40" s="58" t="str">
        <f t="shared" si="10"/>
        <v>Transportation</v>
      </c>
      <c r="B40" s="58" t="str">
        <f t="shared" si="10"/>
        <v>Fuel Economy Standard</v>
      </c>
      <c r="C40" s="58" t="str">
        <f t="shared" si="10"/>
        <v>Percentage Additional Improvement of Fuel Economy Std</v>
      </c>
      <c r="D40" s="56" t="s">
        <v>641</v>
      </c>
      <c r="E40" s="56" t="s">
        <v>50</v>
      </c>
      <c r="F40" s="56" t="s">
        <v>647</v>
      </c>
      <c r="G40" s="56" t="s">
        <v>101</v>
      </c>
      <c r="H40" s="4"/>
      <c r="I40" s="11" t="s">
        <v>55</v>
      </c>
      <c r="J40" s="94" t="str">
        <f t="shared" si="11"/>
        <v>Vehicle Fuel Economy Standards</v>
      </c>
      <c r="K40" s="94" t="str">
        <f t="shared" si="12"/>
        <v>trans fuel economy standards</v>
      </c>
      <c r="M40" s="4"/>
      <c r="N40" s="4"/>
      <c r="R40" s="4"/>
      <c r="S40" s="4"/>
      <c r="T40" s="4"/>
      <c r="U40" s="111"/>
    </row>
    <row r="41" spans="1:21" ht="45">
      <c r="A41" s="58" t="str">
        <f t="shared" si="10"/>
        <v>Transportation</v>
      </c>
      <c r="B41" s="58" t="str">
        <f t="shared" si="13"/>
        <v>Fuel Economy Standard</v>
      </c>
      <c r="C41" s="58" t="str">
        <f t="shared" si="13"/>
        <v>Percentage Additional Improvement of Fuel Economy Std</v>
      </c>
      <c r="D41" s="56" t="s">
        <v>642</v>
      </c>
      <c r="E41" s="56" t="s">
        <v>50</v>
      </c>
      <c r="F41" s="56" t="s">
        <v>104</v>
      </c>
      <c r="G41" s="56" t="s">
        <v>101</v>
      </c>
      <c r="H41" s="57"/>
      <c r="I41" s="11" t="s">
        <v>55</v>
      </c>
      <c r="J41" s="94" t="str">
        <f t="shared" si="11"/>
        <v>Vehicle Fuel Economy Standards</v>
      </c>
      <c r="K41" s="94" t="str">
        <f t="shared" si="12"/>
        <v>trans fuel economy standards</v>
      </c>
      <c r="L41" s="64"/>
      <c r="M41" s="66"/>
      <c r="N41" s="64"/>
      <c r="O41" s="58"/>
      <c r="P41" s="56"/>
      <c r="Q41" s="58"/>
      <c r="R41" s="58"/>
      <c r="S41" s="84"/>
      <c r="T41" s="56"/>
      <c r="U41" s="111"/>
    </row>
    <row r="42" spans="1:21" ht="45">
      <c r="A42" s="58" t="str">
        <f t="shared" si="10"/>
        <v>Transportation</v>
      </c>
      <c r="B42" s="58" t="str">
        <f t="shared" si="10"/>
        <v>Fuel Economy Standard</v>
      </c>
      <c r="C42" s="58" t="str">
        <f t="shared" si="10"/>
        <v>Percentage Additional Improvement of Fuel Economy Std</v>
      </c>
      <c r="D42" s="56" t="s">
        <v>643</v>
      </c>
      <c r="E42" s="56" t="s">
        <v>50</v>
      </c>
      <c r="F42" s="56" t="s">
        <v>650</v>
      </c>
      <c r="G42" s="56" t="s">
        <v>101</v>
      </c>
      <c r="H42" s="57"/>
      <c r="I42" s="11" t="s">
        <v>55</v>
      </c>
      <c r="J42" s="94" t="str">
        <f t="shared" si="11"/>
        <v>Vehicle Fuel Economy Standards</v>
      </c>
      <c r="K42" s="94" t="str">
        <f t="shared" si="12"/>
        <v>trans fuel economy standards</v>
      </c>
      <c r="L42" s="64"/>
      <c r="M42" s="66"/>
      <c r="N42" s="64"/>
      <c r="O42" s="58"/>
      <c r="P42" s="56"/>
      <c r="Q42" s="58"/>
      <c r="R42" s="58"/>
      <c r="S42" s="84"/>
      <c r="T42" s="56"/>
      <c r="U42" s="111"/>
    </row>
    <row r="43" spans="1:21" ht="45">
      <c r="A43" s="58" t="str">
        <f t="shared" si="10"/>
        <v>Transportation</v>
      </c>
      <c r="B43" s="58" t="str">
        <f t="shared" si="10"/>
        <v>Fuel Economy Standard</v>
      </c>
      <c r="C43" s="58" t="str">
        <f t="shared" si="10"/>
        <v>Percentage Additional Improvement of Fuel Economy Std</v>
      </c>
      <c r="D43" s="56" t="s">
        <v>644</v>
      </c>
      <c r="E43" s="56" t="s">
        <v>50</v>
      </c>
      <c r="F43" s="56" t="s">
        <v>648</v>
      </c>
      <c r="G43" s="56" t="s">
        <v>101</v>
      </c>
      <c r="H43" s="57"/>
      <c r="I43" s="11" t="s">
        <v>55</v>
      </c>
      <c r="J43" s="94" t="str">
        <f t="shared" si="11"/>
        <v>Vehicle Fuel Economy Standards</v>
      </c>
      <c r="K43" s="94" t="str">
        <f t="shared" si="12"/>
        <v>trans fuel economy standards</v>
      </c>
      <c r="L43" s="64"/>
      <c r="M43" s="66"/>
      <c r="N43" s="64"/>
      <c r="O43" s="58"/>
      <c r="P43" s="56"/>
      <c r="Q43" s="58"/>
      <c r="R43" s="58"/>
      <c r="S43" s="84"/>
      <c r="T43" s="56"/>
      <c r="U43" s="111"/>
    </row>
    <row r="44" spans="1:21" ht="45">
      <c r="A44" s="58" t="str">
        <f t="shared" ref="A44:C63" si="14">A$28</f>
        <v>Transportation</v>
      </c>
      <c r="B44" s="58" t="str">
        <f t="shared" si="14"/>
        <v>Fuel Economy Standard</v>
      </c>
      <c r="C44" s="58" t="str">
        <f t="shared" si="14"/>
        <v>Percentage Additional Improvement of Fuel Economy Std</v>
      </c>
      <c r="D44" s="56" t="s">
        <v>645</v>
      </c>
      <c r="E44" s="56" t="s">
        <v>50</v>
      </c>
      <c r="F44" s="56" t="s">
        <v>649</v>
      </c>
      <c r="G44" s="56" t="s">
        <v>101</v>
      </c>
      <c r="H44" s="57"/>
      <c r="I44" s="11" t="s">
        <v>55</v>
      </c>
      <c r="J44" s="94" t="str">
        <f t="shared" si="11"/>
        <v>Vehicle Fuel Economy Standards</v>
      </c>
      <c r="K44" s="94" t="str">
        <f t="shared" si="12"/>
        <v>trans fuel economy standards</v>
      </c>
      <c r="L44" s="64"/>
      <c r="M44" s="66"/>
      <c r="N44" s="64"/>
      <c r="O44" s="58"/>
      <c r="P44" s="56"/>
      <c r="Q44" s="58"/>
      <c r="R44" s="58"/>
      <c r="S44" s="84"/>
      <c r="T44" s="56"/>
      <c r="U44" s="111"/>
    </row>
    <row r="45" spans="1:21" ht="120">
      <c r="A45" s="58" t="str">
        <f t="shared" si="14"/>
        <v>Transportation</v>
      </c>
      <c r="B45" s="58" t="str">
        <f t="shared" si="14"/>
        <v>Fuel Economy Standard</v>
      </c>
      <c r="C45" s="58" t="str">
        <f t="shared" si="14"/>
        <v>Percentage Additional Improvement of Fuel Economy Std</v>
      </c>
      <c r="D45" s="56" t="s">
        <v>646</v>
      </c>
      <c r="E45" s="56" t="s">
        <v>50</v>
      </c>
      <c r="F45" s="56" t="s">
        <v>652</v>
      </c>
      <c r="G45" s="56" t="s">
        <v>101</v>
      </c>
      <c r="H45" s="57">
        <v>4</v>
      </c>
      <c r="I45" s="56" t="s">
        <v>54</v>
      </c>
      <c r="J45" s="94" t="str">
        <f t="shared" si="11"/>
        <v>Vehicle Fuel Economy Standards</v>
      </c>
      <c r="K45" s="94" t="str">
        <f t="shared" si="12"/>
        <v>trans fuel economy standards</v>
      </c>
      <c r="L45" s="64">
        <f>L$30</f>
        <v>0</v>
      </c>
      <c r="M45" s="66">
        <f>ROUND(MaxBoundCalculations!A107,2)</f>
        <v>0.54</v>
      </c>
      <c r="N45" s="64">
        <f>N$30</f>
        <v>0.02</v>
      </c>
      <c r="O45" s="58" t="str">
        <f>O$30</f>
        <v>% increase in miles/gal</v>
      </c>
      <c r="P45" s="56" t="s">
        <v>1105</v>
      </c>
      <c r="Q45" s="58" t="str">
        <f>Q$30</f>
        <v>transportation-sector-main.html#fuel-econ-std</v>
      </c>
      <c r="R45" s="58" t="str">
        <f>R$30</f>
        <v>fuel-economy-standard.html</v>
      </c>
      <c r="S45" s="84" t="s">
        <v>197</v>
      </c>
      <c r="T45" s="56" t="s">
        <v>219</v>
      </c>
      <c r="U45" s="111"/>
    </row>
    <row r="46" spans="1:21" ht="45">
      <c r="A46" s="58" t="str">
        <f t="shared" si="14"/>
        <v>Transportation</v>
      </c>
      <c r="B46" s="58" t="str">
        <f t="shared" si="14"/>
        <v>Fuel Economy Standard</v>
      </c>
      <c r="C46" s="58" t="str">
        <f t="shared" si="14"/>
        <v>Percentage Additional Improvement of Fuel Economy Std</v>
      </c>
      <c r="D46" s="56" t="s">
        <v>641</v>
      </c>
      <c r="E46" s="56" t="s">
        <v>51</v>
      </c>
      <c r="F46" s="56" t="s">
        <v>647</v>
      </c>
      <c r="G46" s="56" t="s">
        <v>102</v>
      </c>
      <c r="H46" s="4"/>
      <c r="I46" s="11" t="s">
        <v>55</v>
      </c>
      <c r="J46" s="94" t="str">
        <f t="shared" si="11"/>
        <v>Vehicle Fuel Economy Standards</v>
      </c>
      <c r="K46" s="94" t="str">
        <f t="shared" si="12"/>
        <v>trans fuel economy standards</v>
      </c>
      <c r="M46" s="4"/>
      <c r="N46" s="4"/>
      <c r="R46" s="4"/>
      <c r="S46" s="4"/>
      <c r="T46" s="4"/>
      <c r="U46" s="111"/>
    </row>
    <row r="47" spans="1:21" ht="45">
      <c r="A47" s="58" t="str">
        <f t="shared" si="14"/>
        <v>Transportation</v>
      </c>
      <c r="B47" s="58" t="str">
        <f t="shared" si="14"/>
        <v>Fuel Economy Standard</v>
      </c>
      <c r="C47" s="58" t="str">
        <f t="shared" si="14"/>
        <v>Percentage Additional Improvement of Fuel Economy Std</v>
      </c>
      <c r="D47" s="56" t="s">
        <v>642</v>
      </c>
      <c r="E47" s="56" t="s">
        <v>51</v>
      </c>
      <c r="F47" s="56" t="s">
        <v>104</v>
      </c>
      <c r="G47" s="56" t="s">
        <v>102</v>
      </c>
      <c r="H47" s="57"/>
      <c r="I47" s="11" t="s">
        <v>55</v>
      </c>
      <c r="J47" s="94" t="str">
        <f t="shared" si="11"/>
        <v>Vehicle Fuel Economy Standards</v>
      </c>
      <c r="K47" s="94" t="str">
        <f t="shared" si="12"/>
        <v>trans fuel economy standards</v>
      </c>
      <c r="L47" s="64"/>
      <c r="M47" s="66"/>
      <c r="N47" s="64"/>
      <c r="O47" s="58"/>
      <c r="P47" s="56"/>
      <c r="Q47" s="58"/>
      <c r="R47" s="58"/>
      <c r="S47" s="84"/>
      <c r="T47" s="56"/>
      <c r="U47" s="111"/>
    </row>
    <row r="48" spans="1:21" ht="45">
      <c r="A48" s="58" t="str">
        <f t="shared" si="14"/>
        <v>Transportation</v>
      </c>
      <c r="B48" s="58" t="str">
        <f t="shared" si="13"/>
        <v>Fuel Economy Standard</v>
      </c>
      <c r="C48" s="58" t="str">
        <f t="shared" si="13"/>
        <v>Percentage Additional Improvement of Fuel Economy Std</v>
      </c>
      <c r="D48" s="56" t="s">
        <v>643</v>
      </c>
      <c r="E48" s="56" t="s">
        <v>51</v>
      </c>
      <c r="F48" s="56" t="s">
        <v>650</v>
      </c>
      <c r="G48" s="56" t="s">
        <v>102</v>
      </c>
      <c r="H48" s="57"/>
      <c r="I48" s="11" t="s">
        <v>55</v>
      </c>
      <c r="J48" s="94" t="str">
        <f t="shared" si="11"/>
        <v>Vehicle Fuel Economy Standards</v>
      </c>
      <c r="K48" s="94" t="str">
        <f t="shared" si="12"/>
        <v>trans fuel economy standards</v>
      </c>
      <c r="L48" s="64"/>
      <c r="M48" s="66"/>
      <c r="N48" s="64"/>
      <c r="O48" s="58"/>
      <c r="P48" s="56"/>
      <c r="Q48" s="58"/>
      <c r="R48" s="58"/>
      <c r="S48" s="84"/>
      <c r="T48" s="56"/>
      <c r="U48" s="111"/>
    </row>
    <row r="49" spans="1:21" ht="45">
      <c r="A49" s="58" t="str">
        <f t="shared" si="14"/>
        <v>Transportation</v>
      </c>
      <c r="B49" s="58" t="str">
        <f t="shared" si="14"/>
        <v>Fuel Economy Standard</v>
      </c>
      <c r="C49" s="58" t="str">
        <f t="shared" si="14"/>
        <v>Percentage Additional Improvement of Fuel Economy Std</v>
      </c>
      <c r="D49" s="56" t="s">
        <v>644</v>
      </c>
      <c r="E49" s="56" t="s">
        <v>51</v>
      </c>
      <c r="F49" s="56" t="s">
        <v>648</v>
      </c>
      <c r="G49" s="56" t="s">
        <v>102</v>
      </c>
      <c r="H49" s="57"/>
      <c r="I49" s="11" t="s">
        <v>55</v>
      </c>
      <c r="J49" s="94" t="str">
        <f t="shared" si="11"/>
        <v>Vehicle Fuel Economy Standards</v>
      </c>
      <c r="K49" s="94" t="str">
        <f t="shared" si="12"/>
        <v>trans fuel economy standards</v>
      </c>
      <c r="L49" s="64"/>
      <c r="M49" s="66"/>
      <c r="N49" s="64"/>
      <c r="O49" s="58"/>
      <c r="P49" s="56"/>
      <c r="Q49" s="58"/>
      <c r="R49" s="58"/>
      <c r="S49" s="84"/>
      <c r="T49" s="56"/>
      <c r="U49" s="111"/>
    </row>
    <row r="50" spans="1:21" ht="45">
      <c r="A50" s="58" t="str">
        <f t="shared" si="14"/>
        <v>Transportation</v>
      </c>
      <c r="B50" s="58" t="str">
        <f t="shared" si="14"/>
        <v>Fuel Economy Standard</v>
      </c>
      <c r="C50" s="58" t="str">
        <f t="shared" si="14"/>
        <v>Percentage Additional Improvement of Fuel Economy Std</v>
      </c>
      <c r="D50" s="56" t="s">
        <v>645</v>
      </c>
      <c r="E50" s="56" t="s">
        <v>51</v>
      </c>
      <c r="F50" s="56" t="s">
        <v>649</v>
      </c>
      <c r="G50" s="56" t="s">
        <v>102</v>
      </c>
      <c r="H50" s="57"/>
      <c r="I50" s="11" t="s">
        <v>55</v>
      </c>
      <c r="J50" s="94" t="str">
        <f t="shared" si="11"/>
        <v>Vehicle Fuel Economy Standards</v>
      </c>
      <c r="K50" s="94" t="str">
        <f t="shared" si="12"/>
        <v>trans fuel economy standards</v>
      </c>
      <c r="L50" s="64"/>
      <c r="M50" s="66"/>
      <c r="N50" s="64"/>
      <c r="O50" s="58"/>
      <c r="P50" s="56"/>
      <c r="Q50" s="58"/>
      <c r="R50" s="58"/>
      <c r="S50" s="84"/>
      <c r="T50" s="56"/>
      <c r="U50" s="111"/>
    </row>
    <row r="51" spans="1:21" ht="75">
      <c r="A51" s="58" t="str">
        <f t="shared" si="14"/>
        <v>Transportation</v>
      </c>
      <c r="B51" s="58" t="str">
        <f t="shared" si="14"/>
        <v>Fuel Economy Standard</v>
      </c>
      <c r="C51" s="58" t="str">
        <f t="shared" si="14"/>
        <v>Percentage Additional Improvement of Fuel Economy Std</v>
      </c>
      <c r="D51" s="56" t="s">
        <v>646</v>
      </c>
      <c r="E51" s="56" t="s">
        <v>51</v>
      </c>
      <c r="F51" s="56" t="s">
        <v>652</v>
      </c>
      <c r="G51" s="56" t="s">
        <v>102</v>
      </c>
      <c r="H51" s="57">
        <v>5</v>
      </c>
      <c r="I51" s="56" t="s">
        <v>54</v>
      </c>
      <c r="J51" s="94" t="str">
        <f t="shared" si="11"/>
        <v>Vehicle Fuel Economy Standards</v>
      </c>
      <c r="K51" s="94" t="str">
        <f t="shared" si="12"/>
        <v>trans fuel economy standards</v>
      </c>
      <c r="L51" s="64">
        <f>L$30</f>
        <v>0</v>
      </c>
      <c r="M51" s="66">
        <f>ROUND(MaxBoundCalculations!A111,2)</f>
        <v>0.2</v>
      </c>
      <c r="N51" s="64">
        <f>N$30</f>
        <v>0.02</v>
      </c>
      <c r="O51" s="58" t="str">
        <f>O$30</f>
        <v>% increase in miles/gal</v>
      </c>
      <c r="P51" s="56" t="s">
        <v>1106</v>
      </c>
      <c r="Q51" s="58" t="str">
        <f>Q$30</f>
        <v>transportation-sector-main.html#fuel-econ-std</v>
      </c>
      <c r="R51" s="58" t="str">
        <f>R$30</f>
        <v>fuel-economy-standard.html</v>
      </c>
      <c r="S51" s="84" t="s">
        <v>197</v>
      </c>
      <c r="T51" s="56" t="s">
        <v>220</v>
      </c>
      <c r="U51" s="111"/>
    </row>
    <row r="52" spans="1:21" ht="45">
      <c r="A52" s="58" t="str">
        <f t="shared" si="14"/>
        <v>Transportation</v>
      </c>
      <c r="B52" s="58" t="str">
        <f t="shared" si="14"/>
        <v>Fuel Economy Standard</v>
      </c>
      <c r="C52" s="58" t="str">
        <f t="shared" si="14"/>
        <v>Percentage Additional Improvement of Fuel Economy Std</v>
      </c>
      <c r="D52" s="56" t="s">
        <v>641</v>
      </c>
      <c r="E52" s="56" t="s">
        <v>52</v>
      </c>
      <c r="F52" s="56" t="s">
        <v>647</v>
      </c>
      <c r="G52" s="56" t="s">
        <v>103</v>
      </c>
      <c r="H52" s="4"/>
      <c r="I52" s="11" t="s">
        <v>55</v>
      </c>
      <c r="J52" s="94" t="str">
        <f t="shared" si="11"/>
        <v>Vehicle Fuel Economy Standards</v>
      </c>
      <c r="K52" s="94" t="str">
        <f t="shared" si="12"/>
        <v>trans fuel economy standards</v>
      </c>
      <c r="M52" s="4"/>
      <c r="N52" s="4"/>
      <c r="R52" s="4"/>
      <c r="S52" s="4"/>
      <c r="T52" s="4"/>
      <c r="U52" s="111"/>
    </row>
    <row r="53" spans="1:21" ht="45">
      <c r="A53" s="58" t="str">
        <f t="shared" si="14"/>
        <v>Transportation</v>
      </c>
      <c r="B53" s="58" t="str">
        <f t="shared" si="14"/>
        <v>Fuel Economy Standard</v>
      </c>
      <c r="C53" s="58" t="str">
        <f t="shared" si="14"/>
        <v>Percentage Additional Improvement of Fuel Economy Std</v>
      </c>
      <c r="D53" s="56" t="s">
        <v>642</v>
      </c>
      <c r="E53" s="56" t="s">
        <v>52</v>
      </c>
      <c r="F53" s="56" t="s">
        <v>104</v>
      </c>
      <c r="G53" s="56" t="s">
        <v>103</v>
      </c>
      <c r="H53" s="57"/>
      <c r="I53" s="11" t="s">
        <v>55</v>
      </c>
      <c r="J53" s="94" t="str">
        <f t="shared" si="11"/>
        <v>Vehicle Fuel Economy Standards</v>
      </c>
      <c r="K53" s="94" t="str">
        <f t="shared" si="12"/>
        <v>trans fuel economy standards</v>
      </c>
      <c r="L53" s="64"/>
      <c r="M53" s="66"/>
      <c r="N53" s="64"/>
      <c r="O53" s="58"/>
      <c r="P53" s="56"/>
      <c r="Q53" s="58"/>
      <c r="R53" s="58"/>
      <c r="S53" s="84"/>
      <c r="T53" s="56"/>
      <c r="U53" s="111"/>
    </row>
    <row r="54" spans="1:21" ht="45">
      <c r="A54" s="58" t="str">
        <f t="shared" si="14"/>
        <v>Transportation</v>
      </c>
      <c r="B54" s="58" t="str">
        <f t="shared" si="14"/>
        <v>Fuel Economy Standard</v>
      </c>
      <c r="C54" s="58" t="str">
        <f t="shared" si="14"/>
        <v>Percentage Additional Improvement of Fuel Economy Std</v>
      </c>
      <c r="D54" s="56" t="s">
        <v>643</v>
      </c>
      <c r="E54" s="56" t="s">
        <v>52</v>
      </c>
      <c r="F54" s="56" t="s">
        <v>650</v>
      </c>
      <c r="G54" s="56" t="s">
        <v>103</v>
      </c>
      <c r="H54" s="57"/>
      <c r="I54" s="11" t="s">
        <v>55</v>
      </c>
      <c r="J54" s="94" t="str">
        <f t="shared" si="11"/>
        <v>Vehicle Fuel Economy Standards</v>
      </c>
      <c r="K54" s="94" t="str">
        <f t="shared" si="12"/>
        <v>trans fuel economy standards</v>
      </c>
      <c r="L54" s="64"/>
      <c r="M54" s="66"/>
      <c r="N54" s="64"/>
      <c r="O54" s="58"/>
      <c r="P54" s="56"/>
      <c r="Q54" s="58"/>
      <c r="R54" s="58"/>
      <c r="S54" s="84"/>
      <c r="T54" s="56"/>
      <c r="U54" s="111"/>
    </row>
    <row r="55" spans="1:21" ht="45">
      <c r="A55" s="58" t="str">
        <f t="shared" si="14"/>
        <v>Transportation</v>
      </c>
      <c r="B55" s="58" t="str">
        <f t="shared" si="13"/>
        <v>Fuel Economy Standard</v>
      </c>
      <c r="C55" s="58" t="str">
        <f t="shared" si="13"/>
        <v>Percentage Additional Improvement of Fuel Economy Std</v>
      </c>
      <c r="D55" s="56" t="s">
        <v>644</v>
      </c>
      <c r="E55" s="56" t="s">
        <v>52</v>
      </c>
      <c r="F55" s="56" t="s">
        <v>648</v>
      </c>
      <c r="G55" s="56" t="s">
        <v>103</v>
      </c>
      <c r="H55" s="57"/>
      <c r="I55" s="11" t="s">
        <v>55</v>
      </c>
      <c r="J55" s="94" t="str">
        <f t="shared" si="11"/>
        <v>Vehicle Fuel Economy Standards</v>
      </c>
      <c r="K55" s="94" t="str">
        <f t="shared" si="12"/>
        <v>trans fuel economy standards</v>
      </c>
      <c r="L55" s="64"/>
      <c r="M55" s="66"/>
      <c r="N55" s="64"/>
      <c r="O55" s="58"/>
      <c r="P55" s="56"/>
      <c r="Q55" s="58"/>
      <c r="R55" s="58"/>
      <c r="S55" s="84"/>
      <c r="T55" s="56"/>
      <c r="U55" s="111"/>
    </row>
    <row r="56" spans="1:21" ht="45">
      <c r="A56" s="58" t="str">
        <f t="shared" si="14"/>
        <v>Transportation</v>
      </c>
      <c r="B56" s="58" t="str">
        <f t="shared" si="14"/>
        <v>Fuel Economy Standard</v>
      </c>
      <c r="C56" s="58" t="str">
        <f t="shared" si="14"/>
        <v>Percentage Additional Improvement of Fuel Economy Std</v>
      </c>
      <c r="D56" s="56" t="s">
        <v>645</v>
      </c>
      <c r="E56" s="56" t="s">
        <v>52</v>
      </c>
      <c r="F56" s="56" t="s">
        <v>649</v>
      </c>
      <c r="G56" s="56" t="s">
        <v>103</v>
      </c>
      <c r="H56" s="57"/>
      <c r="I56" s="11" t="s">
        <v>55</v>
      </c>
      <c r="J56" s="94" t="str">
        <f t="shared" si="11"/>
        <v>Vehicle Fuel Economy Standards</v>
      </c>
      <c r="K56" s="94" t="str">
        <f t="shared" si="12"/>
        <v>trans fuel economy standards</v>
      </c>
      <c r="L56" s="64"/>
      <c r="M56" s="66"/>
      <c r="N56" s="64"/>
      <c r="O56" s="58"/>
      <c r="P56" s="56"/>
      <c r="Q56" s="58"/>
      <c r="R56" s="58"/>
      <c r="S56" s="84"/>
      <c r="T56" s="56"/>
      <c r="U56" s="111"/>
    </row>
    <row r="57" spans="1:21" ht="120">
      <c r="A57" s="58" t="str">
        <f t="shared" si="14"/>
        <v>Transportation</v>
      </c>
      <c r="B57" s="58" t="str">
        <f t="shared" si="14"/>
        <v>Fuel Economy Standard</v>
      </c>
      <c r="C57" s="58" t="str">
        <f t="shared" si="14"/>
        <v>Percentage Additional Improvement of Fuel Economy Std</v>
      </c>
      <c r="D57" s="56" t="s">
        <v>646</v>
      </c>
      <c r="E57" s="56" t="s">
        <v>52</v>
      </c>
      <c r="F57" s="56" t="s">
        <v>652</v>
      </c>
      <c r="G57" s="56" t="s">
        <v>103</v>
      </c>
      <c r="H57" s="57">
        <v>6</v>
      </c>
      <c r="I57" s="56" t="s">
        <v>54</v>
      </c>
      <c r="J57" s="94" t="str">
        <f t="shared" si="11"/>
        <v>Vehicle Fuel Economy Standards</v>
      </c>
      <c r="K57" s="94" t="str">
        <f t="shared" si="12"/>
        <v>trans fuel economy standards</v>
      </c>
      <c r="L57" s="64">
        <f>L$30</f>
        <v>0</v>
      </c>
      <c r="M57" s="66">
        <f>ROUND(MaxBoundCalculations!A122,2)</f>
        <v>0.2</v>
      </c>
      <c r="N57" s="64">
        <f>N$30</f>
        <v>0.02</v>
      </c>
      <c r="O57" s="58" t="str">
        <f>O$30</f>
        <v>% increase in miles/gal</v>
      </c>
      <c r="P57" s="56" t="s">
        <v>1107</v>
      </c>
      <c r="Q57" s="58" t="str">
        <f>Q$30</f>
        <v>transportation-sector-main.html#fuel-econ-std</v>
      </c>
      <c r="R57" s="58" t="str">
        <f>R$30</f>
        <v>fuel-economy-standard.html</v>
      </c>
      <c r="S57" s="84" t="s">
        <v>197</v>
      </c>
      <c r="T57" s="56" t="s">
        <v>219</v>
      </c>
      <c r="U57" s="111"/>
    </row>
    <row r="58" spans="1:21" ht="45">
      <c r="A58" s="58" t="str">
        <f t="shared" si="14"/>
        <v>Transportation</v>
      </c>
      <c r="B58" s="58" t="str">
        <f t="shared" si="14"/>
        <v>Fuel Economy Standard</v>
      </c>
      <c r="C58" s="58" t="str">
        <f t="shared" si="14"/>
        <v>Percentage Additional Improvement of Fuel Economy Std</v>
      </c>
      <c r="D58" s="56" t="s">
        <v>641</v>
      </c>
      <c r="E58" s="56" t="s">
        <v>132</v>
      </c>
      <c r="F58" s="56" t="s">
        <v>647</v>
      </c>
      <c r="G58" s="56" t="s">
        <v>184</v>
      </c>
      <c r="H58" s="4"/>
      <c r="I58" s="11" t="s">
        <v>55</v>
      </c>
      <c r="J58" s="94" t="str">
        <f t="shared" si="11"/>
        <v>Vehicle Fuel Economy Standards</v>
      </c>
      <c r="K58" s="94" t="str">
        <f t="shared" si="12"/>
        <v>trans fuel economy standards</v>
      </c>
      <c r="M58" s="4"/>
      <c r="N58" s="4"/>
      <c r="R58" s="4"/>
      <c r="S58" s="4"/>
      <c r="T58" s="4"/>
      <c r="U58" s="111"/>
    </row>
    <row r="59" spans="1:21" ht="45">
      <c r="A59" s="58" t="str">
        <f t="shared" si="14"/>
        <v>Transportation</v>
      </c>
      <c r="B59" s="58" t="str">
        <f t="shared" si="14"/>
        <v>Fuel Economy Standard</v>
      </c>
      <c r="C59" s="58" t="str">
        <f t="shared" si="14"/>
        <v>Percentage Additional Improvement of Fuel Economy Std</v>
      </c>
      <c r="D59" s="56" t="s">
        <v>642</v>
      </c>
      <c r="E59" s="56" t="s">
        <v>132</v>
      </c>
      <c r="F59" s="56" t="s">
        <v>104</v>
      </c>
      <c r="G59" s="56" t="s">
        <v>184</v>
      </c>
      <c r="H59" s="57"/>
      <c r="I59" s="11" t="s">
        <v>55</v>
      </c>
      <c r="J59" s="94" t="str">
        <f t="shared" si="11"/>
        <v>Vehicle Fuel Economy Standards</v>
      </c>
      <c r="K59" s="94" t="str">
        <f t="shared" si="12"/>
        <v>trans fuel economy standards</v>
      </c>
      <c r="L59" s="64"/>
      <c r="M59" s="66"/>
      <c r="N59" s="64"/>
      <c r="O59" s="58"/>
      <c r="P59" s="56"/>
      <c r="Q59" s="58"/>
      <c r="R59" s="58"/>
      <c r="S59" s="84"/>
      <c r="T59" s="56"/>
      <c r="U59" s="111"/>
    </row>
    <row r="60" spans="1:21" ht="120">
      <c r="A60" s="58" t="str">
        <f t="shared" si="14"/>
        <v>Transportation</v>
      </c>
      <c r="B60" s="58" t="str">
        <f t="shared" si="14"/>
        <v>Fuel Economy Standard</v>
      </c>
      <c r="C60" s="58" t="str">
        <f t="shared" si="14"/>
        <v>Percentage Additional Improvement of Fuel Economy Std</v>
      </c>
      <c r="D60" s="56" t="s">
        <v>643</v>
      </c>
      <c r="E60" s="56" t="s">
        <v>132</v>
      </c>
      <c r="F60" s="56" t="s">
        <v>650</v>
      </c>
      <c r="G60" s="56" t="s">
        <v>184</v>
      </c>
      <c r="H60" s="57">
        <v>7</v>
      </c>
      <c r="I60" s="56" t="s">
        <v>54</v>
      </c>
      <c r="J60" s="94" t="str">
        <f t="shared" si="11"/>
        <v>Vehicle Fuel Economy Standards</v>
      </c>
      <c r="K60" s="94" t="str">
        <f t="shared" si="12"/>
        <v>trans fuel economy standards</v>
      </c>
      <c r="L60" s="64">
        <f>L$30</f>
        <v>0</v>
      </c>
      <c r="M60" s="66">
        <f>ROUND(MaxBoundCalculations!A131,2)</f>
        <v>0.74</v>
      </c>
      <c r="N60" s="64">
        <f>N$30</f>
        <v>0.02</v>
      </c>
      <c r="O60" s="58" t="str">
        <f>O$30</f>
        <v>% increase in miles/gal</v>
      </c>
      <c r="P60" s="56" t="s">
        <v>1108</v>
      </c>
      <c r="Q60" s="58" t="str">
        <f>Q$30</f>
        <v>transportation-sector-main.html#fuel-econ-std</v>
      </c>
      <c r="R60" s="58" t="str">
        <f>R$30</f>
        <v>fuel-economy-standard.html</v>
      </c>
      <c r="S60" s="84" t="s">
        <v>197</v>
      </c>
      <c r="T60" s="56" t="s">
        <v>500</v>
      </c>
      <c r="U60" s="111"/>
    </row>
    <row r="61" spans="1:21" ht="45">
      <c r="A61" s="58" t="str">
        <f t="shared" si="14"/>
        <v>Transportation</v>
      </c>
      <c r="B61" s="58" t="str">
        <f t="shared" si="14"/>
        <v>Fuel Economy Standard</v>
      </c>
      <c r="C61" s="58" t="str">
        <f t="shared" si="14"/>
        <v>Percentage Additional Improvement of Fuel Economy Std</v>
      </c>
      <c r="D61" s="56" t="s">
        <v>644</v>
      </c>
      <c r="E61" s="56" t="s">
        <v>132</v>
      </c>
      <c r="F61" s="56" t="s">
        <v>648</v>
      </c>
      <c r="G61" s="56" t="s">
        <v>184</v>
      </c>
      <c r="H61" s="57"/>
      <c r="I61" s="11" t="s">
        <v>55</v>
      </c>
      <c r="J61" s="94" t="str">
        <f t="shared" si="11"/>
        <v>Vehicle Fuel Economy Standards</v>
      </c>
      <c r="K61" s="94" t="str">
        <f t="shared" si="12"/>
        <v>trans fuel economy standards</v>
      </c>
      <c r="L61" s="64"/>
      <c r="M61" s="66"/>
      <c r="N61" s="64"/>
      <c r="O61" s="58"/>
      <c r="P61" s="56"/>
      <c r="Q61" s="58"/>
      <c r="R61" s="58"/>
      <c r="S61" s="84"/>
      <c r="T61" s="56"/>
      <c r="U61" s="111"/>
    </row>
    <row r="62" spans="1:21" ht="45">
      <c r="A62" s="58" t="str">
        <f t="shared" si="14"/>
        <v>Transportation</v>
      </c>
      <c r="B62" s="58" t="str">
        <f t="shared" si="14"/>
        <v>Fuel Economy Standard</v>
      </c>
      <c r="C62" s="58" t="str">
        <f t="shared" si="14"/>
        <v>Percentage Additional Improvement of Fuel Economy Std</v>
      </c>
      <c r="D62" s="56" t="s">
        <v>645</v>
      </c>
      <c r="E62" s="56" t="s">
        <v>132</v>
      </c>
      <c r="F62" s="56" t="s">
        <v>649</v>
      </c>
      <c r="G62" s="56" t="s">
        <v>184</v>
      </c>
      <c r="H62" s="57"/>
      <c r="I62" s="11" t="s">
        <v>55</v>
      </c>
      <c r="J62" s="94" t="str">
        <f t="shared" si="11"/>
        <v>Vehicle Fuel Economy Standards</v>
      </c>
      <c r="K62" s="94" t="str">
        <f t="shared" si="12"/>
        <v>trans fuel economy standards</v>
      </c>
      <c r="L62" s="64"/>
      <c r="M62" s="66"/>
      <c r="N62" s="64"/>
      <c r="O62" s="58"/>
      <c r="P62" s="56"/>
      <c r="Q62" s="58"/>
      <c r="R62" s="58"/>
      <c r="S62" s="84"/>
      <c r="T62" s="56"/>
      <c r="U62" s="111"/>
    </row>
    <row r="63" spans="1:21" ht="45">
      <c r="A63" s="58" t="str">
        <f t="shared" si="14"/>
        <v>Transportation</v>
      </c>
      <c r="B63" s="58" t="str">
        <f t="shared" si="14"/>
        <v>Fuel Economy Standard</v>
      </c>
      <c r="C63" s="58" t="str">
        <f t="shared" si="14"/>
        <v>Percentage Additional Improvement of Fuel Economy Std</v>
      </c>
      <c r="D63" s="56" t="s">
        <v>646</v>
      </c>
      <c r="E63" s="56" t="s">
        <v>132</v>
      </c>
      <c r="F63" s="56" t="s">
        <v>651</v>
      </c>
      <c r="G63" s="56" t="s">
        <v>184</v>
      </c>
      <c r="H63" s="57"/>
      <c r="I63" s="11" t="s">
        <v>55</v>
      </c>
      <c r="J63" s="94" t="str">
        <f t="shared" si="11"/>
        <v>Vehicle Fuel Economy Standards</v>
      </c>
      <c r="K63" s="94" t="str">
        <f t="shared" si="12"/>
        <v>trans fuel economy standards</v>
      </c>
      <c r="L63" s="64"/>
      <c r="M63" s="66"/>
      <c r="N63" s="64"/>
      <c r="O63" s="58"/>
      <c r="P63" s="56"/>
      <c r="Q63" s="58"/>
      <c r="R63" s="58"/>
      <c r="S63" s="84"/>
      <c r="T63" s="56"/>
      <c r="U63" s="111"/>
    </row>
    <row r="64" spans="1:21" s="3" customFormat="1" ht="45">
      <c r="A64" s="11" t="s">
        <v>4</v>
      </c>
      <c r="B64" s="11" t="s">
        <v>606</v>
      </c>
      <c r="C64" s="11" t="s">
        <v>607</v>
      </c>
      <c r="D64" s="56"/>
      <c r="E64" s="56"/>
      <c r="F64" s="56"/>
      <c r="G64" s="56"/>
      <c r="H64" s="59">
        <v>190</v>
      </c>
      <c r="I64" s="56" t="s">
        <v>54</v>
      </c>
      <c r="J64" s="79" t="s">
        <v>606</v>
      </c>
      <c r="K64" s="80" t="s">
        <v>729</v>
      </c>
      <c r="L64" s="66">
        <v>0</v>
      </c>
      <c r="M64" s="66">
        <v>0.2</v>
      </c>
      <c r="N64" s="66">
        <v>0.01</v>
      </c>
      <c r="O64" s="11" t="s">
        <v>608</v>
      </c>
      <c r="P64" s="56" t="s">
        <v>1135</v>
      </c>
      <c r="Q64" s="56" t="s">
        <v>609</v>
      </c>
      <c r="R64" s="11" t="s">
        <v>610</v>
      </c>
      <c r="S64" s="90" t="s">
        <v>611</v>
      </c>
      <c r="T64" s="11"/>
      <c r="U64" s="109"/>
    </row>
    <row r="65" spans="1:21" ht="105">
      <c r="A65" s="56" t="s">
        <v>4</v>
      </c>
      <c r="B65" s="56" t="s">
        <v>12</v>
      </c>
      <c r="C65" s="56" t="s">
        <v>374</v>
      </c>
      <c r="D65" s="56" t="s">
        <v>56</v>
      </c>
      <c r="E65" s="56"/>
      <c r="F65" s="56" t="s">
        <v>555</v>
      </c>
      <c r="G65" s="56"/>
      <c r="H65" s="57">
        <v>8</v>
      </c>
      <c r="I65" s="56" t="s">
        <v>54</v>
      </c>
      <c r="J65" s="80" t="s">
        <v>12</v>
      </c>
      <c r="K65" s="80" t="s">
        <v>728</v>
      </c>
      <c r="L65" s="63">
        <v>0</v>
      </c>
      <c r="M65" s="63">
        <v>1</v>
      </c>
      <c r="N65" s="63">
        <v>0.01</v>
      </c>
      <c r="O65" s="56" t="s">
        <v>45</v>
      </c>
      <c r="P65" s="56" t="s">
        <v>736</v>
      </c>
      <c r="Q65" s="56" t="s">
        <v>245</v>
      </c>
      <c r="R65" s="11" t="s">
        <v>246</v>
      </c>
      <c r="S65" s="85" t="s">
        <v>556</v>
      </c>
      <c r="T65" s="56"/>
      <c r="U65" s="111"/>
    </row>
    <row r="66" spans="1:21" ht="75">
      <c r="A66" s="58" t="str">
        <f>A$65</f>
        <v>Transportation</v>
      </c>
      <c r="B66" s="58" t="str">
        <f t="shared" ref="B66:C66" si="15">B$65</f>
        <v>Transportation Demand Management</v>
      </c>
      <c r="C66" s="58" t="str">
        <f t="shared" si="15"/>
        <v>Fraction of TDM Package Implemented</v>
      </c>
      <c r="D66" s="56" t="s">
        <v>53</v>
      </c>
      <c r="E66" s="56"/>
      <c r="F66" s="56" t="s">
        <v>100</v>
      </c>
      <c r="G66" s="56"/>
      <c r="H66" s="57">
        <v>179</v>
      </c>
      <c r="I66" s="56" t="s">
        <v>54</v>
      </c>
      <c r="J66" s="78" t="str">
        <f t="shared" ref="J66:S66" si="16">J$65</f>
        <v>Transportation Demand Management</v>
      </c>
      <c r="K66" s="67" t="str">
        <f t="shared" si="16"/>
        <v>trans TDM</v>
      </c>
      <c r="L66" s="67">
        <f t="shared" si="16"/>
        <v>0</v>
      </c>
      <c r="M66" s="67">
        <f t="shared" si="16"/>
        <v>1</v>
      </c>
      <c r="N66" s="67">
        <f t="shared" si="16"/>
        <v>0.01</v>
      </c>
      <c r="O66" s="61" t="str">
        <f t="shared" si="16"/>
        <v>% of TDM package implemented</v>
      </c>
      <c r="P66" s="56" t="s">
        <v>737</v>
      </c>
      <c r="Q66" s="61" t="str">
        <f t="shared" si="16"/>
        <v>transportation-sector-main.html#tdm</v>
      </c>
      <c r="R66" s="61" t="str">
        <f t="shared" si="16"/>
        <v>transportation-demand-management.html</v>
      </c>
      <c r="S66" s="86" t="str">
        <f t="shared" si="16"/>
        <v>International Energy Agency, 2009, "Transport, Energy and CO2: Moving toward Sustainability", http://www.iea.org/publications/freepublications/publication/transport2009.pdf</v>
      </c>
      <c r="T66" s="56"/>
      <c r="U66" s="111"/>
    </row>
    <row r="67" spans="1:21" ht="45">
      <c r="A67" s="56" t="s">
        <v>85</v>
      </c>
      <c r="B67" s="56" t="s">
        <v>16</v>
      </c>
      <c r="C67" s="56" t="s">
        <v>375</v>
      </c>
      <c r="D67" s="56" t="s">
        <v>344</v>
      </c>
      <c r="E67" s="56"/>
      <c r="F67" s="56" t="s">
        <v>348</v>
      </c>
      <c r="G67" s="56"/>
      <c r="H67" s="57">
        <v>12</v>
      </c>
      <c r="I67" s="56" t="s">
        <v>54</v>
      </c>
      <c r="J67" s="80" t="s">
        <v>16</v>
      </c>
      <c r="K67" s="80" t="s">
        <v>727</v>
      </c>
      <c r="L67" s="62">
        <v>0</v>
      </c>
      <c r="M67" s="62">
        <v>1</v>
      </c>
      <c r="N67" s="62">
        <v>0.01</v>
      </c>
      <c r="O67" s="56" t="s">
        <v>133</v>
      </c>
      <c r="P67" s="56" t="s">
        <v>1109</v>
      </c>
      <c r="Q67" s="56" t="s">
        <v>247</v>
      </c>
      <c r="R67" s="11" t="s">
        <v>248</v>
      </c>
      <c r="S67" s="84"/>
      <c r="T67" s="56"/>
      <c r="U67" s="111"/>
    </row>
    <row r="68" spans="1:21" ht="45">
      <c r="A68" s="58" t="str">
        <f>A$67</f>
        <v>Buildings and Appliances</v>
      </c>
      <c r="B68" s="58" t="str">
        <f t="shared" ref="B68:C69" si="17">B$67</f>
        <v>Building Component Electrification</v>
      </c>
      <c r="C68" s="58" t="str">
        <f t="shared" si="17"/>
        <v>Percent New Nonelec Component Sales Shifted to Elec</v>
      </c>
      <c r="D68" s="56" t="s">
        <v>345</v>
      </c>
      <c r="E68" s="56"/>
      <c r="F68" s="56" t="s">
        <v>347</v>
      </c>
      <c r="G68" s="56"/>
      <c r="H68" s="57">
        <v>162</v>
      </c>
      <c r="I68" s="56" t="s">
        <v>54</v>
      </c>
      <c r="J68" s="78" t="str">
        <f t="shared" ref="J68:J69" si="18">J$67</f>
        <v>Building Component Electrification</v>
      </c>
      <c r="K68" s="69" t="str">
        <f t="shared" ref="K68:Q69" si="19">K$67</f>
        <v>bldgs component electrification</v>
      </c>
      <c r="L68" s="69">
        <f t="shared" si="19"/>
        <v>0</v>
      </c>
      <c r="M68" s="67">
        <f t="shared" si="19"/>
        <v>1</v>
      </c>
      <c r="N68" s="67">
        <f t="shared" si="19"/>
        <v>0.01</v>
      </c>
      <c r="O68" s="61" t="str">
        <f t="shared" si="19"/>
        <v>% of newly sold non-electric building components</v>
      </c>
      <c r="P68" s="56" t="s">
        <v>1110</v>
      </c>
      <c r="Q68" s="61" t="str">
        <f t="shared" si="19"/>
        <v>buildings-sector-main.html#component-elec</v>
      </c>
      <c r="R68" s="61" t="str">
        <f t="shared" ref="R68:R69" si="20">R$67</f>
        <v>building-component-electrification.html</v>
      </c>
      <c r="S68" s="86"/>
      <c r="T68" s="61"/>
      <c r="U68" s="111"/>
    </row>
    <row r="69" spans="1:21" ht="45">
      <c r="A69" s="58" t="str">
        <f>A$67</f>
        <v>Buildings and Appliances</v>
      </c>
      <c r="B69" s="58" t="str">
        <f t="shared" si="17"/>
        <v>Building Component Electrification</v>
      </c>
      <c r="C69" s="58" t="str">
        <f t="shared" si="17"/>
        <v>Percent New Nonelec Component Sales Shifted to Elec</v>
      </c>
      <c r="D69" s="56" t="s">
        <v>346</v>
      </c>
      <c r="E69" s="56"/>
      <c r="F69" s="56" t="s">
        <v>210</v>
      </c>
      <c r="G69" s="56"/>
      <c r="H69" s="57">
        <v>163</v>
      </c>
      <c r="I69" s="56" t="s">
        <v>54</v>
      </c>
      <c r="J69" s="78" t="str">
        <f t="shared" si="18"/>
        <v>Building Component Electrification</v>
      </c>
      <c r="K69" s="69" t="str">
        <f t="shared" si="19"/>
        <v>bldgs component electrification</v>
      </c>
      <c r="L69" s="69">
        <f t="shared" si="19"/>
        <v>0</v>
      </c>
      <c r="M69" s="67">
        <f t="shared" si="19"/>
        <v>1</v>
      </c>
      <c r="N69" s="67">
        <f t="shared" si="19"/>
        <v>0.01</v>
      </c>
      <c r="O69" s="61" t="str">
        <f t="shared" si="19"/>
        <v>% of newly sold non-electric building components</v>
      </c>
      <c r="P69" s="56" t="s">
        <v>1111</v>
      </c>
      <c r="Q69" s="61" t="str">
        <f t="shared" si="19"/>
        <v>buildings-sector-main.html#component-elec</v>
      </c>
      <c r="R69" s="61" t="str">
        <f t="shared" si="20"/>
        <v>building-component-electrification.html</v>
      </c>
      <c r="S69" s="86"/>
      <c r="T69" s="61"/>
      <c r="U69" s="111"/>
    </row>
    <row r="70" spans="1:21" s="5" customFormat="1" ht="120">
      <c r="A70" s="56" t="s">
        <v>85</v>
      </c>
      <c r="B70" s="56" t="s">
        <v>118</v>
      </c>
      <c r="C70" s="56" t="s">
        <v>376</v>
      </c>
      <c r="D70" s="56" t="s">
        <v>134</v>
      </c>
      <c r="E70" s="56" t="s">
        <v>344</v>
      </c>
      <c r="F70" s="56" t="s">
        <v>348</v>
      </c>
      <c r="G70" s="56" t="s">
        <v>140</v>
      </c>
      <c r="H70" s="57">
        <v>13</v>
      </c>
      <c r="I70" s="56" t="s">
        <v>54</v>
      </c>
      <c r="J70" s="80" t="s">
        <v>118</v>
      </c>
      <c r="K70" s="80" t="s">
        <v>726</v>
      </c>
      <c r="L70" s="62">
        <v>0</v>
      </c>
      <c r="M70" s="62">
        <f>ROUND(MaxBoundCalculations!B162,2)</f>
        <v>0.22</v>
      </c>
      <c r="N70" s="62">
        <v>0.01</v>
      </c>
      <c r="O70" s="56" t="s">
        <v>39</v>
      </c>
      <c r="P70" s="56" t="s">
        <v>1112</v>
      </c>
      <c r="Q70" s="56" t="s">
        <v>249</v>
      </c>
      <c r="R70" s="11" t="s">
        <v>250</v>
      </c>
      <c r="S70" s="84" t="s">
        <v>190</v>
      </c>
      <c r="T70" s="56" t="s">
        <v>541</v>
      </c>
      <c r="U70" s="112"/>
    </row>
    <row r="71" spans="1:21" s="5" customFormat="1" ht="120">
      <c r="A71" s="58" t="str">
        <f>A$70</f>
        <v>Buildings and Appliances</v>
      </c>
      <c r="B71" s="58" t="str">
        <f t="shared" ref="B71:C86" si="21">B$70</f>
        <v>Building Energy Efficiency Standards</v>
      </c>
      <c r="C71" s="58" t="str">
        <f t="shared" si="21"/>
        <v>Reduction in E Use Allowed by Component Eff Std</v>
      </c>
      <c r="D71" s="56" t="s">
        <v>135</v>
      </c>
      <c r="E71" s="56" t="s">
        <v>344</v>
      </c>
      <c r="F71" s="56" t="s">
        <v>348</v>
      </c>
      <c r="G71" s="56" t="s">
        <v>141</v>
      </c>
      <c r="H71" s="57">
        <v>14</v>
      </c>
      <c r="I71" s="56" t="s">
        <v>54</v>
      </c>
      <c r="J71" s="78" t="str">
        <f t="shared" ref="J71:J87" si="22">J$70</f>
        <v>Building Energy Efficiency Standards</v>
      </c>
      <c r="K71" s="64" t="str">
        <f t="shared" ref="K71:S86" si="23">K$70</f>
        <v>bldgs efficiency standards</v>
      </c>
      <c r="L71" s="64">
        <f t="shared" si="23"/>
        <v>0</v>
      </c>
      <c r="M71" s="66">
        <f>ROUND(MaxBoundCalculations!B163,2)</f>
        <v>0.38</v>
      </c>
      <c r="N71" s="64">
        <f t="shared" si="23"/>
        <v>0.01</v>
      </c>
      <c r="O71" s="58" t="str">
        <f t="shared" si="23"/>
        <v>% reduction in energy use</v>
      </c>
      <c r="P71" s="56" t="s">
        <v>1113</v>
      </c>
      <c r="Q71" s="58" t="str">
        <f t="shared" si="23"/>
        <v>buildings-sector-main.html#eff-stds</v>
      </c>
      <c r="R71" s="58" t="str">
        <f t="shared" si="23"/>
        <v>building-energy-efficiency-standards.html</v>
      </c>
      <c r="S71" s="89"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1" s="58" t="str">
        <f>T70</f>
        <v>Itron, 2007, "ASSESSMENT OF LONG-TERM
ELECTRIC ENERGY EFFICIENCY
POTENTIAL IN CALIFORNIA’S
RESIDENTIAL SECTOR," http://www.energy.ca.gov/2007publications/CEC-500-2007-002/CEC-500-2007-002.PDF, p.33, Table 5-1</v>
      </c>
      <c r="U71" s="112"/>
    </row>
    <row r="72" spans="1:21" s="5" customFormat="1" ht="120">
      <c r="A72" s="58" t="str">
        <f>A$70</f>
        <v>Buildings and Appliances</v>
      </c>
      <c r="B72" s="58" t="str">
        <f t="shared" si="21"/>
        <v>Building Energy Efficiency Standards</v>
      </c>
      <c r="C72" s="58" t="str">
        <f t="shared" si="21"/>
        <v>Reduction in E Use Allowed by Component Eff Std</v>
      </c>
      <c r="D72" s="56" t="s">
        <v>136</v>
      </c>
      <c r="E72" s="56" t="s">
        <v>344</v>
      </c>
      <c r="F72" s="56" t="s">
        <v>348</v>
      </c>
      <c r="G72" s="56" t="s">
        <v>142</v>
      </c>
      <c r="H72" s="57">
        <v>15</v>
      </c>
      <c r="I72" s="56" t="s">
        <v>54</v>
      </c>
      <c r="J72" s="78" t="str">
        <f t="shared" si="22"/>
        <v>Building Energy Efficiency Standards</v>
      </c>
      <c r="K72" s="64" t="str">
        <f t="shared" si="23"/>
        <v>bldgs efficiency standards</v>
      </c>
      <c r="L72" s="64">
        <f t="shared" si="23"/>
        <v>0</v>
      </c>
      <c r="M72" s="66">
        <f>ROUND(MaxBoundCalculations!B163,2)</f>
        <v>0.38</v>
      </c>
      <c r="N72" s="64">
        <f t="shared" si="23"/>
        <v>0.01</v>
      </c>
      <c r="O72" s="58" t="str">
        <f t="shared" si="23"/>
        <v>% reduction in energy use</v>
      </c>
      <c r="P72" s="56" t="s">
        <v>1114</v>
      </c>
      <c r="Q72" s="58" t="str">
        <f t="shared" si="23"/>
        <v>buildings-sector-main.html#eff-stds</v>
      </c>
      <c r="R72" s="58" t="str">
        <f t="shared" si="23"/>
        <v>building-energy-efficiency-standards.html</v>
      </c>
      <c r="S72" s="89"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2" s="58" t="str">
        <f t="shared" ref="T72:T87" si="24">T71</f>
        <v>Itron, 2007, "ASSESSMENT OF LONG-TERM
ELECTRIC ENERGY EFFICIENCY
POTENTIAL IN CALIFORNIA’S
RESIDENTIAL SECTOR," http://www.energy.ca.gov/2007publications/CEC-500-2007-002/CEC-500-2007-002.PDF, p.33, Table 5-1</v>
      </c>
      <c r="U72" s="112"/>
    </row>
    <row r="73" spans="1:21" s="5" customFormat="1" ht="120">
      <c r="A73" s="58" t="str">
        <f>A$70</f>
        <v>Buildings and Appliances</v>
      </c>
      <c r="B73" s="58" t="str">
        <f t="shared" si="21"/>
        <v>Building Energy Efficiency Standards</v>
      </c>
      <c r="C73" s="58" t="str">
        <f t="shared" si="21"/>
        <v>Reduction in E Use Allowed by Component Eff Std</v>
      </c>
      <c r="D73" s="56" t="s">
        <v>137</v>
      </c>
      <c r="E73" s="56" t="s">
        <v>344</v>
      </c>
      <c r="F73" s="56" t="s">
        <v>348</v>
      </c>
      <c r="G73" s="56" t="s">
        <v>143</v>
      </c>
      <c r="H73" s="57">
        <v>16</v>
      </c>
      <c r="I73" s="56" t="s">
        <v>54</v>
      </c>
      <c r="J73" s="78" t="str">
        <f t="shared" si="22"/>
        <v>Building Energy Efficiency Standards</v>
      </c>
      <c r="K73" s="64" t="str">
        <f t="shared" si="23"/>
        <v>bldgs efficiency standards</v>
      </c>
      <c r="L73" s="64">
        <f t="shared" si="23"/>
        <v>0</v>
      </c>
      <c r="M73" s="66">
        <f>ROUND(MaxBoundCalculations!B161,2)</f>
        <v>0.4</v>
      </c>
      <c r="N73" s="64">
        <f t="shared" si="23"/>
        <v>0.01</v>
      </c>
      <c r="O73" s="58" t="str">
        <f t="shared" si="23"/>
        <v>% reduction in energy use</v>
      </c>
      <c r="P73" s="56" t="s">
        <v>1115</v>
      </c>
      <c r="Q73" s="58" t="str">
        <f t="shared" si="23"/>
        <v>buildings-sector-main.html#eff-stds</v>
      </c>
      <c r="R73" s="58" t="str">
        <f t="shared" si="23"/>
        <v>building-energy-efficiency-standards.html</v>
      </c>
      <c r="S73" s="89"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3" s="58" t="str">
        <f t="shared" si="24"/>
        <v>Itron, 2007, "ASSESSMENT OF LONG-TERM
ELECTRIC ENERGY EFFICIENCY
POTENTIAL IN CALIFORNIA’S
RESIDENTIAL SECTOR," http://www.energy.ca.gov/2007publications/CEC-500-2007-002/CEC-500-2007-002.PDF, p.33, Table 5-1</v>
      </c>
      <c r="U73" s="112"/>
    </row>
    <row r="74" spans="1:21" s="5" customFormat="1" ht="120">
      <c r="A74" s="58" t="str">
        <f>A$70</f>
        <v>Buildings and Appliances</v>
      </c>
      <c r="B74" s="58" t="str">
        <f t="shared" si="21"/>
        <v>Building Energy Efficiency Standards</v>
      </c>
      <c r="C74" s="58" t="str">
        <f t="shared" si="21"/>
        <v>Reduction in E Use Allowed by Component Eff Std</v>
      </c>
      <c r="D74" s="56" t="s">
        <v>138</v>
      </c>
      <c r="E74" s="56" t="s">
        <v>344</v>
      </c>
      <c r="F74" s="56" t="s">
        <v>348</v>
      </c>
      <c r="G74" s="56" t="s">
        <v>144</v>
      </c>
      <c r="H74" s="57">
        <v>17</v>
      </c>
      <c r="I74" s="56" t="s">
        <v>54</v>
      </c>
      <c r="J74" s="78" t="str">
        <f t="shared" si="22"/>
        <v>Building Energy Efficiency Standards</v>
      </c>
      <c r="K74" s="64" t="str">
        <f t="shared" si="23"/>
        <v>bldgs efficiency standards</v>
      </c>
      <c r="L74" s="64">
        <f t="shared" si="23"/>
        <v>0</v>
      </c>
      <c r="M74" s="66">
        <f>ROUND(MaxBoundCalculations!B159,2)</f>
        <v>0.38</v>
      </c>
      <c r="N74" s="64">
        <f t="shared" si="23"/>
        <v>0.01</v>
      </c>
      <c r="O74" s="58" t="str">
        <f t="shared" si="23"/>
        <v>% reduction in energy use</v>
      </c>
      <c r="P74" s="56" t="s">
        <v>1116</v>
      </c>
      <c r="Q74" s="58" t="str">
        <f t="shared" si="23"/>
        <v>buildings-sector-main.html#eff-stds</v>
      </c>
      <c r="R74" s="58" t="str">
        <f t="shared" si="23"/>
        <v>building-energy-efficiency-standards.html</v>
      </c>
      <c r="S74" s="89"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4" s="58" t="str">
        <f t="shared" si="24"/>
        <v>Itron, 2007, "ASSESSMENT OF LONG-TERM
ELECTRIC ENERGY EFFICIENCY
POTENTIAL IN CALIFORNIA’S
RESIDENTIAL SECTOR," http://www.energy.ca.gov/2007publications/CEC-500-2007-002/CEC-500-2007-002.PDF, p.33, Table 5-1</v>
      </c>
      <c r="U74" s="112"/>
    </row>
    <row r="75" spans="1:21" s="5" customFormat="1" ht="120">
      <c r="A75" s="58" t="str">
        <f>A$70</f>
        <v>Buildings and Appliances</v>
      </c>
      <c r="B75" s="58" t="str">
        <f t="shared" si="21"/>
        <v>Building Energy Efficiency Standards</v>
      </c>
      <c r="C75" s="58" t="str">
        <f t="shared" si="21"/>
        <v>Reduction in E Use Allowed by Component Eff Std</v>
      </c>
      <c r="D75" s="56" t="s">
        <v>139</v>
      </c>
      <c r="E75" s="56" t="s">
        <v>344</v>
      </c>
      <c r="F75" s="56" t="s">
        <v>348</v>
      </c>
      <c r="G75" s="56" t="s">
        <v>145</v>
      </c>
      <c r="H75" s="57">
        <v>18</v>
      </c>
      <c r="I75" s="56" t="s">
        <v>54</v>
      </c>
      <c r="J75" s="78" t="str">
        <f t="shared" si="22"/>
        <v>Building Energy Efficiency Standards</v>
      </c>
      <c r="K75" s="64" t="str">
        <f t="shared" si="23"/>
        <v>bldgs efficiency standards</v>
      </c>
      <c r="L75" s="64">
        <f t="shared" si="23"/>
        <v>0</v>
      </c>
      <c r="M75" s="66">
        <f>ROUND(MaxBoundCalculations!B160,2)</f>
        <v>0.11</v>
      </c>
      <c r="N75" s="64">
        <f t="shared" si="23"/>
        <v>0.01</v>
      </c>
      <c r="O75" s="58" t="str">
        <f t="shared" si="23"/>
        <v>% reduction in energy use</v>
      </c>
      <c r="P75" s="56" t="s">
        <v>1117</v>
      </c>
      <c r="Q75" s="58" t="str">
        <f t="shared" si="23"/>
        <v>buildings-sector-main.html#eff-stds</v>
      </c>
      <c r="R75" s="58" t="str">
        <f t="shared" si="23"/>
        <v>building-energy-efficiency-standards.html</v>
      </c>
      <c r="S75" s="89" t="str">
        <f>S$70</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5" s="58" t="str">
        <f t="shared" si="24"/>
        <v>Itron, 2007, "ASSESSMENT OF LONG-TERM
ELECTRIC ENERGY EFFICIENCY
POTENTIAL IN CALIFORNIA’S
RESIDENTIAL SECTOR," http://www.energy.ca.gov/2007publications/CEC-500-2007-002/CEC-500-2007-002.PDF, p.33, Table 5-1</v>
      </c>
      <c r="U75" s="112"/>
    </row>
    <row r="76" spans="1:21" s="5" customFormat="1" ht="120">
      <c r="A76" s="58" t="str">
        <f t="shared" ref="A76:C87" si="25">A$70</f>
        <v>Buildings and Appliances</v>
      </c>
      <c r="B76" s="58" t="str">
        <f t="shared" si="21"/>
        <v>Building Energy Efficiency Standards</v>
      </c>
      <c r="C76" s="58" t="str">
        <f t="shared" si="21"/>
        <v>Reduction in E Use Allowed by Component Eff Std</v>
      </c>
      <c r="D76" s="56" t="s">
        <v>134</v>
      </c>
      <c r="E76" s="56" t="s">
        <v>345</v>
      </c>
      <c r="F76" s="56" t="s">
        <v>347</v>
      </c>
      <c r="G76" s="56" t="s">
        <v>140</v>
      </c>
      <c r="H76" s="57">
        <v>150</v>
      </c>
      <c r="I76" s="56" t="s">
        <v>54</v>
      </c>
      <c r="J76" s="78" t="str">
        <f t="shared" si="22"/>
        <v>Building Energy Efficiency Standards</v>
      </c>
      <c r="K76" s="64" t="str">
        <f t="shared" si="23"/>
        <v>bldgs efficiency standards</v>
      </c>
      <c r="L76" s="64">
        <f t="shared" si="23"/>
        <v>0</v>
      </c>
      <c r="M76" s="64">
        <f>M70</f>
        <v>0.22</v>
      </c>
      <c r="N76" s="64">
        <f t="shared" si="23"/>
        <v>0.01</v>
      </c>
      <c r="O76" s="58" t="str">
        <f t="shared" si="23"/>
        <v>% reduction in energy use</v>
      </c>
      <c r="P76" s="56" t="s">
        <v>1118</v>
      </c>
      <c r="Q76" s="58" t="str">
        <f t="shared" si="23"/>
        <v>buildings-sector-main.html#eff-stds</v>
      </c>
      <c r="R76" s="58" t="str">
        <f t="shared" si="23"/>
        <v>building-energy-efficiency-standards.html</v>
      </c>
      <c r="S76" s="89"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6" s="58" t="str">
        <f t="shared" si="24"/>
        <v>Itron, 2007, "ASSESSMENT OF LONG-TERM
ELECTRIC ENERGY EFFICIENCY
POTENTIAL IN CALIFORNIA’S
RESIDENTIAL SECTOR," http://www.energy.ca.gov/2007publications/CEC-500-2007-002/CEC-500-2007-002.PDF, p.33, Table 5-1</v>
      </c>
      <c r="U76" s="112"/>
    </row>
    <row r="77" spans="1:21" s="5" customFormat="1" ht="120">
      <c r="A77" s="58" t="str">
        <f t="shared" si="25"/>
        <v>Buildings and Appliances</v>
      </c>
      <c r="B77" s="58" t="str">
        <f t="shared" si="21"/>
        <v>Building Energy Efficiency Standards</v>
      </c>
      <c r="C77" s="58" t="str">
        <f t="shared" si="21"/>
        <v>Reduction in E Use Allowed by Component Eff Std</v>
      </c>
      <c r="D77" s="56" t="s">
        <v>135</v>
      </c>
      <c r="E77" s="56" t="s">
        <v>345</v>
      </c>
      <c r="F77" s="56" t="s">
        <v>347</v>
      </c>
      <c r="G77" s="56" t="s">
        <v>141</v>
      </c>
      <c r="H77" s="57">
        <v>151</v>
      </c>
      <c r="I77" s="56" t="s">
        <v>54</v>
      </c>
      <c r="J77" s="78" t="str">
        <f t="shared" si="22"/>
        <v>Building Energy Efficiency Standards</v>
      </c>
      <c r="K77" s="64" t="str">
        <f t="shared" si="23"/>
        <v>bldgs efficiency standards</v>
      </c>
      <c r="L77" s="64">
        <f t="shared" si="23"/>
        <v>0</v>
      </c>
      <c r="M77" s="64">
        <f t="shared" ref="M77:M87" si="26">M71</f>
        <v>0.38</v>
      </c>
      <c r="N77" s="64">
        <f t="shared" si="23"/>
        <v>0.01</v>
      </c>
      <c r="O77" s="58" t="str">
        <f t="shared" si="23"/>
        <v>% reduction in energy use</v>
      </c>
      <c r="P77" s="56" t="s">
        <v>1119</v>
      </c>
      <c r="Q77" s="58" t="str">
        <f t="shared" si="23"/>
        <v>buildings-sector-main.html#eff-stds</v>
      </c>
      <c r="R77" s="58" t="str">
        <f t="shared" si="23"/>
        <v>building-energy-efficiency-standards.html</v>
      </c>
      <c r="S77" s="89"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7" s="58" t="str">
        <f t="shared" si="24"/>
        <v>Itron, 2007, "ASSESSMENT OF LONG-TERM
ELECTRIC ENERGY EFFICIENCY
POTENTIAL IN CALIFORNIA’S
RESIDENTIAL SECTOR," http://www.energy.ca.gov/2007publications/CEC-500-2007-002/CEC-500-2007-002.PDF, p.33, Table 5-1</v>
      </c>
      <c r="U77" s="112"/>
    </row>
    <row r="78" spans="1:21" s="5" customFormat="1" ht="120">
      <c r="A78" s="58" t="str">
        <f t="shared" si="25"/>
        <v>Buildings and Appliances</v>
      </c>
      <c r="B78" s="58" t="str">
        <f t="shared" si="21"/>
        <v>Building Energy Efficiency Standards</v>
      </c>
      <c r="C78" s="58" t="str">
        <f t="shared" si="21"/>
        <v>Reduction in E Use Allowed by Component Eff Std</v>
      </c>
      <c r="D78" s="56" t="s">
        <v>136</v>
      </c>
      <c r="E78" s="56" t="s">
        <v>345</v>
      </c>
      <c r="F78" s="56" t="s">
        <v>347</v>
      </c>
      <c r="G78" s="56" t="s">
        <v>142</v>
      </c>
      <c r="H78" s="57">
        <v>152</v>
      </c>
      <c r="I78" s="56" t="s">
        <v>54</v>
      </c>
      <c r="J78" s="78" t="str">
        <f t="shared" si="22"/>
        <v>Building Energy Efficiency Standards</v>
      </c>
      <c r="K78" s="64" t="str">
        <f t="shared" si="23"/>
        <v>bldgs efficiency standards</v>
      </c>
      <c r="L78" s="64">
        <f t="shared" si="23"/>
        <v>0</v>
      </c>
      <c r="M78" s="64">
        <f t="shared" si="26"/>
        <v>0.38</v>
      </c>
      <c r="N78" s="64">
        <f t="shared" si="23"/>
        <v>0.01</v>
      </c>
      <c r="O78" s="58" t="str">
        <f t="shared" si="23"/>
        <v>% reduction in energy use</v>
      </c>
      <c r="P78" s="56" t="s">
        <v>1120</v>
      </c>
      <c r="Q78" s="58" t="str">
        <f t="shared" si="23"/>
        <v>buildings-sector-main.html#eff-stds</v>
      </c>
      <c r="R78" s="58" t="str">
        <f t="shared" si="23"/>
        <v>building-energy-efficiency-standards.html</v>
      </c>
      <c r="S78" s="89"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8" s="58" t="str">
        <f t="shared" si="24"/>
        <v>Itron, 2007, "ASSESSMENT OF LONG-TERM
ELECTRIC ENERGY EFFICIENCY
POTENTIAL IN CALIFORNIA’S
RESIDENTIAL SECTOR," http://www.energy.ca.gov/2007publications/CEC-500-2007-002/CEC-500-2007-002.PDF, p.33, Table 5-1</v>
      </c>
      <c r="U78" s="112"/>
    </row>
    <row r="79" spans="1:21" s="5" customFormat="1" ht="120">
      <c r="A79" s="58" t="str">
        <f t="shared" si="25"/>
        <v>Buildings and Appliances</v>
      </c>
      <c r="B79" s="58" t="str">
        <f t="shared" si="21"/>
        <v>Building Energy Efficiency Standards</v>
      </c>
      <c r="C79" s="58" t="str">
        <f t="shared" si="21"/>
        <v>Reduction in E Use Allowed by Component Eff Std</v>
      </c>
      <c r="D79" s="56" t="s">
        <v>137</v>
      </c>
      <c r="E79" s="56" t="s">
        <v>345</v>
      </c>
      <c r="F79" s="56" t="s">
        <v>347</v>
      </c>
      <c r="G79" s="56" t="s">
        <v>143</v>
      </c>
      <c r="H79" s="57">
        <v>153</v>
      </c>
      <c r="I79" s="56" t="s">
        <v>54</v>
      </c>
      <c r="J79" s="78" t="str">
        <f t="shared" si="22"/>
        <v>Building Energy Efficiency Standards</v>
      </c>
      <c r="K79" s="64" t="str">
        <f t="shared" si="23"/>
        <v>bldgs efficiency standards</v>
      </c>
      <c r="L79" s="64">
        <f t="shared" si="23"/>
        <v>0</v>
      </c>
      <c r="M79" s="64">
        <f t="shared" si="26"/>
        <v>0.4</v>
      </c>
      <c r="N79" s="64">
        <f t="shared" si="23"/>
        <v>0.01</v>
      </c>
      <c r="O79" s="58" t="str">
        <f t="shared" si="23"/>
        <v>% reduction in energy use</v>
      </c>
      <c r="P79" s="56" t="s">
        <v>1121</v>
      </c>
      <c r="Q79" s="58" t="str">
        <f t="shared" si="23"/>
        <v>buildings-sector-main.html#eff-stds</v>
      </c>
      <c r="R79" s="58" t="str">
        <f t="shared" si="23"/>
        <v>building-energy-efficiency-standards.html</v>
      </c>
      <c r="S79" s="89"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79" s="58" t="str">
        <f t="shared" si="24"/>
        <v>Itron, 2007, "ASSESSMENT OF LONG-TERM
ELECTRIC ENERGY EFFICIENCY
POTENTIAL IN CALIFORNIA’S
RESIDENTIAL SECTOR," http://www.energy.ca.gov/2007publications/CEC-500-2007-002/CEC-500-2007-002.PDF, p.33, Table 5-1</v>
      </c>
      <c r="U79" s="112"/>
    </row>
    <row r="80" spans="1:21" s="5" customFormat="1" ht="120">
      <c r="A80" s="58" t="str">
        <f t="shared" si="25"/>
        <v>Buildings and Appliances</v>
      </c>
      <c r="B80" s="58" t="str">
        <f t="shared" si="21"/>
        <v>Building Energy Efficiency Standards</v>
      </c>
      <c r="C80" s="58" t="str">
        <f t="shared" si="21"/>
        <v>Reduction in E Use Allowed by Component Eff Std</v>
      </c>
      <c r="D80" s="56" t="s">
        <v>138</v>
      </c>
      <c r="E80" s="56" t="s">
        <v>345</v>
      </c>
      <c r="F80" s="56" t="s">
        <v>347</v>
      </c>
      <c r="G80" s="56" t="s">
        <v>144</v>
      </c>
      <c r="H80" s="57">
        <v>154</v>
      </c>
      <c r="I80" s="56" t="s">
        <v>54</v>
      </c>
      <c r="J80" s="78" t="str">
        <f t="shared" si="22"/>
        <v>Building Energy Efficiency Standards</v>
      </c>
      <c r="K80" s="64" t="str">
        <f t="shared" si="23"/>
        <v>bldgs efficiency standards</v>
      </c>
      <c r="L80" s="64">
        <f t="shared" si="23"/>
        <v>0</v>
      </c>
      <c r="M80" s="64">
        <f t="shared" si="26"/>
        <v>0.38</v>
      </c>
      <c r="N80" s="64">
        <f t="shared" si="23"/>
        <v>0.01</v>
      </c>
      <c r="O80" s="58" t="str">
        <f t="shared" si="23"/>
        <v>% reduction in energy use</v>
      </c>
      <c r="P80" s="56" t="s">
        <v>1122</v>
      </c>
      <c r="Q80" s="58" t="str">
        <f t="shared" si="23"/>
        <v>buildings-sector-main.html#eff-stds</v>
      </c>
      <c r="R80" s="58" t="str">
        <f t="shared" si="23"/>
        <v>building-energy-efficiency-standards.html</v>
      </c>
      <c r="S80" s="89"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0" s="58" t="str">
        <f t="shared" si="24"/>
        <v>Itron, 2007, "ASSESSMENT OF LONG-TERM
ELECTRIC ENERGY EFFICIENCY
POTENTIAL IN CALIFORNIA’S
RESIDENTIAL SECTOR," http://www.energy.ca.gov/2007publications/CEC-500-2007-002/CEC-500-2007-002.PDF, p.33, Table 5-1</v>
      </c>
      <c r="U80" s="112"/>
    </row>
    <row r="81" spans="1:21" s="5" customFormat="1" ht="120">
      <c r="A81" s="58" t="str">
        <f t="shared" si="25"/>
        <v>Buildings and Appliances</v>
      </c>
      <c r="B81" s="58" t="str">
        <f t="shared" si="21"/>
        <v>Building Energy Efficiency Standards</v>
      </c>
      <c r="C81" s="58" t="str">
        <f t="shared" si="21"/>
        <v>Reduction in E Use Allowed by Component Eff Std</v>
      </c>
      <c r="D81" s="56" t="s">
        <v>139</v>
      </c>
      <c r="E81" s="56" t="s">
        <v>345</v>
      </c>
      <c r="F81" s="56" t="s">
        <v>347</v>
      </c>
      <c r="G81" s="56" t="s">
        <v>145</v>
      </c>
      <c r="H81" s="57">
        <v>155</v>
      </c>
      <c r="I81" s="56" t="s">
        <v>54</v>
      </c>
      <c r="J81" s="78" t="str">
        <f t="shared" si="22"/>
        <v>Building Energy Efficiency Standards</v>
      </c>
      <c r="K81" s="64" t="str">
        <f t="shared" si="23"/>
        <v>bldgs efficiency standards</v>
      </c>
      <c r="L81" s="64">
        <f t="shared" si="23"/>
        <v>0</v>
      </c>
      <c r="M81" s="64">
        <f t="shared" si="26"/>
        <v>0.11</v>
      </c>
      <c r="N81" s="64">
        <f t="shared" si="23"/>
        <v>0.01</v>
      </c>
      <c r="O81" s="58" t="str">
        <f t="shared" si="23"/>
        <v>% reduction in energy use</v>
      </c>
      <c r="P81" s="56" t="s">
        <v>1123</v>
      </c>
      <c r="Q81" s="58" t="str">
        <f t="shared" si="23"/>
        <v>buildings-sector-main.html#eff-stds</v>
      </c>
      <c r="R81" s="58" t="str">
        <f t="shared" si="23"/>
        <v>building-energy-efficiency-standards.html</v>
      </c>
      <c r="S81" s="89"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1" s="58" t="str">
        <f t="shared" si="24"/>
        <v>Itron, 2007, "ASSESSMENT OF LONG-TERM
ELECTRIC ENERGY EFFICIENCY
POTENTIAL IN CALIFORNIA’S
RESIDENTIAL SECTOR," http://www.energy.ca.gov/2007publications/CEC-500-2007-002/CEC-500-2007-002.PDF, p.33, Table 5-1</v>
      </c>
      <c r="U81" s="112"/>
    </row>
    <row r="82" spans="1:21" s="5" customFormat="1" ht="120">
      <c r="A82" s="58" t="str">
        <f t="shared" si="25"/>
        <v>Buildings and Appliances</v>
      </c>
      <c r="B82" s="58" t="str">
        <f t="shared" si="21"/>
        <v>Building Energy Efficiency Standards</v>
      </c>
      <c r="C82" s="58" t="str">
        <f t="shared" si="21"/>
        <v>Reduction in E Use Allowed by Component Eff Std</v>
      </c>
      <c r="D82" s="56" t="s">
        <v>134</v>
      </c>
      <c r="E82" s="56" t="s">
        <v>346</v>
      </c>
      <c r="F82" s="56" t="s">
        <v>210</v>
      </c>
      <c r="G82" s="56" t="s">
        <v>140</v>
      </c>
      <c r="H82" s="57">
        <v>156</v>
      </c>
      <c r="I82" s="56" t="s">
        <v>54</v>
      </c>
      <c r="J82" s="78" t="str">
        <f t="shared" si="22"/>
        <v>Building Energy Efficiency Standards</v>
      </c>
      <c r="K82" s="64" t="str">
        <f t="shared" si="23"/>
        <v>bldgs efficiency standards</v>
      </c>
      <c r="L82" s="64">
        <f t="shared" si="23"/>
        <v>0</v>
      </c>
      <c r="M82" s="64">
        <f>M76</f>
        <v>0.22</v>
      </c>
      <c r="N82" s="64">
        <f t="shared" si="23"/>
        <v>0.01</v>
      </c>
      <c r="O82" s="58" t="str">
        <f t="shared" si="23"/>
        <v>% reduction in energy use</v>
      </c>
      <c r="P82" s="56" t="s">
        <v>1124</v>
      </c>
      <c r="Q82" s="58" t="str">
        <f t="shared" si="23"/>
        <v>buildings-sector-main.html#eff-stds</v>
      </c>
      <c r="R82" s="58" t="str">
        <f t="shared" si="23"/>
        <v>building-energy-efficiency-standards.html</v>
      </c>
      <c r="S82" s="89"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2" s="58" t="str">
        <f t="shared" si="24"/>
        <v>Itron, 2007, "ASSESSMENT OF LONG-TERM
ELECTRIC ENERGY EFFICIENCY
POTENTIAL IN CALIFORNIA’S
RESIDENTIAL SECTOR," http://www.energy.ca.gov/2007publications/CEC-500-2007-002/CEC-500-2007-002.PDF, p.33, Table 5-1</v>
      </c>
      <c r="U82" s="112"/>
    </row>
    <row r="83" spans="1:21" s="5" customFormat="1" ht="120">
      <c r="A83" s="58" t="str">
        <f t="shared" si="25"/>
        <v>Buildings and Appliances</v>
      </c>
      <c r="B83" s="58" t="str">
        <f t="shared" si="21"/>
        <v>Building Energy Efficiency Standards</v>
      </c>
      <c r="C83" s="58" t="str">
        <f t="shared" si="21"/>
        <v>Reduction in E Use Allowed by Component Eff Std</v>
      </c>
      <c r="D83" s="56" t="s">
        <v>135</v>
      </c>
      <c r="E83" s="56" t="s">
        <v>346</v>
      </c>
      <c r="F83" s="56" t="s">
        <v>210</v>
      </c>
      <c r="G83" s="56" t="s">
        <v>141</v>
      </c>
      <c r="H83" s="57">
        <v>157</v>
      </c>
      <c r="I83" s="56" t="s">
        <v>54</v>
      </c>
      <c r="J83" s="78" t="str">
        <f t="shared" si="22"/>
        <v>Building Energy Efficiency Standards</v>
      </c>
      <c r="K83" s="64" t="str">
        <f t="shared" si="23"/>
        <v>bldgs efficiency standards</v>
      </c>
      <c r="L83" s="64">
        <f t="shared" si="23"/>
        <v>0</v>
      </c>
      <c r="M83" s="64">
        <f t="shared" si="26"/>
        <v>0.38</v>
      </c>
      <c r="N83" s="64">
        <f t="shared" si="23"/>
        <v>0.01</v>
      </c>
      <c r="O83" s="58" t="str">
        <f t="shared" si="23"/>
        <v>% reduction in energy use</v>
      </c>
      <c r="P83" s="56" t="s">
        <v>1125</v>
      </c>
      <c r="Q83" s="58" t="str">
        <f t="shared" si="23"/>
        <v>buildings-sector-main.html#eff-stds</v>
      </c>
      <c r="R83" s="58" t="str">
        <f t="shared" si="23"/>
        <v>building-energy-efficiency-standards.html</v>
      </c>
      <c r="S83" s="89"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3" s="58" t="str">
        <f t="shared" si="24"/>
        <v>Itron, 2007, "ASSESSMENT OF LONG-TERM
ELECTRIC ENERGY EFFICIENCY
POTENTIAL IN CALIFORNIA’S
RESIDENTIAL SECTOR," http://www.energy.ca.gov/2007publications/CEC-500-2007-002/CEC-500-2007-002.PDF, p.33, Table 5-1</v>
      </c>
      <c r="U83" s="112"/>
    </row>
    <row r="84" spans="1:21" s="5" customFormat="1" ht="120">
      <c r="A84" s="58" t="str">
        <f t="shared" si="25"/>
        <v>Buildings and Appliances</v>
      </c>
      <c r="B84" s="58" t="str">
        <f t="shared" si="21"/>
        <v>Building Energy Efficiency Standards</v>
      </c>
      <c r="C84" s="58" t="str">
        <f t="shared" si="21"/>
        <v>Reduction in E Use Allowed by Component Eff Std</v>
      </c>
      <c r="D84" s="56" t="s">
        <v>136</v>
      </c>
      <c r="E84" s="56" t="s">
        <v>346</v>
      </c>
      <c r="F84" s="56" t="s">
        <v>210</v>
      </c>
      <c r="G84" s="56" t="s">
        <v>142</v>
      </c>
      <c r="H84" s="57">
        <v>158</v>
      </c>
      <c r="I84" s="56" t="s">
        <v>54</v>
      </c>
      <c r="J84" s="78" t="str">
        <f t="shared" si="22"/>
        <v>Building Energy Efficiency Standards</v>
      </c>
      <c r="K84" s="64" t="str">
        <f t="shared" si="23"/>
        <v>bldgs efficiency standards</v>
      </c>
      <c r="L84" s="64">
        <f t="shared" si="23"/>
        <v>0</v>
      </c>
      <c r="M84" s="64">
        <f t="shared" si="26"/>
        <v>0.38</v>
      </c>
      <c r="N84" s="64">
        <f t="shared" si="23"/>
        <v>0.01</v>
      </c>
      <c r="O84" s="58" t="str">
        <f t="shared" si="23"/>
        <v>% reduction in energy use</v>
      </c>
      <c r="P84" s="56" t="s">
        <v>1126</v>
      </c>
      <c r="Q84" s="58" t="str">
        <f t="shared" si="23"/>
        <v>buildings-sector-main.html#eff-stds</v>
      </c>
      <c r="R84" s="58" t="str">
        <f t="shared" si="23"/>
        <v>building-energy-efficiency-standards.html</v>
      </c>
      <c r="S84" s="89"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4" s="58" t="str">
        <f t="shared" si="24"/>
        <v>Itron, 2007, "ASSESSMENT OF LONG-TERM
ELECTRIC ENERGY EFFICIENCY
POTENTIAL IN CALIFORNIA’S
RESIDENTIAL SECTOR," http://www.energy.ca.gov/2007publications/CEC-500-2007-002/CEC-500-2007-002.PDF, p.33, Table 5-1</v>
      </c>
      <c r="U84" s="112"/>
    </row>
    <row r="85" spans="1:21" s="5" customFormat="1" ht="120">
      <c r="A85" s="58" t="str">
        <f t="shared" si="25"/>
        <v>Buildings and Appliances</v>
      </c>
      <c r="B85" s="58" t="str">
        <f t="shared" si="21"/>
        <v>Building Energy Efficiency Standards</v>
      </c>
      <c r="C85" s="58" t="str">
        <f t="shared" si="21"/>
        <v>Reduction in E Use Allowed by Component Eff Std</v>
      </c>
      <c r="D85" s="56" t="s">
        <v>137</v>
      </c>
      <c r="E85" s="56" t="s">
        <v>346</v>
      </c>
      <c r="F85" s="56" t="s">
        <v>210</v>
      </c>
      <c r="G85" s="56" t="s">
        <v>143</v>
      </c>
      <c r="H85" s="57">
        <v>159</v>
      </c>
      <c r="I85" s="56" t="s">
        <v>54</v>
      </c>
      <c r="J85" s="78" t="str">
        <f t="shared" si="22"/>
        <v>Building Energy Efficiency Standards</v>
      </c>
      <c r="K85" s="64" t="str">
        <f t="shared" si="23"/>
        <v>bldgs efficiency standards</v>
      </c>
      <c r="L85" s="64">
        <f t="shared" si="23"/>
        <v>0</v>
      </c>
      <c r="M85" s="64">
        <f t="shared" si="26"/>
        <v>0.4</v>
      </c>
      <c r="N85" s="64">
        <f t="shared" si="23"/>
        <v>0.01</v>
      </c>
      <c r="O85" s="58" t="str">
        <f t="shared" si="23"/>
        <v>% reduction in energy use</v>
      </c>
      <c r="P85" s="56" t="s">
        <v>1127</v>
      </c>
      <c r="Q85" s="58" t="str">
        <f t="shared" si="23"/>
        <v>buildings-sector-main.html#eff-stds</v>
      </c>
      <c r="R85" s="58" t="str">
        <f t="shared" si="23"/>
        <v>building-energy-efficiency-standards.html</v>
      </c>
      <c r="S85" s="89"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5" s="58" t="str">
        <f t="shared" si="24"/>
        <v>Itron, 2007, "ASSESSMENT OF LONG-TERM
ELECTRIC ENERGY EFFICIENCY
POTENTIAL IN CALIFORNIA’S
RESIDENTIAL SECTOR," http://www.energy.ca.gov/2007publications/CEC-500-2007-002/CEC-500-2007-002.PDF, p.33, Table 5-1</v>
      </c>
      <c r="U85" s="112"/>
    </row>
    <row r="86" spans="1:21" s="5" customFormat="1" ht="120">
      <c r="A86" s="58" t="str">
        <f t="shared" si="25"/>
        <v>Buildings and Appliances</v>
      </c>
      <c r="B86" s="58" t="str">
        <f t="shared" si="21"/>
        <v>Building Energy Efficiency Standards</v>
      </c>
      <c r="C86" s="58" t="str">
        <f t="shared" si="21"/>
        <v>Reduction in E Use Allowed by Component Eff Std</v>
      </c>
      <c r="D86" s="56" t="s">
        <v>138</v>
      </c>
      <c r="E86" s="56" t="s">
        <v>346</v>
      </c>
      <c r="F86" s="56" t="s">
        <v>210</v>
      </c>
      <c r="G86" s="56" t="s">
        <v>144</v>
      </c>
      <c r="H86" s="57">
        <v>160</v>
      </c>
      <c r="I86" s="56" t="s">
        <v>54</v>
      </c>
      <c r="J86" s="78" t="str">
        <f t="shared" si="22"/>
        <v>Building Energy Efficiency Standards</v>
      </c>
      <c r="K86" s="64" t="str">
        <f t="shared" si="23"/>
        <v>bldgs efficiency standards</v>
      </c>
      <c r="L86" s="64">
        <f t="shared" si="23"/>
        <v>0</v>
      </c>
      <c r="M86" s="64">
        <f t="shared" si="26"/>
        <v>0.38</v>
      </c>
      <c r="N86" s="64">
        <f t="shared" si="23"/>
        <v>0.01</v>
      </c>
      <c r="O86" s="58" t="str">
        <f t="shared" si="23"/>
        <v>% reduction in energy use</v>
      </c>
      <c r="P86" s="56" t="s">
        <v>1128</v>
      </c>
      <c r="Q86" s="58" t="str">
        <f t="shared" si="23"/>
        <v>buildings-sector-main.html#eff-stds</v>
      </c>
      <c r="R86" s="58" t="str">
        <f t="shared" si="23"/>
        <v>building-energy-efficiency-standards.html</v>
      </c>
      <c r="S86" s="89" t="str">
        <f t="shared" si="23"/>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6" s="58" t="str">
        <f t="shared" si="24"/>
        <v>Itron, 2007, "ASSESSMENT OF LONG-TERM
ELECTRIC ENERGY EFFICIENCY
POTENTIAL IN CALIFORNIA’S
RESIDENTIAL SECTOR," http://www.energy.ca.gov/2007publications/CEC-500-2007-002/CEC-500-2007-002.PDF, p.33, Table 5-1</v>
      </c>
      <c r="U86" s="112"/>
    </row>
    <row r="87" spans="1:21" s="5" customFormat="1" ht="120">
      <c r="A87" s="58" t="str">
        <f t="shared" si="25"/>
        <v>Buildings and Appliances</v>
      </c>
      <c r="B87" s="58" t="str">
        <f t="shared" si="25"/>
        <v>Building Energy Efficiency Standards</v>
      </c>
      <c r="C87" s="58" t="str">
        <f t="shared" si="25"/>
        <v>Reduction in E Use Allowed by Component Eff Std</v>
      </c>
      <c r="D87" s="56" t="s">
        <v>139</v>
      </c>
      <c r="E87" s="56" t="s">
        <v>346</v>
      </c>
      <c r="F87" s="56" t="s">
        <v>210</v>
      </c>
      <c r="G87" s="56" t="s">
        <v>145</v>
      </c>
      <c r="H87" s="57">
        <v>161</v>
      </c>
      <c r="I87" s="56" t="s">
        <v>54</v>
      </c>
      <c r="J87" s="78" t="str">
        <f t="shared" si="22"/>
        <v>Building Energy Efficiency Standards</v>
      </c>
      <c r="K87" s="64" t="str">
        <f t="shared" ref="K87" si="27">K$70</f>
        <v>bldgs efficiency standards</v>
      </c>
      <c r="L87" s="64">
        <f t="shared" ref="L87:O87" si="28">L$70</f>
        <v>0</v>
      </c>
      <c r="M87" s="64">
        <f t="shared" si="26"/>
        <v>0.11</v>
      </c>
      <c r="N87" s="64">
        <f t="shared" si="28"/>
        <v>0.01</v>
      </c>
      <c r="O87" s="58" t="str">
        <f t="shared" si="28"/>
        <v>% reduction in energy use</v>
      </c>
      <c r="P87" s="56" t="s">
        <v>1129</v>
      </c>
      <c r="Q87" s="58" t="str">
        <f t="shared" ref="Q87:S87" si="29">Q$70</f>
        <v>buildings-sector-main.html#eff-stds</v>
      </c>
      <c r="R87" s="58" t="str">
        <f t="shared" si="29"/>
        <v>building-energy-efficiency-standards.html</v>
      </c>
      <c r="S87" s="89" t="str">
        <f t="shared" si="29"/>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87" s="58" t="str">
        <f t="shared" si="24"/>
        <v>Itron, 2007, "ASSESSMENT OF LONG-TERM
ELECTRIC ENERGY EFFICIENCY
POTENTIAL IN CALIFORNIA’S
RESIDENTIAL SECTOR," http://www.energy.ca.gov/2007publications/CEC-500-2007-002/CEC-500-2007-002.PDF, p.33, Table 5-1</v>
      </c>
      <c r="U87" s="112"/>
    </row>
    <row r="88" spans="1:21" s="5" customFormat="1" ht="60">
      <c r="A88" s="56" t="s">
        <v>85</v>
      </c>
      <c r="B88" s="56" t="s">
        <v>15</v>
      </c>
      <c r="C88" s="56" t="s">
        <v>7</v>
      </c>
      <c r="D88" s="56"/>
      <c r="E88" s="56"/>
      <c r="F88" s="56"/>
      <c r="G88" s="56"/>
      <c r="H88" s="57">
        <v>19</v>
      </c>
      <c r="I88" s="56" t="s">
        <v>54</v>
      </c>
      <c r="J88" s="80" t="s">
        <v>15</v>
      </c>
      <c r="K88" s="80" t="s">
        <v>725</v>
      </c>
      <c r="L88" s="68">
        <v>0</v>
      </c>
      <c r="M88" s="68">
        <v>1</v>
      </c>
      <c r="N88" s="68">
        <v>1</v>
      </c>
      <c r="O88" s="56" t="s">
        <v>36</v>
      </c>
      <c r="P88" s="56" t="s">
        <v>1130</v>
      </c>
      <c r="Q88" s="56" t="s">
        <v>251</v>
      </c>
      <c r="R88" s="11" t="s">
        <v>252</v>
      </c>
      <c r="S88" s="90" t="s">
        <v>88</v>
      </c>
      <c r="T88" s="58"/>
      <c r="U88" s="112"/>
    </row>
    <row r="89" spans="1:21" s="5" customFormat="1" ht="120">
      <c r="A89" s="56" t="s">
        <v>85</v>
      </c>
      <c r="B89" s="56" t="s">
        <v>326</v>
      </c>
      <c r="C89" s="56" t="s">
        <v>378</v>
      </c>
      <c r="D89" s="56"/>
      <c r="E89" s="56"/>
      <c r="F89" s="56"/>
      <c r="G89" s="56"/>
      <c r="H89" s="57">
        <v>146</v>
      </c>
      <c r="I89" s="56" t="s">
        <v>54</v>
      </c>
      <c r="J89" s="57" t="s">
        <v>451</v>
      </c>
      <c r="K89" s="80" t="s">
        <v>724</v>
      </c>
      <c r="L89" s="68">
        <v>0</v>
      </c>
      <c r="M89" s="63">
        <f>ROUND(MaxBoundCalculations!B172,2)</f>
        <v>0.24</v>
      </c>
      <c r="N89" s="70">
        <v>5.0000000000000001E-3</v>
      </c>
      <c r="O89" s="56" t="s">
        <v>327</v>
      </c>
      <c r="P89" s="56" t="s">
        <v>1136</v>
      </c>
      <c r="Q89" s="56" t="s">
        <v>328</v>
      </c>
      <c r="R89" s="11" t="s">
        <v>329</v>
      </c>
      <c r="S89" s="90" t="s">
        <v>383</v>
      </c>
      <c r="T89" s="11" t="s">
        <v>506</v>
      </c>
      <c r="U89" s="112"/>
    </row>
    <row r="90" spans="1:21" s="5" customFormat="1" ht="60">
      <c r="A90" s="56" t="s">
        <v>85</v>
      </c>
      <c r="B90" s="56" t="s">
        <v>330</v>
      </c>
      <c r="C90" s="56" t="s">
        <v>333</v>
      </c>
      <c r="D90" s="56"/>
      <c r="E90" s="56"/>
      <c r="F90" s="56"/>
      <c r="G90" s="56"/>
      <c r="H90" s="57">
        <v>147</v>
      </c>
      <c r="I90" s="56" t="s">
        <v>54</v>
      </c>
      <c r="J90" s="57" t="s">
        <v>451</v>
      </c>
      <c r="K90" s="80" t="s">
        <v>723</v>
      </c>
      <c r="L90" s="68">
        <v>0</v>
      </c>
      <c r="M90" s="62">
        <v>0.5</v>
      </c>
      <c r="N90" s="63">
        <v>0.01</v>
      </c>
      <c r="O90" s="56" t="s">
        <v>334</v>
      </c>
      <c r="P90" s="56" t="s">
        <v>1131</v>
      </c>
      <c r="Q90" s="56" t="s">
        <v>331</v>
      </c>
      <c r="R90" s="11" t="s">
        <v>332</v>
      </c>
      <c r="S90" s="90" t="s">
        <v>384</v>
      </c>
      <c r="T90" s="58"/>
      <c r="U90" s="112"/>
    </row>
    <row r="91" spans="1:21" s="5" customFormat="1" ht="45">
      <c r="A91" s="56" t="s">
        <v>85</v>
      </c>
      <c r="B91" s="56" t="s">
        <v>14</v>
      </c>
      <c r="C91" s="56" t="s">
        <v>146</v>
      </c>
      <c r="D91" s="56"/>
      <c r="E91" s="56"/>
      <c r="F91" s="56"/>
      <c r="G91" s="56"/>
      <c r="H91" s="57">
        <v>20</v>
      </c>
      <c r="I91" s="56" t="s">
        <v>54</v>
      </c>
      <c r="J91" s="80" t="s">
        <v>14</v>
      </c>
      <c r="K91" s="80" t="s">
        <v>722</v>
      </c>
      <c r="L91" s="68">
        <v>0</v>
      </c>
      <c r="M91" s="68">
        <v>1</v>
      </c>
      <c r="N91" s="68">
        <v>1</v>
      </c>
      <c r="O91" s="56" t="s">
        <v>36</v>
      </c>
      <c r="P91" s="56" t="s">
        <v>749</v>
      </c>
      <c r="Q91" s="56" t="s">
        <v>253</v>
      </c>
      <c r="R91" s="11" t="s">
        <v>254</v>
      </c>
      <c r="S91" s="90" t="s">
        <v>88</v>
      </c>
      <c r="T91" s="58"/>
      <c r="U91" s="112"/>
    </row>
    <row r="92" spans="1:21" s="5" customFormat="1" ht="120">
      <c r="A92" s="56" t="s">
        <v>85</v>
      </c>
      <c r="B92" s="56" t="s">
        <v>17</v>
      </c>
      <c r="C92" s="56" t="s">
        <v>225</v>
      </c>
      <c r="D92" s="56" t="s">
        <v>134</v>
      </c>
      <c r="E92" s="56"/>
      <c r="F92" s="56" t="s">
        <v>140</v>
      </c>
      <c r="G92" s="56"/>
      <c r="H92" s="57">
        <v>21</v>
      </c>
      <c r="I92" s="56" t="s">
        <v>54</v>
      </c>
      <c r="J92" s="80" t="s">
        <v>17</v>
      </c>
      <c r="K92" s="80" t="s">
        <v>721</v>
      </c>
      <c r="L92" s="62">
        <v>0</v>
      </c>
      <c r="M92" s="71">
        <f>ROUND(MaxBoundCalculations!B167,3)</f>
        <v>3.4000000000000002E-2</v>
      </c>
      <c r="N92" s="71">
        <v>1E-3</v>
      </c>
      <c r="O92" s="56" t="s">
        <v>44</v>
      </c>
      <c r="P92" s="56" t="s">
        <v>750</v>
      </c>
      <c r="Q92" s="56" t="s">
        <v>255</v>
      </c>
      <c r="R92" s="11" t="s">
        <v>256</v>
      </c>
      <c r="S92" s="84" t="s">
        <v>197</v>
      </c>
      <c r="T92" s="11" t="s">
        <v>221</v>
      </c>
      <c r="U92" s="112"/>
    </row>
    <row r="93" spans="1:21" s="5" customFormat="1" ht="90">
      <c r="A93" s="58" t="str">
        <f>A$92</f>
        <v>Buildings and Appliances</v>
      </c>
      <c r="B93" s="58" t="str">
        <f t="shared" ref="B93:C97" si="30">B$92</f>
        <v>Increased Retrofitting</v>
      </c>
      <c r="C93" s="58" t="str">
        <f t="shared" si="30"/>
        <v>Fraction of Commercial Components Replaced Annually due to Retrofitting Policy</v>
      </c>
      <c r="D93" s="56" t="s">
        <v>135</v>
      </c>
      <c r="E93" s="56"/>
      <c r="F93" s="56" t="s">
        <v>141</v>
      </c>
      <c r="G93" s="56"/>
      <c r="H93" s="57">
        <v>22</v>
      </c>
      <c r="I93" s="56" t="s">
        <v>54</v>
      </c>
      <c r="J93" s="78" t="str">
        <f t="shared" ref="J93:J97" si="31">J$92</f>
        <v>Increased Retrofitting</v>
      </c>
      <c r="K93" s="67" t="str">
        <f t="shared" ref="K93:O97" si="32">K$92</f>
        <v>bldgs retrofitting</v>
      </c>
      <c r="L93" s="67">
        <f t="shared" si="32"/>
        <v>0</v>
      </c>
      <c r="M93" s="72">
        <f t="shared" si="32"/>
        <v>3.4000000000000002E-2</v>
      </c>
      <c r="N93" s="72">
        <f t="shared" si="32"/>
        <v>1E-3</v>
      </c>
      <c r="O93" s="58" t="str">
        <f t="shared" si="32"/>
        <v>% of existing building components</v>
      </c>
      <c r="P93" s="56" t="s">
        <v>751</v>
      </c>
      <c r="Q93" s="56" t="s">
        <v>255</v>
      </c>
      <c r="R93" s="11" t="s">
        <v>256</v>
      </c>
      <c r="S93" s="89" t="str">
        <f>S92</f>
        <v>Calculated from model data; see the relevant variable(s) in the InputData folder for source information.</v>
      </c>
      <c r="T93" s="58"/>
      <c r="U93" s="112"/>
    </row>
    <row r="94" spans="1:21" s="5" customFormat="1" ht="90">
      <c r="A94" s="58" t="str">
        <f>A$92</f>
        <v>Buildings and Appliances</v>
      </c>
      <c r="B94" s="58" t="str">
        <f t="shared" si="30"/>
        <v>Increased Retrofitting</v>
      </c>
      <c r="C94" s="58" t="str">
        <f t="shared" si="30"/>
        <v>Fraction of Commercial Components Replaced Annually due to Retrofitting Policy</v>
      </c>
      <c r="D94" s="56" t="s">
        <v>136</v>
      </c>
      <c r="E94" s="56"/>
      <c r="F94" s="56" t="s">
        <v>142</v>
      </c>
      <c r="G94" s="56"/>
      <c r="H94" s="57">
        <v>23</v>
      </c>
      <c r="I94" s="56" t="s">
        <v>54</v>
      </c>
      <c r="J94" s="78" t="str">
        <f t="shared" si="31"/>
        <v>Increased Retrofitting</v>
      </c>
      <c r="K94" s="67" t="str">
        <f t="shared" si="32"/>
        <v>bldgs retrofitting</v>
      </c>
      <c r="L94" s="67">
        <f t="shared" si="32"/>
        <v>0</v>
      </c>
      <c r="M94" s="72">
        <f t="shared" si="32"/>
        <v>3.4000000000000002E-2</v>
      </c>
      <c r="N94" s="72">
        <f t="shared" si="32"/>
        <v>1E-3</v>
      </c>
      <c r="O94" s="58" t="str">
        <f t="shared" si="32"/>
        <v>% of existing building components</v>
      </c>
      <c r="P94" s="56" t="s">
        <v>752</v>
      </c>
      <c r="Q94" s="56" t="s">
        <v>255</v>
      </c>
      <c r="R94" s="11" t="s">
        <v>256</v>
      </c>
      <c r="S94" s="89" t="str">
        <f>S93</f>
        <v>Calculated from model data; see the relevant variable(s) in the InputData folder for source information.</v>
      </c>
      <c r="T94" s="58"/>
      <c r="U94" s="112"/>
    </row>
    <row r="95" spans="1:21" s="5" customFormat="1" ht="90">
      <c r="A95" s="58" t="str">
        <f>A$92</f>
        <v>Buildings and Appliances</v>
      </c>
      <c r="B95" s="58" t="str">
        <f t="shared" si="30"/>
        <v>Increased Retrofitting</v>
      </c>
      <c r="C95" s="58" t="str">
        <f t="shared" si="30"/>
        <v>Fraction of Commercial Components Replaced Annually due to Retrofitting Policy</v>
      </c>
      <c r="D95" s="56" t="s">
        <v>137</v>
      </c>
      <c r="E95" s="56"/>
      <c r="F95" s="56" t="s">
        <v>143</v>
      </c>
      <c r="G95" s="56"/>
      <c r="H95" s="57">
        <v>24</v>
      </c>
      <c r="I95" s="56" t="s">
        <v>54</v>
      </c>
      <c r="J95" s="78" t="str">
        <f t="shared" si="31"/>
        <v>Increased Retrofitting</v>
      </c>
      <c r="K95" s="67" t="str">
        <f t="shared" si="32"/>
        <v>bldgs retrofitting</v>
      </c>
      <c r="L95" s="67">
        <f t="shared" ref="L95:O97" si="33">L$92</f>
        <v>0</v>
      </c>
      <c r="M95" s="72">
        <f t="shared" si="33"/>
        <v>3.4000000000000002E-2</v>
      </c>
      <c r="N95" s="72">
        <f t="shared" si="33"/>
        <v>1E-3</v>
      </c>
      <c r="O95" s="58" t="str">
        <f t="shared" si="33"/>
        <v>% of existing building components</v>
      </c>
      <c r="P95" s="56" t="s">
        <v>753</v>
      </c>
      <c r="Q95" s="56" t="s">
        <v>255</v>
      </c>
      <c r="R95" s="11" t="s">
        <v>256</v>
      </c>
      <c r="S95" s="89" t="str">
        <f>S94</f>
        <v>Calculated from model data; see the relevant variable(s) in the InputData folder for source information.</v>
      </c>
      <c r="T95" s="58"/>
      <c r="U95" s="112"/>
    </row>
    <row r="96" spans="1:21" s="5" customFormat="1" ht="90">
      <c r="A96" s="58" t="str">
        <f>A$92</f>
        <v>Buildings and Appliances</v>
      </c>
      <c r="B96" s="58" t="str">
        <f t="shared" si="30"/>
        <v>Increased Retrofitting</v>
      </c>
      <c r="C96" s="58" t="str">
        <f t="shared" si="30"/>
        <v>Fraction of Commercial Components Replaced Annually due to Retrofitting Policy</v>
      </c>
      <c r="D96" s="56" t="s">
        <v>138</v>
      </c>
      <c r="E96" s="56"/>
      <c r="F96" s="56" t="s">
        <v>144</v>
      </c>
      <c r="G96" s="56"/>
      <c r="H96" s="57">
        <v>25</v>
      </c>
      <c r="I96" s="56" t="s">
        <v>54</v>
      </c>
      <c r="J96" s="78" t="str">
        <f t="shared" si="31"/>
        <v>Increased Retrofitting</v>
      </c>
      <c r="K96" s="67" t="str">
        <f t="shared" si="32"/>
        <v>bldgs retrofitting</v>
      </c>
      <c r="L96" s="67">
        <f t="shared" si="33"/>
        <v>0</v>
      </c>
      <c r="M96" s="72">
        <f t="shared" si="33"/>
        <v>3.4000000000000002E-2</v>
      </c>
      <c r="N96" s="72">
        <f t="shared" si="33"/>
        <v>1E-3</v>
      </c>
      <c r="O96" s="58" t="str">
        <f t="shared" si="33"/>
        <v>% of existing building components</v>
      </c>
      <c r="P96" s="56" t="s">
        <v>754</v>
      </c>
      <c r="Q96" s="56" t="s">
        <v>255</v>
      </c>
      <c r="R96" s="11" t="s">
        <v>256</v>
      </c>
      <c r="S96" s="89" t="str">
        <f>S95</f>
        <v>Calculated from model data; see the relevant variable(s) in the InputData folder for source information.</v>
      </c>
      <c r="T96" s="58"/>
      <c r="U96" s="112"/>
    </row>
    <row r="97" spans="1:21" s="5" customFormat="1" ht="90">
      <c r="A97" s="58" t="str">
        <f>A$92</f>
        <v>Buildings and Appliances</v>
      </c>
      <c r="B97" s="58" t="str">
        <f t="shared" si="30"/>
        <v>Increased Retrofitting</v>
      </c>
      <c r="C97" s="58" t="str">
        <f t="shared" si="30"/>
        <v>Fraction of Commercial Components Replaced Annually due to Retrofitting Policy</v>
      </c>
      <c r="D97" s="56" t="s">
        <v>139</v>
      </c>
      <c r="E97" s="56"/>
      <c r="F97" s="56" t="s">
        <v>145</v>
      </c>
      <c r="G97" s="56"/>
      <c r="H97" s="57">
        <v>26</v>
      </c>
      <c r="I97" s="56" t="s">
        <v>54</v>
      </c>
      <c r="J97" s="78" t="str">
        <f t="shared" si="31"/>
        <v>Increased Retrofitting</v>
      </c>
      <c r="K97" s="67" t="str">
        <f t="shared" si="32"/>
        <v>bldgs retrofitting</v>
      </c>
      <c r="L97" s="67">
        <f t="shared" si="33"/>
        <v>0</v>
      </c>
      <c r="M97" s="72">
        <f t="shared" si="33"/>
        <v>3.4000000000000002E-2</v>
      </c>
      <c r="N97" s="72">
        <f t="shared" si="33"/>
        <v>1E-3</v>
      </c>
      <c r="O97" s="58" t="str">
        <f t="shared" si="33"/>
        <v>% of existing building components</v>
      </c>
      <c r="P97" s="56" t="s">
        <v>755</v>
      </c>
      <c r="Q97" s="56" t="s">
        <v>255</v>
      </c>
      <c r="R97" s="11" t="s">
        <v>256</v>
      </c>
      <c r="S97" s="89" t="str">
        <f>S96</f>
        <v>Calculated from model data; see the relevant variable(s) in the InputData folder for source information.</v>
      </c>
      <c r="T97" s="58"/>
      <c r="U97" s="112"/>
    </row>
    <row r="98" spans="1:21" s="5" customFormat="1" ht="30">
      <c r="A98" s="56" t="s">
        <v>85</v>
      </c>
      <c r="B98" s="56" t="s">
        <v>13</v>
      </c>
      <c r="C98" s="56" t="s">
        <v>6</v>
      </c>
      <c r="D98" s="56" t="s">
        <v>134</v>
      </c>
      <c r="E98" s="56"/>
      <c r="F98" s="56" t="s">
        <v>140</v>
      </c>
      <c r="G98" s="56"/>
      <c r="H98" s="57">
        <v>27</v>
      </c>
      <c r="I98" s="56" t="s">
        <v>54</v>
      </c>
      <c r="J98" s="80" t="s">
        <v>13</v>
      </c>
      <c r="K98" s="80" t="s">
        <v>720</v>
      </c>
      <c r="L98" s="68">
        <v>0</v>
      </c>
      <c r="M98" s="68">
        <v>1</v>
      </c>
      <c r="N98" s="68">
        <v>1</v>
      </c>
      <c r="O98" s="56" t="s">
        <v>36</v>
      </c>
      <c r="P98" s="56" t="s">
        <v>756</v>
      </c>
      <c r="Q98" s="56" t="s">
        <v>257</v>
      </c>
      <c r="R98" s="11" t="s">
        <v>258</v>
      </c>
      <c r="S98" s="90" t="s">
        <v>88</v>
      </c>
      <c r="T98" s="58"/>
      <c r="U98" s="112"/>
    </row>
    <row r="99" spans="1:21" s="5" customFormat="1" ht="45">
      <c r="A99" s="58" t="str">
        <f>A$98</f>
        <v>Buildings and Appliances</v>
      </c>
      <c r="B99" s="58" t="str">
        <f t="shared" ref="B99:C103" si="34">B$98</f>
        <v>Rebate for Efficient Products</v>
      </c>
      <c r="C99" s="58" t="str">
        <f t="shared" si="34"/>
        <v>Boolean Rebate Program for Efficient Components</v>
      </c>
      <c r="D99" s="56" t="s">
        <v>135</v>
      </c>
      <c r="E99" s="56"/>
      <c r="F99" s="56" t="s">
        <v>141</v>
      </c>
      <c r="G99" s="56"/>
      <c r="H99" s="57">
        <v>28</v>
      </c>
      <c r="I99" s="56" t="s">
        <v>54</v>
      </c>
      <c r="J99" s="78" t="str">
        <f t="shared" ref="J99:K103" si="35">J$98</f>
        <v>Rebate for Efficient Products</v>
      </c>
      <c r="K99" s="69" t="str">
        <f>K$98</f>
        <v>bldgs rebate</v>
      </c>
      <c r="L99" s="69">
        <f>L$98</f>
        <v>0</v>
      </c>
      <c r="M99" s="69">
        <f>M$98</f>
        <v>1</v>
      </c>
      <c r="N99" s="69">
        <f>N$98</f>
        <v>1</v>
      </c>
      <c r="O99" s="58" t="str">
        <f>O$98</f>
        <v>on/off</v>
      </c>
      <c r="P99" s="56" t="s">
        <v>757</v>
      </c>
      <c r="Q99" s="56" t="s">
        <v>257</v>
      </c>
      <c r="R99" s="11" t="s">
        <v>258</v>
      </c>
      <c r="S99" s="90" t="s">
        <v>88</v>
      </c>
      <c r="T99" s="58"/>
      <c r="U99" s="112"/>
    </row>
    <row r="100" spans="1:21" s="5" customFormat="1" ht="30">
      <c r="A100" s="58" t="str">
        <f>A$98</f>
        <v>Buildings and Appliances</v>
      </c>
      <c r="B100" s="58" t="str">
        <f t="shared" si="34"/>
        <v>Rebate for Efficient Products</v>
      </c>
      <c r="C100" s="58" t="str">
        <f t="shared" si="34"/>
        <v>Boolean Rebate Program for Efficient Components</v>
      </c>
      <c r="D100" s="56" t="s">
        <v>136</v>
      </c>
      <c r="E100" s="56"/>
      <c r="F100" s="56" t="s">
        <v>142</v>
      </c>
      <c r="G100" s="56"/>
      <c r="H100" s="57" t="s">
        <v>239</v>
      </c>
      <c r="I100" s="56" t="s">
        <v>55</v>
      </c>
      <c r="J100" s="78" t="str">
        <f t="shared" si="35"/>
        <v>Rebate for Efficient Products</v>
      </c>
      <c r="K100" s="69" t="str">
        <f t="shared" si="35"/>
        <v>bldgs rebate</v>
      </c>
      <c r="L100" s="68"/>
      <c r="M100" s="68"/>
      <c r="N100" s="68"/>
      <c r="O100" s="56"/>
      <c r="P100" s="56"/>
      <c r="Q100" s="58"/>
      <c r="R100" s="11"/>
      <c r="S100" s="89"/>
      <c r="T100" s="58"/>
      <c r="U100" s="112"/>
    </row>
    <row r="101" spans="1:21" s="5" customFormat="1" ht="30">
      <c r="A101" s="58" t="str">
        <f>A$98</f>
        <v>Buildings and Appliances</v>
      </c>
      <c r="B101" s="58" t="str">
        <f t="shared" si="34"/>
        <v>Rebate for Efficient Products</v>
      </c>
      <c r="C101" s="58" t="str">
        <f t="shared" si="34"/>
        <v>Boolean Rebate Program for Efficient Components</v>
      </c>
      <c r="D101" s="56" t="s">
        <v>137</v>
      </c>
      <c r="E101" s="56"/>
      <c r="F101" s="56" t="s">
        <v>143</v>
      </c>
      <c r="G101" s="56"/>
      <c r="H101" s="57" t="s">
        <v>239</v>
      </c>
      <c r="I101" s="56" t="s">
        <v>55</v>
      </c>
      <c r="J101" s="78" t="str">
        <f t="shared" si="35"/>
        <v>Rebate for Efficient Products</v>
      </c>
      <c r="K101" s="69" t="str">
        <f t="shared" si="35"/>
        <v>bldgs rebate</v>
      </c>
      <c r="L101" s="68"/>
      <c r="M101" s="68"/>
      <c r="N101" s="68"/>
      <c r="O101" s="56"/>
      <c r="P101" s="56"/>
      <c r="Q101" s="58"/>
      <c r="R101" s="11"/>
      <c r="S101" s="89"/>
      <c r="T101" s="58"/>
      <c r="U101" s="112"/>
    </row>
    <row r="102" spans="1:21" s="5" customFormat="1" ht="30">
      <c r="A102" s="58" t="str">
        <f>A$98</f>
        <v>Buildings and Appliances</v>
      </c>
      <c r="B102" s="58" t="str">
        <f t="shared" si="34"/>
        <v>Rebate for Efficient Products</v>
      </c>
      <c r="C102" s="58" t="str">
        <f t="shared" si="34"/>
        <v>Boolean Rebate Program for Efficient Components</v>
      </c>
      <c r="D102" s="56" t="s">
        <v>138</v>
      </c>
      <c r="E102" s="56"/>
      <c r="F102" s="56" t="s">
        <v>144</v>
      </c>
      <c r="G102" s="56"/>
      <c r="H102" s="57">
        <v>29</v>
      </c>
      <c r="I102" s="56" t="s">
        <v>54</v>
      </c>
      <c r="J102" s="78" t="str">
        <f t="shared" si="35"/>
        <v>Rebate for Efficient Products</v>
      </c>
      <c r="K102" s="69" t="str">
        <f t="shared" si="35"/>
        <v>bldgs rebate</v>
      </c>
      <c r="L102" s="69">
        <f>L$98</f>
        <v>0</v>
      </c>
      <c r="M102" s="69">
        <f>M$98</f>
        <v>1</v>
      </c>
      <c r="N102" s="69">
        <f>N$98</f>
        <v>1</v>
      </c>
      <c r="O102" s="58" t="str">
        <f>O$98</f>
        <v>on/off</v>
      </c>
      <c r="P102" s="56" t="s">
        <v>758</v>
      </c>
      <c r="Q102" s="56" t="s">
        <v>257</v>
      </c>
      <c r="R102" s="11" t="s">
        <v>258</v>
      </c>
      <c r="S102" s="90" t="s">
        <v>88</v>
      </c>
      <c r="T102" s="58"/>
      <c r="U102" s="112"/>
    </row>
    <row r="103" spans="1:21" s="5" customFormat="1" ht="30">
      <c r="A103" s="58" t="str">
        <f>A$98</f>
        <v>Buildings and Appliances</v>
      </c>
      <c r="B103" s="58" t="str">
        <f t="shared" si="34"/>
        <v>Rebate for Efficient Products</v>
      </c>
      <c r="C103" s="58" t="str">
        <f t="shared" si="34"/>
        <v>Boolean Rebate Program for Efficient Components</v>
      </c>
      <c r="D103" s="56" t="s">
        <v>139</v>
      </c>
      <c r="E103" s="56"/>
      <c r="F103" s="56" t="s">
        <v>145</v>
      </c>
      <c r="G103" s="56"/>
      <c r="H103" s="57" t="s">
        <v>239</v>
      </c>
      <c r="I103" s="56" t="s">
        <v>55</v>
      </c>
      <c r="J103" s="78" t="str">
        <f t="shared" si="35"/>
        <v>Rebate for Efficient Products</v>
      </c>
      <c r="K103" s="69" t="str">
        <f t="shared" si="35"/>
        <v>bldgs rebate</v>
      </c>
      <c r="L103" s="68"/>
      <c r="M103" s="68"/>
      <c r="N103" s="68"/>
      <c r="O103" s="56"/>
      <c r="P103" s="56"/>
      <c r="Q103" s="58"/>
      <c r="R103" s="11"/>
      <c r="S103" s="89"/>
      <c r="T103" s="58"/>
      <c r="U103" s="112"/>
    </row>
    <row r="104" spans="1:21" s="3" customFormat="1" ht="30">
      <c r="A104" s="11" t="s">
        <v>8</v>
      </c>
      <c r="B104" s="11" t="s">
        <v>423</v>
      </c>
      <c r="C104" s="11" t="s">
        <v>424</v>
      </c>
      <c r="D104" s="56" t="s">
        <v>566</v>
      </c>
      <c r="E104" s="56"/>
      <c r="F104" s="56" t="s">
        <v>565</v>
      </c>
      <c r="G104" s="11"/>
      <c r="H104" s="59">
        <v>167</v>
      </c>
      <c r="I104" s="11" t="s">
        <v>54</v>
      </c>
      <c r="J104" s="79" t="s">
        <v>423</v>
      </c>
      <c r="K104" s="80" t="s">
        <v>719</v>
      </c>
      <c r="L104" s="73">
        <v>0</v>
      </c>
      <c r="M104" s="73">
        <v>1</v>
      </c>
      <c r="N104" s="73">
        <v>1</v>
      </c>
      <c r="O104" s="11" t="s">
        <v>36</v>
      </c>
      <c r="P104" s="56" t="s">
        <v>1175</v>
      </c>
      <c r="Q104" s="56" t="s">
        <v>425</v>
      </c>
      <c r="R104" s="11" t="s">
        <v>426</v>
      </c>
      <c r="S104" s="90"/>
      <c r="T104" s="11"/>
      <c r="U104" s="109"/>
    </row>
    <row r="105" spans="1:21" s="5" customFormat="1" ht="30">
      <c r="A105" s="58" t="str">
        <f>A$104</f>
        <v>Electricity Supply</v>
      </c>
      <c r="B105" s="58" t="str">
        <f t="shared" ref="B105:C114" si="36">B$104</f>
        <v>Ban New Power Plants</v>
      </c>
      <c r="C105" s="58" t="str">
        <f t="shared" si="36"/>
        <v>Boolean Ban New Power Plants</v>
      </c>
      <c r="D105" s="11" t="s">
        <v>386</v>
      </c>
      <c r="E105" s="56"/>
      <c r="F105" s="11" t="s">
        <v>387</v>
      </c>
      <c r="G105" s="56"/>
      <c r="H105" s="57">
        <v>168</v>
      </c>
      <c r="I105" s="56" t="s">
        <v>54</v>
      </c>
      <c r="J105" s="78" t="str">
        <f t="shared" ref="J105:J115" si="37">J$104</f>
        <v>Ban New Power Plants</v>
      </c>
      <c r="K105" s="69" t="str">
        <f t="shared" ref="K105:R115" si="38">K$104</f>
        <v>elec ban new power plants</v>
      </c>
      <c r="L105" s="69">
        <f t="shared" si="38"/>
        <v>0</v>
      </c>
      <c r="M105" s="69">
        <f t="shared" si="38"/>
        <v>1</v>
      </c>
      <c r="N105" s="69">
        <f t="shared" si="38"/>
        <v>1</v>
      </c>
      <c r="O105" s="58" t="str">
        <f t="shared" si="38"/>
        <v>on/off</v>
      </c>
      <c r="P105" s="56" t="s">
        <v>759</v>
      </c>
      <c r="Q105" s="58" t="str">
        <f t="shared" si="38"/>
        <v>electricity-sector-main.html#ban</v>
      </c>
      <c r="R105" s="58" t="str">
        <f t="shared" si="38"/>
        <v>ban-new-capacity.html</v>
      </c>
      <c r="S105" s="89"/>
      <c r="T105" s="58"/>
      <c r="U105" s="112"/>
    </row>
    <row r="106" spans="1:21" s="5" customFormat="1" ht="30">
      <c r="A106" s="58" t="str">
        <f t="shared" ref="A106:C115" si="39">A$104</f>
        <v>Electricity Supply</v>
      </c>
      <c r="B106" s="58" t="str">
        <f t="shared" si="36"/>
        <v>Ban New Power Plants</v>
      </c>
      <c r="C106" s="58" t="str">
        <f t="shared" si="36"/>
        <v>Boolean Ban New Power Plants</v>
      </c>
      <c r="D106" s="11" t="s">
        <v>91</v>
      </c>
      <c r="E106" s="56"/>
      <c r="F106" s="11" t="s">
        <v>105</v>
      </c>
      <c r="G106" s="56"/>
      <c r="H106" s="59">
        <v>169</v>
      </c>
      <c r="I106" s="56" t="s">
        <v>54</v>
      </c>
      <c r="J106" s="78" t="str">
        <f t="shared" si="37"/>
        <v>Ban New Power Plants</v>
      </c>
      <c r="K106" s="69" t="str">
        <f t="shared" si="38"/>
        <v>elec ban new power plants</v>
      </c>
      <c r="L106" s="69">
        <f t="shared" si="38"/>
        <v>0</v>
      </c>
      <c r="M106" s="69">
        <f t="shared" si="38"/>
        <v>1</v>
      </c>
      <c r="N106" s="69">
        <f t="shared" si="38"/>
        <v>1</v>
      </c>
      <c r="O106" s="58" t="str">
        <f t="shared" si="38"/>
        <v>on/off</v>
      </c>
      <c r="P106" s="56" t="s">
        <v>760</v>
      </c>
      <c r="Q106" s="58" t="str">
        <f t="shared" si="38"/>
        <v>electricity-sector-main.html#ban</v>
      </c>
      <c r="R106" s="58" t="str">
        <f t="shared" si="38"/>
        <v>ban-new-capacity.html</v>
      </c>
      <c r="S106" s="89"/>
      <c r="T106" s="58"/>
      <c r="U106" s="112"/>
    </row>
    <row r="107" spans="1:21" s="5" customFormat="1" ht="30">
      <c r="A107" s="58" t="str">
        <f t="shared" si="39"/>
        <v>Electricity Supply</v>
      </c>
      <c r="B107" s="58" t="str">
        <f t="shared" si="36"/>
        <v>Ban New Power Plants</v>
      </c>
      <c r="C107" s="58" t="str">
        <f t="shared" si="36"/>
        <v>Boolean Ban New Power Plants</v>
      </c>
      <c r="D107" s="11" t="s">
        <v>92</v>
      </c>
      <c r="E107" s="56"/>
      <c r="F107" s="11" t="s">
        <v>106</v>
      </c>
      <c r="G107" s="56"/>
      <c r="H107" s="57">
        <v>170</v>
      </c>
      <c r="I107" s="56" t="s">
        <v>54</v>
      </c>
      <c r="J107" s="78" t="str">
        <f t="shared" si="37"/>
        <v>Ban New Power Plants</v>
      </c>
      <c r="K107" s="69" t="str">
        <f t="shared" si="38"/>
        <v>elec ban new power plants</v>
      </c>
      <c r="L107" s="69">
        <f t="shared" si="38"/>
        <v>0</v>
      </c>
      <c r="M107" s="69">
        <f t="shared" si="38"/>
        <v>1</v>
      </c>
      <c r="N107" s="69">
        <f t="shared" si="38"/>
        <v>1</v>
      </c>
      <c r="O107" s="58" t="str">
        <f t="shared" si="38"/>
        <v>on/off</v>
      </c>
      <c r="P107" s="56" t="s">
        <v>761</v>
      </c>
      <c r="Q107" s="58" t="str">
        <f t="shared" si="38"/>
        <v>electricity-sector-main.html#ban</v>
      </c>
      <c r="R107" s="58" t="str">
        <f t="shared" si="38"/>
        <v>ban-new-capacity.html</v>
      </c>
      <c r="S107" s="89"/>
      <c r="T107" s="58"/>
      <c r="U107" s="112"/>
    </row>
    <row r="108" spans="1:21" s="5" customFormat="1" ht="30">
      <c r="A108" s="58" t="str">
        <f t="shared" si="39"/>
        <v>Electricity Supply</v>
      </c>
      <c r="B108" s="58" t="str">
        <f t="shared" si="36"/>
        <v>Ban New Power Plants</v>
      </c>
      <c r="C108" s="58" t="str">
        <f t="shared" si="36"/>
        <v>Boolean Ban New Power Plants</v>
      </c>
      <c r="D108" s="11" t="s">
        <v>567</v>
      </c>
      <c r="E108" s="56"/>
      <c r="F108" s="11" t="s">
        <v>573</v>
      </c>
      <c r="G108" s="56"/>
      <c r="H108" s="57"/>
      <c r="I108" s="56" t="s">
        <v>55</v>
      </c>
      <c r="J108" s="78" t="str">
        <f t="shared" si="37"/>
        <v>Ban New Power Plants</v>
      </c>
      <c r="K108" s="69" t="str">
        <f t="shared" si="38"/>
        <v>elec ban new power plants</v>
      </c>
      <c r="L108" s="68"/>
      <c r="M108" s="68"/>
      <c r="N108" s="68"/>
      <c r="O108" s="56"/>
      <c r="P108" s="56"/>
      <c r="Q108" s="58"/>
      <c r="R108" s="11"/>
      <c r="S108" s="89"/>
      <c r="T108" s="58"/>
      <c r="U108" s="112"/>
    </row>
    <row r="109" spans="1:21" s="5" customFormat="1" ht="30">
      <c r="A109" s="58" t="str">
        <f t="shared" si="39"/>
        <v>Electricity Supply</v>
      </c>
      <c r="B109" s="58" t="str">
        <f t="shared" si="36"/>
        <v>Ban New Power Plants</v>
      </c>
      <c r="C109" s="58" t="str">
        <f t="shared" si="36"/>
        <v>Boolean Ban New Power Plants</v>
      </c>
      <c r="D109" s="11" t="s">
        <v>93</v>
      </c>
      <c r="E109" s="56"/>
      <c r="F109" s="11" t="s">
        <v>107</v>
      </c>
      <c r="G109" s="56"/>
      <c r="H109" s="57"/>
      <c r="I109" s="56" t="s">
        <v>55</v>
      </c>
      <c r="J109" s="78" t="str">
        <f t="shared" si="37"/>
        <v>Ban New Power Plants</v>
      </c>
      <c r="K109" s="69" t="str">
        <f t="shared" si="38"/>
        <v>elec ban new power plants</v>
      </c>
      <c r="L109" s="68"/>
      <c r="M109" s="68"/>
      <c r="N109" s="68"/>
      <c r="O109" s="56"/>
      <c r="P109" s="56"/>
      <c r="Q109" s="58"/>
      <c r="R109" s="11"/>
      <c r="S109" s="89"/>
      <c r="T109" s="58"/>
      <c r="U109" s="112"/>
    </row>
    <row r="110" spans="1:21" s="5" customFormat="1" ht="30">
      <c r="A110" s="58" t="str">
        <f t="shared" si="39"/>
        <v>Electricity Supply</v>
      </c>
      <c r="B110" s="58" t="str">
        <f t="shared" si="36"/>
        <v>Ban New Power Plants</v>
      </c>
      <c r="C110" s="58" t="str">
        <f t="shared" si="36"/>
        <v>Boolean Ban New Power Plants</v>
      </c>
      <c r="D110" s="11" t="s">
        <v>94</v>
      </c>
      <c r="E110" s="56"/>
      <c r="F110" s="11" t="s">
        <v>108</v>
      </c>
      <c r="G110" s="56"/>
      <c r="H110" s="57"/>
      <c r="I110" s="56" t="s">
        <v>55</v>
      </c>
      <c r="J110" s="78" t="str">
        <f t="shared" si="37"/>
        <v>Ban New Power Plants</v>
      </c>
      <c r="K110" s="69" t="str">
        <f t="shared" si="38"/>
        <v>elec ban new power plants</v>
      </c>
      <c r="L110" s="68"/>
      <c r="M110" s="68"/>
      <c r="N110" s="68"/>
      <c r="O110" s="56"/>
      <c r="P110" s="56"/>
      <c r="Q110" s="58"/>
      <c r="R110" s="11"/>
      <c r="S110" s="89"/>
      <c r="T110" s="58"/>
      <c r="U110" s="112"/>
    </row>
    <row r="111" spans="1:21" s="5" customFormat="1" ht="30">
      <c r="A111" s="58" t="str">
        <f t="shared" si="39"/>
        <v>Electricity Supply</v>
      </c>
      <c r="B111" s="58" t="str">
        <f t="shared" si="36"/>
        <v>Ban New Power Plants</v>
      </c>
      <c r="C111" s="58" t="str">
        <f t="shared" si="36"/>
        <v>Boolean Ban New Power Plants</v>
      </c>
      <c r="D111" s="11" t="s">
        <v>95</v>
      </c>
      <c r="E111" s="56"/>
      <c r="F111" s="11" t="s">
        <v>109</v>
      </c>
      <c r="G111" s="56"/>
      <c r="H111" s="57"/>
      <c r="I111" s="56" t="s">
        <v>55</v>
      </c>
      <c r="J111" s="78" t="str">
        <f t="shared" si="37"/>
        <v>Ban New Power Plants</v>
      </c>
      <c r="K111" s="69" t="str">
        <f t="shared" si="38"/>
        <v>elec ban new power plants</v>
      </c>
      <c r="L111" s="68"/>
      <c r="M111" s="68"/>
      <c r="N111" s="68"/>
      <c r="O111" s="56"/>
      <c r="P111" s="56"/>
      <c r="Q111" s="58"/>
      <c r="R111" s="11"/>
      <c r="S111" s="89"/>
      <c r="T111" s="58"/>
      <c r="U111" s="112"/>
    </row>
    <row r="112" spans="1:21" s="5" customFormat="1" ht="30">
      <c r="A112" s="58" t="str">
        <f t="shared" si="39"/>
        <v>Electricity Supply</v>
      </c>
      <c r="B112" s="58" t="str">
        <f t="shared" si="36"/>
        <v>Ban New Power Plants</v>
      </c>
      <c r="C112" s="58" t="str">
        <f t="shared" si="36"/>
        <v>Boolean Ban New Power Plants</v>
      </c>
      <c r="D112" s="11" t="s">
        <v>388</v>
      </c>
      <c r="E112" s="56"/>
      <c r="F112" s="11" t="s">
        <v>390</v>
      </c>
      <c r="G112" s="56"/>
      <c r="H112" s="57"/>
      <c r="I112" s="56" t="s">
        <v>55</v>
      </c>
      <c r="J112" s="78" t="str">
        <f t="shared" si="37"/>
        <v>Ban New Power Plants</v>
      </c>
      <c r="K112" s="69" t="str">
        <f t="shared" si="38"/>
        <v>elec ban new power plants</v>
      </c>
      <c r="L112" s="68"/>
      <c r="M112" s="68"/>
      <c r="N112" s="68"/>
      <c r="O112" s="56"/>
      <c r="P112" s="56"/>
      <c r="Q112" s="58"/>
      <c r="R112" s="11"/>
      <c r="S112" s="89"/>
      <c r="T112" s="58"/>
      <c r="U112" s="112"/>
    </row>
    <row r="113" spans="1:21" s="5" customFormat="1" ht="30">
      <c r="A113" s="58" t="str">
        <f t="shared" si="39"/>
        <v>Electricity Supply</v>
      </c>
      <c r="B113" s="58" t="str">
        <f t="shared" si="36"/>
        <v>Ban New Power Plants</v>
      </c>
      <c r="C113" s="58" t="str">
        <f t="shared" si="36"/>
        <v>Boolean Ban New Power Plants</v>
      </c>
      <c r="D113" s="11" t="s">
        <v>389</v>
      </c>
      <c r="E113" s="56"/>
      <c r="F113" s="11" t="s">
        <v>391</v>
      </c>
      <c r="G113" s="56"/>
      <c r="H113" s="57"/>
      <c r="I113" s="56" t="s">
        <v>55</v>
      </c>
      <c r="J113" s="78" t="str">
        <f t="shared" si="37"/>
        <v>Ban New Power Plants</v>
      </c>
      <c r="K113" s="69" t="str">
        <f t="shared" si="38"/>
        <v>elec ban new power plants</v>
      </c>
      <c r="L113" s="68"/>
      <c r="M113" s="68"/>
      <c r="N113" s="68"/>
      <c r="O113" s="56"/>
      <c r="P113" s="56"/>
      <c r="Q113" s="58"/>
      <c r="R113" s="11"/>
      <c r="S113" s="89"/>
      <c r="T113" s="58"/>
      <c r="U113" s="112"/>
    </row>
    <row r="114" spans="1:21" s="5" customFormat="1" ht="30">
      <c r="A114" s="58" t="str">
        <f t="shared" si="39"/>
        <v>Electricity Supply</v>
      </c>
      <c r="B114" s="58" t="str">
        <f t="shared" si="36"/>
        <v>Ban New Power Plants</v>
      </c>
      <c r="C114" s="58" t="str">
        <f t="shared" si="36"/>
        <v>Boolean Ban New Power Plants</v>
      </c>
      <c r="D114" s="11" t="s">
        <v>563</v>
      </c>
      <c r="E114" s="56"/>
      <c r="F114" s="11" t="s">
        <v>562</v>
      </c>
      <c r="G114" s="56"/>
      <c r="H114" s="57"/>
      <c r="I114" s="56" t="s">
        <v>54</v>
      </c>
      <c r="J114" s="78" t="str">
        <f t="shared" si="37"/>
        <v>Ban New Power Plants</v>
      </c>
      <c r="K114" s="69" t="str">
        <f t="shared" si="38"/>
        <v>elec ban new power plants</v>
      </c>
      <c r="L114" s="69">
        <f t="shared" ref="L114:O114" si="40">L$104</f>
        <v>0</v>
      </c>
      <c r="M114" s="69">
        <f t="shared" si="40"/>
        <v>1</v>
      </c>
      <c r="N114" s="69">
        <f t="shared" si="40"/>
        <v>1</v>
      </c>
      <c r="O114" s="58" t="str">
        <f t="shared" si="40"/>
        <v>on/off</v>
      </c>
      <c r="P114" s="56" t="s">
        <v>762</v>
      </c>
      <c r="Q114" s="58" t="str">
        <f t="shared" ref="Q114:R114" si="41">Q$104</f>
        <v>electricity-sector-main.html#ban</v>
      </c>
      <c r="R114" s="58" t="str">
        <f t="shared" si="41"/>
        <v>ban-new-capacity.html</v>
      </c>
      <c r="S114" s="89"/>
      <c r="T114" s="58"/>
      <c r="U114" s="112"/>
    </row>
    <row r="115" spans="1:21" s="5" customFormat="1" ht="30">
      <c r="A115" s="58" t="str">
        <f t="shared" si="39"/>
        <v>Electricity Supply</v>
      </c>
      <c r="B115" s="58" t="str">
        <f t="shared" si="39"/>
        <v>Ban New Power Plants</v>
      </c>
      <c r="C115" s="58" t="str">
        <f t="shared" si="39"/>
        <v>Boolean Ban New Power Plants</v>
      </c>
      <c r="D115" s="11" t="s">
        <v>575</v>
      </c>
      <c r="E115" s="56"/>
      <c r="F115" s="11" t="s">
        <v>576</v>
      </c>
      <c r="G115" s="56"/>
      <c r="H115" s="57"/>
      <c r="I115" s="56" t="s">
        <v>55</v>
      </c>
      <c r="J115" s="78" t="str">
        <f t="shared" si="37"/>
        <v>Ban New Power Plants</v>
      </c>
      <c r="K115" s="69" t="str">
        <f t="shared" si="38"/>
        <v>elec ban new power plants</v>
      </c>
      <c r="L115" s="67"/>
      <c r="M115" s="67"/>
      <c r="N115" s="67"/>
      <c r="O115" s="58"/>
      <c r="P115" s="56"/>
      <c r="Q115" s="58"/>
      <c r="R115" s="11"/>
      <c r="S115" s="89"/>
      <c r="T115" s="58"/>
      <c r="U115" s="112"/>
    </row>
    <row r="116" spans="1:21" s="3" customFormat="1" ht="45">
      <c r="A116" s="11" t="s">
        <v>8</v>
      </c>
      <c r="B116" s="11" t="s">
        <v>335</v>
      </c>
      <c r="C116" s="11" t="s">
        <v>338</v>
      </c>
      <c r="D116" s="11"/>
      <c r="E116" s="11"/>
      <c r="F116" s="11"/>
      <c r="G116" s="11"/>
      <c r="H116" s="59">
        <v>148</v>
      </c>
      <c r="I116" s="56" t="s">
        <v>54</v>
      </c>
      <c r="J116" s="79" t="s">
        <v>452</v>
      </c>
      <c r="K116" s="80" t="s">
        <v>718</v>
      </c>
      <c r="L116" s="66">
        <v>-0.5</v>
      </c>
      <c r="M116" s="66">
        <v>1</v>
      </c>
      <c r="N116" s="66">
        <v>0.02</v>
      </c>
      <c r="O116" s="11" t="s">
        <v>339</v>
      </c>
      <c r="P116" s="56" t="s">
        <v>1039</v>
      </c>
      <c r="Q116" s="56" t="s">
        <v>341</v>
      </c>
      <c r="R116" s="11" t="s">
        <v>343</v>
      </c>
      <c r="S116" s="90" t="s">
        <v>385</v>
      </c>
      <c r="T116" s="11"/>
      <c r="U116" s="109" t="s">
        <v>1038</v>
      </c>
    </row>
    <row r="117" spans="1:21" s="3" customFormat="1" ht="60">
      <c r="A117" s="11" t="s">
        <v>8</v>
      </c>
      <c r="B117" s="11" t="s">
        <v>336</v>
      </c>
      <c r="C117" s="11" t="s">
        <v>337</v>
      </c>
      <c r="D117" s="11"/>
      <c r="E117" s="11"/>
      <c r="F117" s="11"/>
      <c r="G117" s="11"/>
      <c r="H117" s="59">
        <v>149</v>
      </c>
      <c r="I117" s="56" t="s">
        <v>54</v>
      </c>
      <c r="J117" s="79" t="s">
        <v>452</v>
      </c>
      <c r="K117" s="80" t="s">
        <v>717</v>
      </c>
      <c r="L117" s="66">
        <v>-0.5</v>
      </c>
      <c r="M117" s="66">
        <v>1</v>
      </c>
      <c r="N117" s="66">
        <v>0.02</v>
      </c>
      <c r="O117" s="11" t="s">
        <v>340</v>
      </c>
      <c r="P117" s="56" t="s">
        <v>1040</v>
      </c>
      <c r="Q117" s="56" t="s">
        <v>342</v>
      </c>
      <c r="R117" s="11" t="s">
        <v>343</v>
      </c>
      <c r="S117" s="90" t="s">
        <v>385</v>
      </c>
      <c r="T117" s="11"/>
      <c r="U117" s="109" t="s">
        <v>1099</v>
      </c>
    </row>
    <row r="118" spans="1:21" ht="45">
      <c r="A118" s="56" t="s">
        <v>8</v>
      </c>
      <c r="B118" s="56" t="s">
        <v>380</v>
      </c>
      <c r="C118" s="56" t="s">
        <v>379</v>
      </c>
      <c r="D118" s="56"/>
      <c r="E118" s="56"/>
      <c r="F118" s="56"/>
      <c r="G118" s="56"/>
      <c r="H118" s="57" t="s">
        <v>239</v>
      </c>
      <c r="I118" s="56" t="s">
        <v>55</v>
      </c>
      <c r="J118" s="80" t="s">
        <v>380</v>
      </c>
      <c r="K118" s="80" t="s">
        <v>716</v>
      </c>
      <c r="L118" s="68"/>
      <c r="M118" s="68"/>
      <c r="N118" s="68"/>
      <c r="O118" s="56"/>
      <c r="P118" s="56"/>
      <c r="Q118" s="56"/>
      <c r="R118" s="11"/>
      <c r="S118" s="84"/>
      <c r="T118" s="56"/>
      <c r="U118" s="111"/>
    </row>
    <row r="119" spans="1:21" ht="60">
      <c r="A119" s="56" t="s">
        <v>8</v>
      </c>
      <c r="B119" s="56" t="s">
        <v>19</v>
      </c>
      <c r="C119" s="56" t="s">
        <v>34</v>
      </c>
      <c r="D119" s="56"/>
      <c r="E119" s="56"/>
      <c r="F119" s="56"/>
      <c r="G119" s="56"/>
      <c r="H119" s="57">
        <v>30</v>
      </c>
      <c r="I119" s="56" t="s">
        <v>54</v>
      </c>
      <c r="J119" s="80" t="s">
        <v>19</v>
      </c>
      <c r="K119" s="80" t="s">
        <v>715</v>
      </c>
      <c r="L119" s="62">
        <v>0</v>
      </c>
      <c r="M119" s="63">
        <v>1</v>
      </c>
      <c r="N119" s="63">
        <v>0.01</v>
      </c>
      <c r="O119" s="56" t="s">
        <v>42</v>
      </c>
      <c r="P119" s="56" t="s">
        <v>1041</v>
      </c>
      <c r="Q119" s="56" t="s">
        <v>259</v>
      </c>
      <c r="R119" s="11" t="s">
        <v>260</v>
      </c>
      <c r="S119" s="84" t="s">
        <v>197</v>
      </c>
      <c r="T119" s="56"/>
      <c r="U119" s="111"/>
    </row>
    <row r="120" spans="1:21" ht="150">
      <c r="A120" s="56" t="s">
        <v>8</v>
      </c>
      <c r="B120" s="56" t="s">
        <v>148</v>
      </c>
      <c r="C120" s="56" t="s">
        <v>147</v>
      </c>
      <c r="D120" s="56" t="s">
        <v>566</v>
      </c>
      <c r="E120" s="56"/>
      <c r="F120" s="56" t="s">
        <v>565</v>
      </c>
      <c r="G120" s="56"/>
      <c r="H120" s="57">
        <v>31</v>
      </c>
      <c r="I120" s="56" t="s">
        <v>54</v>
      </c>
      <c r="J120" s="80" t="s">
        <v>148</v>
      </c>
      <c r="K120" s="80" t="s">
        <v>714</v>
      </c>
      <c r="L120" s="74">
        <v>0</v>
      </c>
      <c r="M120" s="74">
        <v>2000</v>
      </c>
      <c r="N120" s="74">
        <v>250</v>
      </c>
      <c r="O120" s="56" t="s">
        <v>237</v>
      </c>
      <c r="P120" s="56" t="s">
        <v>1042</v>
      </c>
      <c r="Q120" s="56" t="s">
        <v>261</v>
      </c>
      <c r="R120" s="11" t="s">
        <v>262</v>
      </c>
      <c r="S120" s="84" t="s">
        <v>191</v>
      </c>
      <c r="T120" s="56" t="s">
        <v>238</v>
      </c>
      <c r="U120" s="109" t="s">
        <v>1100</v>
      </c>
    </row>
    <row r="121" spans="1:21" ht="45">
      <c r="A121" s="58" t="str">
        <f t="shared" ref="A121:C131" si="42">A$120</f>
        <v>Electricity Supply</v>
      </c>
      <c r="B121" s="58" t="str">
        <f t="shared" si="42"/>
        <v>Early Retirement of Power Plants</v>
      </c>
      <c r="C121" s="58" t="str">
        <f t="shared" si="42"/>
        <v>Annual Additional Capacity Retired due to Early Retirement Policy</v>
      </c>
      <c r="D121" s="11" t="s">
        <v>386</v>
      </c>
      <c r="E121" s="56"/>
      <c r="F121" s="11" t="s">
        <v>387</v>
      </c>
      <c r="G121" s="56"/>
      <c r="H121" s="57" t="s">
        <v>239</v>
      </c>
      <c r="I121" s="56" t="s">
        <v>55</v>
      </c>
      <c r="J121" s="78" t="str">
        <f t="shared" ref="J121:K131" si="43">J$120</f>
        <v>Early Retirement of Power Plants</v>
      </c>
      <c r="K121" s="69" t="str">
        <f>K$120</f>
        <v>elec early retirement</v>
      </c>
      <c r="L121" s="74"/>
      <c r="M121" s="74"/>
      <c r="N121" s="74"/>
      <c r="O121" s="56"/>
      <c r="P121" s="56"/>
      <c r="Q121" s="56"/>
      <c r="R121" s="11"/>
      <c r="S121" s="84"/>
      <c r="T121" s="56"/>
      <c r="U121" s="111"/>
    </row>
    <row r="122" spans="1:21" ht="45">
      <c r="A122" s="58" t="str">
        <f t="shared" si="42"/>
        <v>Electricity Supply</v>
      </c>
      <c r="B122" s="58" t="str">
        <f t="shared" si="42"/>
        <v>Early Retirement of Power Plants</v>
      </c>
      <c r="C122" s="58" t="str">
        <f t="shared" si="42"/>
        <v>Annual Additional Capacity Retired due to Early Retirement Policy</v>
      </c>
      <c r="D122" s="11" t="s">
        <v>91</v>
      </c>
      <c r="E122" s="56"/>
      <c r="F122" s="11" t="s">
        <v>105</v>
      </c>
      <c r="G122" s="56"/>
      <c r="H122" s="57">
        <v>32</v>
      </c>
      <c r="I122" s="56" t="s">
        <v>55</v>
      </c>
      <c r="J122" s="78" t="str">
        <f t="shared" si="43"/>
        <v>Early Retirement of Power Plants</v>
      </c>
      <c r="K122" s="69" t="str">
        <f>K$120</f>
        <v>elec early retirement</v>
      </c>
      <c r="L122" s="69">
        <f>L$120</f>
        <v>0</v>
      </c>
      <c r="M122" s="69">
        <f>M$120</f>
        <v>2000</v>
      </c>
      <c r="N122" s="69">
        <f>N$120</f>
        <v>250</v>
      </c>
      <c r="O122" s="58" t="str">
        <f>O$120</f>
        <v>MW/year</v>
      </c>
      <c r="P122" s="56" t="s">
        <v>1053</v>
      </c>
      <c r="Q122" s="56" t="s">
        <v>261</v>
      </c>
      <c r="R122" s="11" t="s">
        <v>262</v>
      </c>
      <c r="S122" s="84" t="s">
        <v>197</v>
      </c>
      <c r="T122" s="56"/>
      <c r="U122" s="109" t="s">
        <v>1100</v>
      </c>
    </row>
    <row r="123" spans="1:21" ht="45">
      <c r="A123" s="58" t="str">
        <f t="shared" si="42"/>
        <v>Electricity Supply</v>
      </c>
      <c r="B123" s="58" t="str">
        <f t="shared" si="42"/>
        <v>Early Retirement of Power Plants</v>
      </c>
      <c r="C123" s="58" t="str">
        <f t="shared" si="42"/>
        <v>Annual Additional Capacity Retired due to Early Retirement Policy</v>
      </c>
      <c r="D123" s="11" t="s">
        <v>92</v>
      </c>
      <c r="E123" s="56"/>
      <c r="F123" s="11" t="s">
        <v>106</v>
      </c>
      <c r="G123" s="56"/>
      <c r="H123" s="57" t="s">
        <v>239</v>
      </c>
      <c r="I123" s="56" t="s">
        <v>55</v>
      </c>
      <c r="J123" s="78" t="str">
        <f t="shared" si="43"/>
        <v>Early Retirement of Power Plants</v>
      </c>
      <c r="K123" s="69" t="str">
        <f t="shared" si="43"/>
        <v>elec early retirement</v>
      </c>
      <c r="L123" s="74"/>
      <c r="M123" s="74"/>
      <c r="N123" s="74"/>
      <c r="O123" s="56"/>
      <c r="P123" s="56"/>
      <c r="Q123" s="56"/>
      <c r="R123" s="11"/>
      <c r="S123" s="84"/>
      <c r="T123" s="56"/>
      <c r="U123" s="111"/>
    </row>
    <row r="124" spans="1:21" ht="45">
      <c r="A124" s="58" t="str">
        <f t="shared" si="42"/>
        <v>Electricity Supply</v>
      </c>
      <c r="B124" s="58" t="str">
        <f t="shared" si="42"/>
        <v>Early Retirement of Power Plants</v>
      </c>
      <c r="C124" s="58" t="str">
        <f t="shared" si="42"/>
        <v>Annual Additional Capacity Retired due to Early Retirement Policy</v>
      </c>
      <c r="D124" s="11" t="s">
        <v>567</v>
      </c>
      <c r="E124" s="56"/>
      <c r="F124" s="11" t="s">
        <v>573</v>
      </c>
      <c r="G124" s="56"/>
      <c r="H124" s="57" t="s">
        <v>239</v>
      </c>
      <c r="I124" s="56" t="s">
        <v>55</v>
      </c>
      <c r="J124" s="78" t="str">
        <f t="shared" si="43"/>
        <v>Early Retirement of Power Plants</v>
      </c>
      <c r="K124" s="69" t="str">
        <f t="shared" si="43"/>
        <v>elec early retirement</v>
      </c>
      <c r="L124" s="74"/>
      <c r="M124" s="74"/>
      <c r="N124" s="74"/>
      <c r="O124" s="56"/>
      <c r="P124" s="56"/>
      <c r="Q124" s="56"/>
      <c r="R124" s="11"/>
      <c r="S124" s="84"/>
      <c r="T124" s="56"/>
      <c r="U124" s="111"/>
    </row>
    <row r="125" spans="1:21" ht="45">
      <c r="A125" s="58" t="str">
        <f t="shared" si="42"/>
        <v>Electricity Supply</v>
      </c>
      <c r="B125" s="58" t="str">
        <f t="shared" si="42"/>
        <v>Early Retirement of Power Plants</v>
      </c>
      <c r="C125" s="58" t="str">
        <f t="shared" si="42"/>
        <v>Annual Additional Capacity Retired due to Early Retirement Policy</v>
      </c>
      <c r="D125" s="11" t="s">
        <v>93</v>
      </c>
      <c r="E125" s="56"/>
      <c r="F125" s="11" t="s">
        <v>107</v>
      </c>
      <c r="G125" s="56"/>
      <c r="H125" s="57" t="s">
        <v>239</v>
      </c>
      <c r="I125" s="56" t="s">
        <v>55</v>
      </c>
      <c r="J125" s="78" t="str">
        <f t="shared" si="43"/>
        <v>Early Retirement of Power Plants</v>
      </c>
      <c r="K125" s="69" t="str">
        <f t="shared" si="43"/>
        <v>elec early retirement</v>
      </c>
      <c r="L125" s="74"/>
      <c r="M125" s="74"/>
      <c r="N125" s="74"/>
      <c r="O125" s="56"/>
      <c r="P125" s="56"/>
      <c r="Q125" s="56"/>
      <c r="R125" s="11"/>
      <c r="S125" s="84"/>
      <c r="T125" s="56"/>
      <c r="U125" s="111"/>
    </row>
    <row r="126" spans="1:21" ht="45">
      <c r="A126" s="58" t="str">
        <f t="shared" si="42"/>
        <v>Electricity Supply</v>
      </c>
      <c r="B126" s="58" t="str">
        <f t="shared" si="42"/>
        <v>Early Retirement of Power Plants</v>
      </c>
      <c r="C126" s="58" t="str">
        <f t="shared" si="42"/>
        <v>Annual Additional Capacity Retired due to Early Retirement Policy</v>
      </c>
      <c r="D126" s="11" t="s">
        <v>94</v>
      </c>
      <c r="E126" s="56"/>
      <c r="F126" s="11" t="s">
        <v>108</v>
      </c>
      <c r="G126" s="56"/>
      <c r="H126" s="57" t="s">
        <v>239</v>
      </c>
      <c r="I126" s="56" t="s">
        <v>55</v>
      </c>
      <c r="J126" s="78" t="str">
        <f t="shared" si="43"/>
        <v>Early Retirement of Power Plants</v>
      </c>
      <c r="K126" s="69" t="str">
        <f t="shared" si="43"/>
        <v>elec early retirement</v>
      </c>
      <c r="L126" s="74"/>
      <c r="M126" s="74"/>
      <c r="N126" s="74"/>
      <c r="O126" s="56"/>
      <c r="P126" s="56"/>
      <c r="Q126" s="56"/>
      <c r="R126" s="11"/>
      <c r="S126" s="84"/>
      <c r="T126" s="56"/>
      <c r="U126" s="111"/>
    </row>
    <row r="127" spans="1:21" ht="45">
      <c r="A127" s="58" t="str">
        <f t="shared" si="42"/>
        <v>Electricity Supply</v>
      </c>
      <c r="B127" s="58" t="str">
        <f t="shared" si="42"/>
        <v>Early Retirement of Power Plants</v>
      </c>
      <c r="C127" s="58" t="str">
        <f t="shared" si="42"/>
        <v>Annual Additional Capacity Retired due to Early Retirement Policy</v>
      </c>
      <c r="D127" s="11" t="s">
        <v>95</v>
      </c>
      <c r="E127" s="56"/>
      <c r="F127" s="11" t="s">
        <v>109</v>
      </c>
      <c r="G127" s="56"/>
      <c r="H127" s="57" t="s">
        <v>239</v>
      </c>
      <c r="I127" s="56" t="s">
        <v>55</v>
      </c>
      <c r="J127" s="78" t="str">
        <f t="shared" si="43"/>
        <v>Early Retirement of Power Plants</v>
      </c>
      <c r="K127" s="69" t="str">
        <f t="shared" si="43"/>
        <v>elec early retirement</v>
      </c>
      <c r="L127" s="74"/>
      <c r="M127" s="74"/>
      <c r="N127" s="74"/>
      <c r="O127" s="56"/>
      <c r="P127" s="56"/>
      <c r="Q127" s="56"/>
      <c r="R127" s="11"/>
      <c r="S127" s="84"/>
      <c r="T127" s="56"/>
      <c r="U127" s="111"/>
    </row>
    <row r="128" spans="1:21" ht="45">
      <c r="A128" s="58" t="str">
        <f t="shared" si="42"/>
        <v>Electricity Supply</v>
      </c>
      <c r="B128" s="58" t="str">
        <f t="shared" si="42"/>
        <v>Early Retirement of Power Plants</v>
      </c>
      <c r="C128" s="58" t="str">
        <f t="shared" si="42"/>
        <v>Annual Additional Capacity Retired due to Early Retirement Policy</v>
      </c>
      <c r="D128" s="11" t="s">
        <v>388</v>
      </c>
      <c r="E128" s="56"/>
      <c r="F128" s="11" t="s">
        <v>390</v>
      </c>
      <c r="G128" s="56"/>
      <c r="H128" s="57"/>
      <c r="I128" s="56" t="s">
        <v>55</v>
      </c>
      <c r="J128" s="78" t="str">
        <f t="shared" si="43"/>
        <v>Early Retirement of Power Plants</v>
      </c>
      <c r="K128" s="69" t="str">
        <f t="shared" si="43"/>
        <v>elec early retirement</v>
      </c>
      <c r="L128" s="74"/>
      <c r="M128" s="74"/>
      <c r="N128" s="74"/>
      <c r="O128" s="56"/>
      <c r="P128" s="56"/>
      <c r="Q128" s="56"/>
      <c r="R128" s="11"/>
      <c r="S128" s="84"/>
      <c r="T128" s="56"/>
      <c r="U128" s="111"/>
    </row>
    <row r="129" spans="1:21" ht="45">
      <c r="A129" s="58" t="str">
        <f t="shared" si="42"/>
        <v>Electricity Supply</v>
      </c>
      <c r="B129" s="58" t="str">
        <f t="shared" si="42"/>
        <v>Early Retirement of Power Plants</v>
      </c>
      <c r="C129" s="58" t="str">
        <f t="shared" si="42"/>
        <v>Annual Additional Capacity Retired due to Early Retirement Policy</v>
      </c>
      <c r="D129" s="11" t="s">
        <v>389</v>
      </c>
      <c r="E129" s="56"/>
      <c r="F129" s="11" t="s">
        <v>391</v>
      </c>
      <c r="G129" s="56"/>
      <c r="H129" s="57"/>
      <c r="I129" s="56" t="s">
        <v>55</v>
      </c>
      <c r="J129" s="78" t="str">
        <f t="shared" si="43"/>
        <v>Early Retirement of Power Plants</v>
      </c>
      <c r="K129" s="69" t="str">
        <f t="shared" si="43"/>
        <v>elec early retirement</v>
      </c>
      <c r="L129" s="74"/>
      <c r="M129" s="74"/>
      <c r="N129" s="74"/>
      <c r="O129" s="56"/>
      <c r="P129" s="56"/>
      <c r="Q129" s="56"/>
      <c r="R129" s="11"/>
      <c r="S129" s="84"/>
      <c r="T129" s="56"/>
      <c r="U129" s="111"/>
    </row>
    <row r="130" spans="1:21" ht="45">
      <c r="A130" s="58" t="str">
        <f t="shared" si="42"/>
        <v>Electricity Supply</v>
      </c>
      <c r="B130" s="58" t="str">
        <f t="shared" si="42"/>
        <v>Early Retirement of Power Plants</v>
      </c>
      <c r="C130" s="58" t="str">
        <f t="shared" si="42"/>
        <v>Annual Additional Capacity Retired due to Early Retirement Policy</v>
      </c>
      <c r="D130" s="11" t="s">
        <v>563</v>
      </c>
      <c r="E130" s="56"/>
      <c r="F130" s="11" t="s">
        <v>562</v>
      </c>
      <c r="G130" s="56"/>
      <c r="H130" s="57"/>
      <c r="I130" s="56" t="s">
        <v>55</v>
      </c>
      <c r="J130" s="78" t="str">
        <f t="shared" si="43"/>
        <v>Early Retirement of Power Plants</v>
      </c>
      <c r="K130" s="69" t="str">
        <f t="shared" si="43"/>
        <v>elec early retirement</v>
      </c>
      <c r="L130" s="67"/>
      <c r="M130" s="67"/>
      <c r="N130" s="67"/>
      <c r="O130" s="58"/>
      <c r="P130" s="56"/>
      <c r="Q130" s="56"/>
      <c r="R130" s="11"/>
      <c r="S130" s="84"/>
      <c r="T130" s="56"/>
      <c r="U130" s="111"/>
    </row>
    <row r="131" spans="1:21" ht="45">
      <c r="A131" s="58" t="str">
        <f t="shared" si="42"/>
        <v>Electricity Supply</v>
      </c>
      <c r="B131" s="58" t="str">
        <f t="shared" si="42"/>
        <v>Early Retirement of Power Plants</v>
      </c>
      <c r="C131" s="58" t="str">
        <f t="shared" si="42"/>
        <v>Annual Additional Capacity Retired due to Early Retirement Policy</v>
      </c>
      <c r="D131" s="11" t="s">
        <v>575</v>
      </c>
      <c r="E131" s="56"/>
      <c r="F131" s="11" t="s">
        <v>576</v>
      </c>
      <c r="G131" s="56"/>
      <c r="H131" s="57"/>
      <c r="I131" s="56" t="s">
        <v>55</v>
      </c>
      <c r="J131" s="78" t="str">
        <f t="shared" si="43"/>
        <v>Early Retirement of Power Plants</v>
      </c>
      <c r="K131" s="69" t="str">
        <f t="shared" si="43"/>
        <v>elec early retirement</v>
      </c>
      <c r="L131" s="67"/>
      <c r="M131" s="67"/>
      <c r="N131" s="67"/>
      <c r="O131" s="58"/>
      <c r="P131" s="56"/>
      <c r="Q131" s="56"/>
      <c r="R131" s="11"/>
      <c r="S131" s="84"/>
      <c r="T131" s="56"/>
      <c r="U131" s="111"/>
    </row>
    <row r="132" spans="1:21" ht="90">
      <c r="A132" s="56" t="s">
        <v>8</v>
      </c>
      <c r="B132" s="56" t="s">
        <v>21</v>
      </c>
      <c r="C132" s="56" t="s">
        <v>396</v>
      </c>
      <c r="D132" s="56"/>
      <c r="E132" s="56"/>
      <c r="F132" s="56"/>
      <c r="G132" s="56"/>
      <c r="H132" s="57">
        <v>33</v>
      </c>
      <c r="I132" s="56" t="s">
        <v>54</v>
      </c>
      <c r="J132" s="80" t="s">
        <v>21</v>
      </c>
      <c r="K132" s="80" t="s">
        <v>713</v>
      </c>
      <c r="L132" s="62">
        <v>0</v>
      </c>
      <c r="M132" s="62">
        <v>0.16</v>
      </c>
      <c r="N132" s="71">
        <v>5.0000000000000001E-3</v>
      </c>
      <c r="O132" s="56" t="s">
        <v>37</v>
      </c>
      <c r="P132" s="56" t="s">
        <v>1054</v>
      </c>
      <c r="Q132" s="56" t="s">
        <v>263</v>
      </c>
      <c r="R132" s="11" t="s">
        <v>264</v>
      </c>
      <c r="S132" s="84" t="s">
        <v>192</v>
      </c>
      <c r="T132" s="56" t="s">
        <v>192</v>
      </c>
      <c r="U132" s="111" t="s">
        <v>1101</v>
      </c>
    </row>
    <row r="133" spans="1:21" ht="75">
      <c r="A133" s="56" t="s">
        <v>8</v>
      </c>
      <c r="B133" s="56" t="s">
        <v>152</v>
      </c>
      <c r="C133" s="56" t="s">
        <v>349</v>
      </c>
      <c r="D133" s="56"/>
      <c r="E133" s="56"/>
      <c r="F133" s="56"/>
      <c r="G133" s="56"/>
      <c r="H133" s="57">
        <v>34</v>
      </c>
      <c r="I133" s="56" t="s">
        <v>54</v>
      </c>
      <c r="J133" s="80" t="s">
        <v>152</v>
      </c>
      <c r="K133" s="80" t="s">
        <v>712</v>
      </c>
      <c r="L133" s="62">
        <v>0</v>
      </c>
      <c r="M133" s="62">
        <f>ROUND(MaxBoundCalculations!B181,2)</f>
        <v>1.1299999999999999</v>
      </c>
      <c r="N133" s="62">
        <v>0.01</v>
      </c>
      <c r="O133" s="56" t="s">
        <v>153</v>
      </c>
      <c r="P133" s="56" t="s">
        <v>1055</v>
      </c>
      <c r="Q133" s="56" t="s">
        <v>265</v>
      </c>
      <c r="R133" s="11" t="s">
        <v>266</v>
      </c>
      <c r="S133" s="84" t="s">
        <v>193</v>
      </c>
      <c r="T133" s="56" t="s">
        <v>511</v>
      </c>
      <c r="U133" s="111"/>
    </row>
    <row r="134" spans="1:21" s="5" customFormat="1" ht="45">
      <c r="A134" s="56" t="s">
        <v>8</v>
      </c>
      <c r="B134" s="56" t="s">
        <v>73</v>
      </c>
      <c r="C134" s="56" t="s">
        <v>149</v>
      </c>
      <c r="D134" s="56"/>
      <c r="E134" s="56"/>
      <c r="F134" s="56"/>
      <c r="G134" s="56"/>
      <c r="H134" s="57" t="s">
        <v>239</v>
      </c>
      <c r="I134" s="56" t="s">
        <v>55</v>
      </c>
      <c r="J134" s="80" t="s">
        <v>73</v>
      </c>
      <c r="K134" s="93"/>
      <c r="L134" s="68"/>
      <c r="M134" s="68"/>
      <c r="N134" s="68"/>
      <c r="O134" s="56"/>
      <c r="P134" s="56"/>
      <c r="Q134" s="58"/>
      <c r="R134" s="11"/>
      <c r="S134" s="89"/>
      <c r="T134" s="58"/>
      <c r="U134" s="112"/>
    </row>
    <row r="135" spans="1:21" s="5" customFormat="1" ht="45">
      <c r="A135" s="56" t="s">
        <v>8</v>
      </c>
      <c r="B135" s="56" t="s">
        <v>465</v>
      </c>
      <c r="C135" s="56" t="s">
        <v>466</v>
      </c>
      <c r="D135" s="56"/>
      <c r="E135" s="56"/>
      <c r="F135" s="56"/>
      <c r="G135" s="56"/>
      <c r="H135" s="57" t="s">
        <v>239</v>
      </c>
      <c r="I135" s="56" t="s">
        <v>55</v>
      </c>
      <c r="J135" s="80" t="s">
        <v>465</v>
      </c>
      <c r="K135" s="80" t="s">
        <v>711</v>
      </c>
      <c r="L135" s="68"/>
      <c r="M135" s="68"/>
      <c r="N135" s="68"/>
      <c r="O135" s="56"/>
      <c r="P135" s="56"/>
      <c r="Q135" s="58"/>
      <c r="R135" s="11"/>
      <c r="S135" s="89"/>
      <c r="T135" s="58"/>
      <c r="U135" s="112"/>
    </row>
    <row r="136" spans="1:21" s="5" customFormat="1" ht="90">
      <c r="A136" s="56" t="s">
        <v>8</v>
      </c>
      <c r="B136" s="56" t="s">
        <v>666</v>
      </c>
      <c r="C136" s="56" t="s">
        <v>665</v>
      </c>
      <c r="D136" s="11"/>
      <c r="E136" s="58"/>
      <c r="F136" s="11"/>
      <c r="G136" s="58"/>
      <c r="H136" s="57">
        <v>35</v>
      </c>
      <c r="I136" s="11" t="s">
        <v>54</v>
      </c>
      <c r="J136" s="80" t="s">
        <v>667</v>
      </c>
      <c r="K136" s="93"/>
      <c r="L136" s="62">
        <v>0</v>
      </c>
      <c r="M136" s="68">
        <v>20</v>
      </c>
      <c r="N136" s="68">
        <v>1</v>
      </c>
      <c r="O136" s="11" t="s">
        <v>150</v>
      </c>
      <c r="P136" s="56" t="s">
        <v>763</v>
      </c>
      <c r="Q136" s="56" t="s">
        <v>267</v>
      </c>
      <c r="R136" s="11" t="s">
        <v>668</v>
      </c>
      <c r="S136" s="90" t="s">
        <v>194</v>
      </c>
      <c r="T136" s="11" t="s">
        <v>194</v>
      </c>
      <c r="U136" s="112"/>
    </row>
    <row r="137" spans="1:21" s="3" customFormat="1" ht="30">
      <c r="A137" s="11" t="s">
        <v>8</v>
      </c>
      <c r="B137" s="11" t="s">
        <v>317</v>
      </c>
      <c r="C137" s="11" t="s">
        <v>318</v>
      </c>
      <c r="D137" s="11" t="s">
        <v>566</v>
      </c>
      <c r="E137" s="11" t="s">
        <v>319</v>
      </c>
      <c r="F137" s="56"/>
      <c r="G137" s="11"/>
      <c r="H137" s="59"/>
      <c r="I137" s="11" t="s">
        <v>55</v>
      </c>
      <c r="J137" s="79" t="s">
        <v>317</v>
      </c>
      <c r="K137" s="80" t="s">
        <v>710</v>
      </c>
      <c r="L137" s="66"/>
      <c r="M137" s="66"/>
      <c r="N137" s="66"/>
      <c r="O137" s="11"/>
      <c r="P137" s="56"/>
      <c r="Q137" s="11"/>
      <c r="R137" s="11"/>
      <c r="S137" s="90"/>
      <c r="T137" s="11"/>
      <c r="U137" s="109"/>
    </row>
    <row r="138" spans="1:21" s="3" customFormat="1" ht="30">
      <c r="A138" s="60" t="str">
        <f t="shared" ref="A138:C167" si="44">A$137</f>
        <v>Electricity Supply</v>
      </c>
      <c r="B138" s="60" t="str">
        <f t="shared" si="44"/>
        <v>Reduce Plant Downtime</v>
      </c>
      <c r="C138" s="60" t="str">
        <f t="shared" si="44"/>
        <v>Percentage Reduction in Plant Downtime</v>
      </c>
      <c r="D138" s="11" t="s">
        <v>566</v>
      </c>
      <c r="E138" s="11" t="s">
        <v>320</v>
      </c>
      <c r="F138" s="56"/>
      <c r="G138" s="11"/>
      <c r="H138" s="59"/>
      <c r="I138" s="11" t="s">
        <v>55</v>
      </c>
      <c r="J138" s="94" t="str">
        <f>J$137</f>
        <v>Reduce Plant Downtime</v>
      </c>
      <c r="K138" s="94" t="str">
        <f>K$137</f>
        <v>elec reduce plant downtime</v>
      </c>
      <c r="L138" s="66"/>
      <c r="M138" s="66"/>
      <c r="N138" s="66"/>
      <c r="O138" s="11"/>
      <c r="P138" s="56"/>
      <c r="Q138" s="11"/>
      <c r="R138" s="11"/>
      <c r="S138" s="90"/>
      <c r="T138" s="11"/>
      <c r="U138" s="109"/>
    </row>
    <row r="139" spans="1:21" s="3" customFormat="1" ht="30">
      <c r="A139" s="60" t="str">
        <f t="shared" si="44"/>
        <v>Electricity Supply</v>
      </c>
      <c r="B139" s="60" t="str">
        <f t="shared" si="44"/>
        <v>Reduce Plant Downtime</v>
      </c>
      <c r="C139" s="60" t="str">
        <f t="shared" si="44"/>
        <v>Percentage Reduction in Plant Downtime</v>
      </c>
      <c r="D139" s="11" t="s">
        <v>566</v>
      </c>
      <c r="E139" s="11" t="s">
        <v>321</v>
      </c>
      <c r="F139" s="56"/>
      <c r="G139" s="11"/>
      <c r="H139" s="59"/>
      <c r="I139" s="11" t="s">
        <v>55</v>
      </c>
      <c r="J139" s="94" t="str">
        <f t="shared" ref="J139:K171" si="45">J$137</f>
        <v>Reduce Plant Downtime</v>
      </c>
      <c r="K139" s="94" t="str">
        <f t="shared" si="45"/>
        <v>elec reduce plant downtime</v>
      </c>
      <c r="L139" s="73"/>
      <c r="M139" s="73"/>
      <c r="N139" s="73"/>
      <c r="O139" s="11"/>
      <c r="P139" s="11"/>
      <c r="Q139" s="11"/>
      <c r="R139" s="11"/>
      <c r="S139" s="90"/>
      <c r="T139" s="11"/>
      <c r="U139" s="109"/>
    </row>
    <row r="140" spans="1:21" s="3" customFormat="1" ht="90">
      <c r="A140" s="60" t="str">
        <f t="shared" si="44"/>
        <v>Electricity Supply</v>
      </c>
      <c r="B140" s="60" t="str">
        <f t="shared" si="44"/>
        <v>Reduce Plant Downtime</v>
      </c>
      <c r="C140" s="60" t="str">
        <f t="shared" si="44"/>
        <v>Percentage Reduction in Plant Downtime</v>
      </c>
      <c r="D140" s="11" t="s">
        <v>386</v>
      </c>
      <c r="E140" s="11" t="s">
        <v>319</v>
      </c>
      <c r="F140" s="11" t="s">
        <v>382</v>
      </c>
      <c r="G140" s="11" t="s">
        <v>387</v>
      </c>
      <c r="H140" s="59">
        <v>141</v>
      </c>
      <c r="I140" s="11" t="s">
        <v>54</v>
      </c>
      <c r="J140" s="94" t="str">
        <f t="shared" si="45"/>
        <v>Reduce Plant Downtime</v>
      </c>
      <c r="K140" s="94" t="str">
        <f t="shared" si="45"/>
        <v>elec reduce plant downtime</v>
      </c>
      <c r="L140" s="66">
        <v>0</v>
      </c>
      <c r="M140" s="66">
        <v>0.6</v>
      </c>
      <c r="N140" s="66">
        <v>0.01</v>
      </c>
      <c r="O140" s="11" t="s">
        <v>322</v>
      </c>
      <c r="P140" s="56" t="s">
        <v>738</v>
      </c>
      <c r="Q140" s="11" t="s">
        <v>639</v>
      </c>
      <c r="R140" s="11" t="s">
        <v>323</v>
      </c>
      <c r="S140" s="90" t="s">
        <v>392</v>
      </c>
      <c r="T140" s="11"/>
      <c r="U140" s="109"/>
    </row>
    <row r="141" spans="1:21" s="3" customFormat="1" ht="30">
      <c r="A141" s="60" t="str">
        <f t="shared" si="44"/>
        <v>Electricity Supply</v>
      </c>
      <c r="B141" s="60" t="str">
        <f t="shared" si="44"/>
        <v>Reduce Plant Downtime</v>
      </c>
      <c r="C141" s="60" t="str">
        <f t="shared" si="44"/>
        <v>Percentage Reduction in Plant Downtime</v>
      </c>
      <c r="D141" s="11" t="s">
        <v>386</v>
      </c>
      <c r="E141" s="11" t="s">
        <v>320</v>
      </c>
      <c r="F141" s="11"/>
      <c r="G141" s="11"/>
      <c r="H141" s="59"/>
      <c r="I141" s="11" t="s">
        <v>55</v>
      </c>
      <c r="J141" s="94" t="str">
        <f t="shared" si="45"/>
        <v>Reduce Plant Downtime</v>
      </c>
      <c r="K141" s="94" t="str">
        <f t="shared" si="45"/>
        <v>elec reduce plant downtime</v>
      </c>
      <c r="L141" s="66"/>
      <c r="M141" s="66"/>
      <c r="N141" s="66"/>
      <c r="O141" s="11"/>
      <c r="P141" s="56"/>
      <c r="Q141" s="11"/>
      <c r="R141" s="11"/>
      <c r="S141" s="90"/>
      <c r="T141" s="11"/>
      <c r="U141" s="109"/>
    </row>
    <row r="142" spans="1:21" s="3" customFormat="1" ht="30">
      <c r="A142" s="60" t="str">
        <f t="shared" si="44"/>
        <v>Electricity Supply</v>
      </c>
      <c r="B142" s="60" t="str">
        <f t="shared" si="44"/>
        <v>Reduce Plant Downtime</v>
      </c>
      <c r="C142" s="60" t="str">
        <f t="shared" si="44"/>
        <v>Percentage Reduction in Plant Downtime</v>
      </c>
      <c r="D142" s="11" t="s">
        <v>386</v>
      </c>
      <c r="E142" s="11" t="s">
        <v>321</v>
      </c>
      <c r="F142" s="11"/>
      <c r="G142" s="11"/>
      <c r="H142" s="59"/>
      <c r="I142" s="11" t="s">
        <v>55</v>
      </c>
      <c r="J142" s="94" t="str">
        <f t="shared" si="45"/>
        <v>Reduce Plant Downtime</v>
      </c>
      <c r="K142" s="94" t="str">
        <f t="shared" si="45"/>
        <v>elec reduce plant downtime</v>
      </c>
      <c r="L142" s="73"/>
      <c r="M142" s="73"/>
      <c r="N142" s="73"/>
      <c r="O142" s="11"/>
      <c r="P142" s="11"/>
      <c r="Q142" s="11"/>
      <c r="R142" s="11"/>
      <c r="S142" s="90"/>
      <c r="T142" s="11"/>
      <c r="U142" s="109"/>
    </row>
    <row r="143" spans="1:21" s="3" customFormat="1" ht="30">
      <c r="A143" s="60" t="str">
        <f t="shared" si="44"/>
        <v>Electricity Supply</v>
      </c>
      <c r="B143" s="60" t="str">
        <f t="shared" si="44"/>
        <v>Reduce Plant Downtime</v>
      </c>
      <c r="C143" s="60" t="str">
        <f t="shared" si="44"/>
        <v>Percentage Reduction in Plant Downtime</v>
      </c>
      <c r="D143" s="11" t="s">
        <v>91</v>
      </c>
      <c r="E143" s="11" t="s">
        <v>319</v>
      </c>
      <c r="F143" s="11"/>
      <c r="G143" s="11"/>
      <c r="H143" s="59"/>
      <c r="I143" s="11" t="s">
        <v>55</v>
      </c>
      <c r="J143" s="94" t="str">
        <f t="shared" si="45"/>
        <v>Reduce Plant Downtime</v>
      </c>
      <c r="K143" s="94" t="str">
        <f t="shared" si="45"/>
        <v>elec reduce plant downtime</v>
      </c>
      <c r="L143" s="73"/>
      <c r="M143" s="73"/>
      <c r="N143" s="73"/>
      <c r="O143" s="11"/>
      <c r="P143" s="11"/>
      <c r="Q143" s="11"/>
      <c r="R143" s="11"/>
      <c r="S143" s="90"/>
      <c r="T143" s="11"/>
      <c r="U143" s="109"/>
    </row>
    <row r="144" spans="1:21" s="3" customFormat="1" ht="30">
      <c r="A144" s="60" t="str">
        <f t="shared" si="44"/>
        <v>Electricity Supply</v>
      </c>
      <c r="B144" s="60" t="str">
        <f t="shared" si="44"/>
        <v>Reduce Plant Downtime</v>
      </c>
      <c r="C144" s="60" t="str">
        <f t="shared" si="44"/>
        <v>Percentage Reduction in Plant Downtime</v>
      </c>
      <c r="D144" s="11" t="s">
        <v>91</v>
      </c>
      <c r="E144" s="11" t="s">
        <v>320</v>
      </c>
      <c r="F144" s="11"/>
      <c r="G144" s="11"/>
      <c r="H144" s="59"/>
      <c r="I144" s="11" t="s">
        <v>55</v>
      </c>
      <c r="J144" s="94" t="str">
        <f t="shared" si="45"/>
        <v>Reduce Plant Downtime</v>
      </c>
      <c r="K144" s="94" t="str">
        <f t="shared" si="45"/>
        <v>elec reduce plant downtime</v>
      </c>
      <c r="L144" s="73"/>
      <c r="M144" s="73"/>
      <c r="N144" s="73"/>
      <c r="O144" s="11"/>
      <c r="P144" s="11"/>
      <c r="Q144" s="11"/>
      <c r="R144" s="11"/>
      <c r="S144" s="90"/>
      <c r="T144" s="11"/>
      <c r="U144" s="109"/>
    </row>
    <row r="145" spans="1:21" s="3" customFormat="1" ht="30">
      <c r="A145" s="60" t="str">
        <f t="shared" si="44"/>
        <v>Electricity Supply</v>
      </c>
      <c r="B145" s="60" t="str">
        <f t="shared" si="44"/>
        <v>Reduce Plant Downtime</v>
      </c>
      <c r="C145" s="60" t="str">
        <f t="shared" si="44"/>
        <v>Percentage Reduction in Plant Downtime</v>
      </c>
      <c r="D145" s="11" t="s">
        <v>91</v>
      </c>
      <c r="E145" s="11" t="s">
        <v>321</v>
      </c>
      <c r="F145" s="11"/>
      <c r="G145" s="11"/>
      <c r="H145" s="59"/>
      <c r="I145" s="11" t="s">
        <v>55</v>
      </c>
      <c r="J145" s="94" t="str">
        <f t="shared" si="45"/>
        <v>Reduce Plant Downtime</v>
      </c>
      <c r="K145" s="94" t="str">
        <f t="shared" si="45"/>
        <v>elec reduce plant downtime</v>
      </c>
      <c r="L145" s="73"/>
      <c r="M145" s="73"/>
      <c r="N145" s="73"/>
      <c r="O145" s="11"/>
      <c r="P145" s="11"/>
      <c r="Q145" s="11"/>
      <c r="R145" s="11"/>
      <c r="S145" s="90"/>
      <c r="T145" s="11"/>
      <c r="U145" s="109"/>
    </row>
    <row r="146" spans="1:21" s="3" customFormat="1" ht="30">
      <c r="A146" s="60" t="str">
        <f t="shared" si="44"/>
        <v>Electricity Supply</v>
      </c>
      <c r="B146" s="60" t="str">
        <f t="shared" si="44"/>
        <v>Reduce Plant Downtime</v>
      </c>
      <c r="C146" s="60" t="str">
        <f t="shared" si="44"/>
        <v>Percentage Reduction in Plant Downtime</v>
      </c>
      <c r="D146" s="11" t="s">
        <v>92</v>
      </c>
      <c r="E146" s="11" t="s">
        <v>319</v>
      </c>
      <c r="F146" s="11"/>
      <c r="G146" s="11"/>
      <c r="H146" s="59"/>
      <c r="I146" s="11" t="s">
        <v>55</v>
      </c>
      <c r="J146" s="94" t="str">
        <f t="shared" si="45"/>
        <v>Reduce Plant Downtime</v>
      </c>
      <c r="K146" s="94" t="str">
        <f t="shared" si="45"/>
        <v>elec reduce plant downtime</v>
      </c>
      <c r="L146" s="73"/>
      <c r="M146" s="73"/>
      <c r="N146" s="73"/>
      <c r="O146" s="11"/>
      <c r="P146" s="11"/>
      <c r="Q146" s="11"/>
      <c r="R146" s="11"/>
      <c r="S146" s="90"/>
      <c r="T146" s="11"/>
      <c r="U146" s="109"/>
    </row>
    <row r="147" spans="1:21" s="3" customFormat="1" ht="30">
      <c r="A147" s="60" t="str">
        <f t="shared" si="44"/>
        <v>Electricity Supply</v>
      </c>
      <c r="B147" s="60" t="str">
        <f t="shared" si="44"/>
        <v>Reduce Plant Downtime</v>
      </c>
      <c r="C147" s="60" t="str">
        <f t="shared" si="44"/>
        <v>Percentage Reduction in Plant Downtime</v>
      </c>
      <c r="D147" s="11" t="s">
        <v>92</v>
      </c>
      <c r="E147" s="11" t="s">
        <v>320</v>
      </c>
      <c r="F147" s="11"/>
      <c r="G147" s="11"/>
      <c r="H147" s="59"/>
      <c r="I147" s="11" t="s">
        <v>55</v>
      </c>
      <c r="J147" s="94" t="str">
        <f t="shared" si="45"/>
        <v>Reduce Plant Downtime</v>
      </c>
      <c r="K147" s="94" t="str">
        <f t="shared" si="45"/>
        <v>elec reduce plant downtime</v>
      </c>
      <c r="L147" s="73"/>
      <c r="M147" s="73"/>
      <c r="N147" s="73"/>
      <c r="O147" s="11"/>
      <c r="P147" s="11"/>
      <c r="Q147" s="11"/>
      <c r="R147" s="11"/>
      <c r="S147" s="90"/>
      <c r="T147" s="11"/>
      <c r="U147" s="109"/>
    </row>
    <row r="148" spans="1:21" s="3" customFormat="1" ht="30">
      <c r="A148" s="60" t="str">
        <f t="shared" si="44"/>
        <v>Electricity Supply</v>
      </c>
      <c r="B148" s="60" t="str">
        <f t="shared" si="44"/>
        <v>Reduce Plant Downtime</v>
      </c>
      <c r="C148" s="60" t="str">
        <f t="shared" si="44"/>
        <v>Percentage Reduction in Plant Downtime</v>
      </c>
      <c r="D148" s="11" t="s">
        <v>92</v>
      </c>
      <c r="E148" s="11" t="s">
        <v>321</v>
      </c>
      <c r="F148" s="11"/>
      <c r="G148" s="11"/>
      <c r="H148" s="59"/>
      <c r="I148" s="11" t="s">
        <v>55</v>
      </c>
      <c r="J148" s="94" t="str">
        <f t="shared" si="45"/>
        <v>Reduce Plant Downtime</v>
      </c>
      <c r="K148" s="94" t="str">
        <f t="shared" si="45"/>
        <v>elec reduce plant downtime</v>
      </c>
      <c r="L148" s="73"/>
      <c r="M148" s="73"/>
      <c r="N148" s="73"/>
      <c r="O148" s="11"/>
      <c r="P148" s="11"/>
      <c r="Q148" s="11"/>
      <c r="R148" s="11"/>
      <c r="S148" s="90"/>
      <c r="T148" s="11"/>
      <c r="U148" s="109"/>
    </row>
    <row r="149" spans="1:21" s="3" customFormat="1" ht="30">
      <c r="A149" s="60" t="str">
        <f t="shared" si="44"/>
        <v>Electricity Supply</v>
      </c>
      <c r="B149" s="60" t="str">
        <f t="shared" si="44"/>
        <v>Reduce Plant Downtime</v>
      </c>
      <c r="C149" s="60" t="str">
        <f t="shared" si="44"/>
        <v>Percentage Reduction in Plant Downtime</v>
      </c>
      <c r="D149" s="11" t="s">
        <v>567</v>
      </c>
      <c r="E149" s="11" t="s">
        <v>319</v>
      </c>
      <c r="F149" s="11"/>
      <c r="G149" s="11"/>
      <c r="H149" s="59"/>
      <c r="I149" s="11" t="s">
        <v>55</v>
      </c>
      <c r="J149" s="94" t="str">
        <f t="shared" si="45"/>
        <v>Reduce Plant Downtime</v>
      </c>
      <c r="K149" s="94" t="str">
        <f t="shared" si="45"/>
        <v>elec reduce plant downtime</v>
      </c>
      <c r="L149" s="73"/>
      <c r="M149" s="73"/>
      <c r="N149" s="73"/>
      <c r="O149" s="11"/>
      <c r="P149" s="11"/>
      <c r="Q149" s="11"/>
      <c r="R149" s="11"/>
      <c r="S149" s="90"/>
      <c r="T149" s="11"/>
      <c r="U149" s="109"/>
    </row>
    <row r="150" spans="1:21" s="3" customFormat="1" ht="30">
      <c r="A150" s="60" t="str">
        <f t="shared" si="44"/>
        <v>Electricity Supply</v>
      </c>
      <c r="B150" s="60" t="str">
        <f t="shared" si="44"/>
        <v>Reduce Plant Downtime</v>
      </c>
      <c r="C150" s="60" t="str">
        <f t="shared" si="44"/>
        <v>Percentage Reduction in Plant Downtime</v>
      </c>
      <c r="D150" s="11" t="s">
        <v>567</v>
      </c>
      <c r="E150" s="11" t="s">
        <v>320</v>
      </c>
      <c r="F150" s="11"/>
      <c r="G150" s="11"/>
      <c r="H150" s="59"/>
      <c r="I150" s="11" t="s">
        <v>55</v>
      </c>
      <c r="J150" s="94" t="str">
        <f t="shared" si="45"/>
        <v>Reduce Plant Downtime</v>
      </c>
      <c r="K150" s="94" t="str">
        <f t="shared" si="45"/>
        <v>elec reduce plant downtime</v>
      </c>
      <c r="L150" s="73"/>
      <c r="M150" s="73"/>
      <c r="N150" s="73"/>
      <c r="O150" s="11"/>
      <c r="P150" s="11"/>
      <c r="Q150" s="11"/>
      <c r="R150" s="11"/>
      <c r="S150" s="90"/>
      <c r="T150" s="11"/>
      <c r="U150" s="109"/>
    </row>
    <row r="151" spans="1:21" s="3" customFormat="1" ht="90">
      <c r="A151" s="60" t="str">
        <f t="shared" si="44"/>
        <v>Electricity Supply</v>
      </c>
      <c r="B151" s="60" t="str">
        <f t="shared" si="44"/>
        <v>Reduce Plant Downtime</v>
      </c>
      <c r="C151" s="60" t="str">
        <f t="shared" si="44"/>
        <v>Percentage Reduction in Plant Downtime</v>
      </c>
      <c r="D151" s="11" t="s">
        <v>567</v>
      </c>
      <c r="E151" s="11" t="s">
        <v>321</v>
      </c>
      <c r="F151" s="11" t="s">
        <v>393</v>
      </c>
      <c r="G151" s="11" t="s">
        <v>573</v>
      </c>
      <c r="H151" s="59">
        <v>143</v>
      </c>
      <c r="I151" s="11" t="s">
        <v>54</v>
      </c>
      <c r="J151" s="94" t="str">
        <f t="shared" si="45"/>
        <v>Reduce Plant Downtime</v>
      </c>
      <c r="K151" s="94" t="str">
        <f t="shared" si="45"/>
        <v>elec reduce plant downtime</v>
      </c>
      <c r="L151" s="66">
        <v>0</v>
      </c>
      <c r="M151" s="66">
        <v>0.25</v>
      </c>
      <c r="N151" s="66">
        <v>0.01</v>
      </c>
      <c r="O151" s="11" t="s">
        <v>322</v>
      </c>
      <c r="P151" s="56" t="s">
        <v>1056</v>
      </c>
      <c r="Q151" s="11" t="s">
        <v>639</v>
      </c>
      <c r="R151" s="11" t="s">
        <v>323</v>
      </c>
      <c r="S151" s="90" t="s">
        <v>395</v>
      </c>
      <c r="T151" s="11"/>
      <c r="U151" s="109"/>
    </row>
    <row r="152" spans="1:21" s="3" customFormat="1" ht="30">
      <c r="A152" s="60" t="str">
        <f t="shared" si="44"/>
        <v>Electricity Supply</v>
      </c>
      <c r="B152" s="60" t="str">
        <f t="shared" si="44"/>
        <v>Reduce Plant Downtime</v>
      </c>
      <c r="C152" s="60" t="str">
        <f t="shared" si="44"/>
        <v>Percentage Reduction in Plant Downtime</v>
      </c>
      <c r="D152" s="11" t="s">
        <v>93</v>
      </c>
      <c r="E152" s="11" t="s">
        <v>319</v>
      </c>
      <c r="F152" s="11"/>
      <c r="G152" s="11"/>
      <c r="H152" s="59"/>
      <c r="I152" s="11" t="s">
        <v>55</v>
      </c>
      <c r="J152" s="94" t="str">
        <f t="shared" si="45"/>
        <v>Reduce Plant Downtime</v>
      </c>
      <c r="K152" s="94" t="str">
        <f t="shared" si="45"/>
        <v>elec reduce plant downtime</v>
      </c>
      <c r="L152" s="73"/>
      <c r="M152" s="73"/>
      <c r="N152" s="73"/>
      <c r="O152" s="11"/>
      <c r="P152" s="11"/>
      <c r="Q152" s="11"/>
      <c r="R152" s="11"/>
      <c r="S152" s="90"/>
      <c r="T152" s="11"/>
      <c r="U152" s="109"/>
    </row>
    <row r="153" spans="1:21" s="3" customFormat="1" ht="30">
      <c r="A153" s="60" t="str">
        <f t="shared" si="44"/>
        <v>Electricity Supply</v>
      </c>
      <c r="B153" s="60" t="str">
        <f t="shared" si="44"/>
        <v>Reduce Plant Downtime</v>
      </c>
      <c r="C153" s="60" t="str">
        <f t="shared" si="44"/>
        <v>Percentage Reduction in Plant Downtime</v>
      </c>
      <c r="D153" s="11" t="s">
        <v>93</v>
      </c>
      <c r="E153" s="11" t="s">
        <v>320</v>
      </c>
      <c r="F153" s="11"/>
      <c r="G153" s="11"/>
      <c r="H153" s="59"/>
      <c r="I153" s="11" t="s">
        <v>55</v>
      </c>
      <c r="J153" s="94" t="str">
        <f t="shared" si="45"/>
        <v>Reduce Plant Downtime</v>
      </c>
      <c r="K153" s="94" t="str">
        <f t="shared" si="45"/>
        <v>elec reduce plant downtime</v>
      </c>
      <c r="L153" s="73"/>
      <c r="M153" s="73"/>
      <c r="N153" s="73"/>
      <c r="O153" s="11"/>
      <c r="P153" s="11"/>
      <c r="Q153" s="11"/>
      <c r="R153" s="11"/>
      <c r="S153" s="90"/>
      <c r="T153" s="11"/>
      <c r="U153" s="109"/>
    </row>
    <row r="154" spans="1:21" s="3" customFormat="1" ht="90">
      <c r="A154" s="60" t="str">
        <f t="shared" si="44"/>
        <v>Electricity Supply</v>
      </c>
      <c r="B154" s="60" t="str">
        <f t="shared" si="44"/>
        <v>Reduce Plant Downtime</v>
      </c>
      <c r="C154" s="60" t="str">
        <f t="shared" si="44"/>
        <v>Percentage Reduction in Plant Downtime</v>
      </c>
      <c r="D154" s="11" t="s">
        <v>93</v>
      </c>
      <c r="E154" s="11" t="s">
        <v>321</v>
      </c>
      <c r="F154" s="11" t="s">
        <v>393</v>
      </c>
      <c r="G154" s="11" t="s">
        <v>107</v>
      </c>
      <c r="H154" s="59">
        <v>144</v>
      </c>
      <c r="I154" s="11" t="s">
        <v>54</v>
      </c>
      <c r="J154" s="94" t="str">
        <f t="shared" si="45"/>
        <v>Reduce Plant Downtime</v>
      </c>
      <c r="K154" s="94" t="str">
        <f t="shared" si="45"/>
        <v>elec reduce plant downtime</v>
      </c>
      <c r="L154" s="66">
        <v>0</v>
      </c>
      <c r="M154" s="66">
        <v>0.3</v>
      </c>
      <c r="N154" s="66">
        <v>0.01</v>
      </c>
      <c r="O154" s="11" t="s">
        <v>322</v>
      </c>
      <c r="P154" s="56" t="s">
        <v>739</v>
      </c>
      <c r="Q154" s="11" t="s">
        <v>639</v>
      </c>
      <c r="R154" s="11" t="s">
        <v>323</v>
      </c>
      <c r="S154" s="90" t="s">
        <v>394</v>
      </c>
      <c r="T154" s="11"/>
      <c r="U154" s="109"/>
    </row>
    <row r="155" spans="1:21" s="3" customFormat="1" ht="30">
      <c r="A155" s="60" t="str">
        <f t="shared" si="44"/>
        <v>Electricity Supply</v>
      </c>
      <c r="B155" s="60" t="str">
        <f t="shared" si="44"/>
        <v>Reduce Plant Downtime</v>
      </c>
      <c r="C155" s="60" t="str">
        <f t="shared" si="44"/>
        <v>Percentage Reduction in Plant Downtime</v>
      </c>
      <c r="D155" s="11" t="s">
        <v>94</v>
      </c>
      <c r="E155" s="11" t="s">
        <v>319</v>
      </c>
      <c r="F155" s="11"/>
      <c r="G155" s="11"/>
      <c r="H155" s="59"/>
      <c r="I155" s="11" t="s">
        <v>55</v>
      </c>
      <c r="J155" s="94" t="str">
        <f t="shared" si="45"/>
        <v>Reduce Plant Downtime</v>
      </c>
      <c r="K155" s="94" t="str">
        <f t="shared" si="45"/>
        <v>elec reduce plant downtime</v>
      </c>
      <c r="L155" s="73"/>
      <c r="M155" s="73"/>
      <c r="N155" s="73"/>
      <c r="O155" s="11"/>
      <c r="P155" s="11"/>
      <c r="Q155" s="11"/>
      <c r="R155" s="11"/>
      <c r="S155" s="90"/>
      <c r="T155" s="11"/>
      <c r="U155" s="109"/>
    </row>
    <row r="156" spans="1:21" s="3" customFormat="1" ht="30">
      <c r="A156" s="60" t="str">
        <f t="shared" si="44"/>
        <v>Electricity Supply</v>
      </c>
      <c r="B156" s="60" t="str">
        <f t="shared" si="44"/>
        <v>Reduce Plant Downtime</v>
      </c>
      <c r="C156" s="60" t="str">
        <f t="shared" si="44"/>
        <v>Percentage Reduction in Plant Downtime</v>
      </c>
      <c r="D156" s="11" t="s">
        <v>94</v>
      </c>
      <c r="E156" s="11" t="s">
        <v>320</v>
      </c>
      <c r="F156" s="11"/>
      <c r="G156" s="11"/>
      <c r="H156" s="59"/>
      <c r="I156" s="11" t="s">
        <v>55</v>
      </c>
      <c r="J156" s="94" t="str">
        <f t="shared" si="45"/>
        <v>Reduce Plant Downtime</v>
      </c>
      <c r="K156" s="94" t="str">
        <f t="shared" si="45"/>
        <v>elec reduce plant downtime</v>
      </c>
      <c r="L156" s="73"/>
      <c r="M156" s="73"/>
      <c r="N156" s="73"/>
      <c r="O156" s="11"/>
      <c r="P156" s="11"/>
      <c r="Q156" s="11"/>
      <c r="R156" s="11"/>
      <c r="S156" s="90"/>
      <c r="T156" s="11"/>
      <c r="U156" s="109"/>
    </row>
    <row r="157" spans="1:21" s="3" customFormat="1" ht="30">
      <c r="A157" s="60" t="str">
        <f t="shared" si="44"/>
        <v>Electricity Supply</v>
      </c>
      <c r="B157" s="60" t="str">
        <f t="shared" si="44"/>
        <v>Reduce Plant Downtime</v>
      </c>
      <c r="C157" s="60" t="str">
        <f t="shared" si="44"/>
        <v>Percentage Reduction in Plant Downtime</v>
      </c>
      <c r="D157" s="11" t="s">
        <v>94</v>
      </c>
      <c r="E157" s="11" t="s">
        <v>321</v>
      </c>
      <c r="F157" s="11"/>
      <c r="G157" s="11"/>
      <c r="H157" s="59"/>
      <c r="I157" s="11" t="s">
        <v>55</v>
      </c>
      <c r="J157" s="94" t="str">
        <f t="shared" si="45"/>
        <v>Reduce Plant Downtime</v>
      </c>
      <c r="K157" s="94" t="str">
        <f t="shared" si="45"/>
        <v>elec reduce plant downtime</v>
      </c>
      <c r="L157" s="73"/>
      <c r="M157" s="73"/>
      <c r="N157" s="73"/>
      <c r="O157" s="11"/>
      <c r="P157" s="11"/>
      <c r="Q157" s="11"/>
      <c r="R157" s="11"/>
      <c r="S157" s="90"/>
      <c r="T157" s="11"/>
      <c r="U157" s="109"/>
    </row>
    <row r="158" spans="1:21" s="3" customFormat="1" ht="30">
      <c r="A158" s="60" t="str">
        <f t="shared" si="44"/>
        <v>Electricity Supply</v>
      </c>
      <c r="B158" s="60" t="str">
        <f t="shared" si="44"/>
        <v>Reduce Plant Downtime</v>
      </c>
      <c r="C158" s="60" t="str">
        <f t="shared" si="44"/>
        <v>Percentage Reduction in Plant Downtime</v>
      </c>
      <c r="D158" s="11" t="s">
        <v>95</v>
      </c>
      <c r="E158" s="11" t="s">
        <v>319</v>
      </c>
      <c r="F158" s="11"/>
      <c r="G158" s="11"/>
      <c r="H158" s="59"/>
      <c r="I158" s="11" t="s">
        <v>55</v>
      </c>
      <c r="J158" s="94" t="str">
        <f t="shared" si="45"/>
        <v>Reduce Plant Downtime</v>
      </c>
      <c r="K158" s="94" t="str">
        <f t="shared" si="45"/>
        <v>elec reduce plant downtime</v>
      </c>
      <c r="L158" s="73"/>
      <c r="M158" s="73"/>
      <c r="N158" s="73"/>
      <c r="O158" s="11"/>
      <c r="P158" s="11"/>
      <c r="Q158" s="11"/>
      <c r="R158" s="11"/>
      <c r="S158" s="90"/>
      <c r="T158" s="11"/>
      <c r="U158" s="109"/>
    </row>
    <row r="159" spans="1:21" s="3" customFormat="1" ht="30">
      <c r="A159" s="60" t="str">
        <f t="shared" si="44"/>
        <v>Electricity Supply</v>
      </c>
      <c r="B159" s="60" t="str">
        <f t="shared" si="44"/>
        <v>Reduce Plant Downtime</v>
      </c>
      <c r="C159" s="60" t="str">
        <f t="shared" si="44"/>
        <v>Percentage Reduction in Plant Downtime</v>
      </c>
      <c r="D159" s="11" t="s">
        <v>95</v>
      </c>
      <c r="E159" s="11" t="s">
        <v>320</v>
      </c>
      <c r="F159" s="11"/>
      <c r="G159" s="11"/>
      <c r="H159" s="59"/>
      <c r="I159" s="11" t="s">
        <v>55</v>
      </c>
      <c r="J159" s="94" t="str">
        <f t="shared" si="45"/>
        <v>Reduce Plant Downtime</v>
      </c>
      <c r="K159" s="94" t="str">
        <f t="shared" si="45"/>
        <v>elec reduce plant downtime</v>
      </c>
      <c r="L159" s="73"/>
      <c r="M159" s="73"/>
      <c r="N159" s="73"/>
      <c r="O159" s="11"/>
      <c r="P159" s="11"/>
      <c r="Q159" s="11"/>
      <c r="R159" s="11"/>
      <c r="S159" s="90"/>
      <c r="T159" s="11"/>
      <c r="U159" s="109"/>
    </row>
    <row r="160" spans="1:21" s="3" customFormat="1" ht="30">
      <c r="A160" s="60" t="str">
        <f t="shared" si="44"/>
        <v>Electricity Supply</v>
      </c>
      <c r="B160" s="60" t="str">
        <f t="shared" si="44"/>
        <v>Reduce Plant Downtime</v>
      </c>
      <c r="C160" s="60" t="str">
        <f t="shared" si="44"/>
        <v>Percentage Reduction in Plant Downtime</v>
      </c>
      <c r="D160" s="11" t="s">
        <v>95</v>
      </c>
      <c r="E160" s="11" t="s">
        <v>321</v>
      </c>
      <c r="F160" s="11"/>
      <c r="G160" s="11"/>
      <c r="H160" s="59"/>
      <c r="I160" s="11" t="s">
        <v>55</v>
      </c>
      <c r="J160" s="94" t="str">
        <f t="shared" si="45"/>
        <v>Reduce Plant Downtime</v>
      </c>
      <c r="K160" s="94" t="str">
        <f t="shared" si="45"/>
        <v>elec reduce plant downtime</v>
      </c>
      <c r="L160" s="73"/>
      <c r="M160" s="73"/>
      <c r="N160" s="73"/>
      <c r="O160" s="11"/>
      <c r="P160" s="11"/>
      <c r="Q160" s="11"/>
      <c r="R160" s="11"/>
      <c r="S160" s="90"/>
      <c r="T160" s="11"/>
      <c r="U160" s="109"/>
    </row>
    <row r="161" spans="1:21" s="3" customFormat="1" ht="30">
      <c r="A161" s="60" t="str">
        <f t="shared" si="44"/>
        <v>Electricity Supply</v>
      </c>
      <c r="B161" s="60" t="str">
        <f t="shared" si="44"/>
        <v>Reduce Plant Downtime</v>
      </c>
      <c r="C161" s="60" t="str">
        <f t="shared" si="44"/>
        <v>Percentage Reduction in Plant Downtime</v>
      </c>
      <c r="D161" s="11" t="s">
        <v>388</v>
      </c>
      <c r="E161" s="11" t="s">
        <v>319</v>
      </c>
      <c r="F161" s="11"/>
      <c r="G161" s="11"/>
      <c r="H161" s="59"/>
      <c r="I161" s="11" t="s">
        <v>55</v>
      </c>
      <c r="J161" s="94" t="str">
        <f t="shared" si="45"/>
        <v>Reduce Plant Downtime</v>
      </c>
      <c r="K161" s="94" t="str">
        <f t="shared" si="45"/>
        <v>elec reduce plant downtime</v>
      </c>
      <c r="L161" s="73"/>
      <c r="M161" s="73"/>
      <c r="N161" s="73"/>
      <c r="O161" s="11"/>
      <c r="P161" s="11"/>
      <c r="Q161" s="11"/>
      <c r="R161" s="11"/>
      <c r="S161" s="90"/>
      <c r="T161" s="11"/>
      <c r="U161" s="109"/>
    </row>
    <row r="162" spans="1:21" s="3" customFormat="1" ht="30">
      <c r="A162" s="60" t="str">
        <f t="shared" si="44"/>
        <v>Electricity Supply</v>
      </c>
      <c r="B162" s="60" t="str">
        <f t="shared" si="44"/>
        <v>Reduce Plant Downtime</v>
      </c>
      <c r="C162" s="60" t="str">
        <f t="shared" si="44"/>
        <v>Percentage Reduction in Plant Downtime</v>
      </c>
      <c r="D162" s="11" t="s">
        <v>388</v>
      </c>
      <c r="E162" s="11" t="s">
        <v>320</v>
      </c>
      <c r="F162" s="11"/>
      <c r="G162" s="11"/>
      <c r="H162" s="59"/>
      <c r="I162" s="11" t="s">
        <v>55</v>
      </c>
      <c r="J162" s="94" t="str">
        <f t="shared" si="45"/>
        <v>Reduce Plant Downtime</v>
      </c>
      <c r="K162" s="94" t="str">
        <f t="shared" si="45"/>
        <v>elec reduce plant downtime</v>
      </c>
      <c r="L162" s="73"/>
      <c r="M162" s="73"/>
      <c r="N162" s="73"/>
      <c r="O162" s="11"/>
      <c r="P162" s="11"/>
      <c r="Q162" s="11"/>
      <c r="R162" s="11"/>
      <c r="S162" s="90"/>
      <c r="T162" s="11"/>
      <c r="U162" s="109"/>
    </row>
    <row r="163" spans="1:21" s="3" customFormat="1" ht="30">
      <c r="A163" s="60" t="str">
        <f t="shared" si="44"/>
        <v>Electricity Supply</v>
      </c>
      <c r="B163" s="60" t="str">
        <f t="shared" si="44"/>
        <v>Reduce Plant Downtime</v>
      </c>
      <c r="C163" s="60" t="str">
        <f t="shared" si="44"/>
        <v>Percentage Reduction in Plant Downtime</v>
      </c>
      <c r="D163" s="11" t="s">
        <v>388</v>
      </c>
      <c r="E163" s="11" t="s">
        <v>321</v>
      </c>
      <c r="F163" s="11"/>
      <c r="G163" s="11"/>
      <c r="H163" s="59"/>
      <c r="I163" s="11" t="s">
        <v>55</v>
      </c>
      <c r="J163" s="94" t="str">
        <f t="shared" si="45"/>
        <v>Reduce Plant Downtime</v>
      </c>
      <c r="K163" s="94" t="str">
        <f t="shared" si="45"/>
        <v>elec reduce plant downtime</v>
      </c>
      <c r="L163" s="73"/>
      <c r="M163" s="73"/>
      <c r="N163" s="73"/>
      <c r="O163" s="11"/>
      <c r="P163" s="11"/>
      <c r="Q163" s="11"/>
      <c r="R163" s="11"/>
      <c r="S163" s="90"/>
      <c r="T163" s="11"/>
      <c r="U163" s="109"/>
    </row>
    <row r="164" spans="1:21" s="3" customFormat="1" ht="30">
      <c r="A164" s="60" t="str">
        <f t="shared" si="44"/>
        <v>Electricity Supply</v>
      </c>
      <c r="B164" s="60" t="str">
        <f t="shared" si="44"/>
        <v>Reduce Plant Downtime</v>
      </c>
      <c r="C164" s="60" t="str">
        <f t="shared" si="44"/>
        <v>Percentage Reduction in Plant Downtime</v>
      </c>
      <c r="D164" s="11" t="s">
        <v>389</v>
      </c>
      <c r="E164" s="11" t="s">
        <v>319</v>
      </c>
      <c r="F164" s="11"/>
      <c r="G164" s="11"/>
      <c r="H164" s="59"/>
      <c r="I164" s="11" t="s">
        <v>55</v>
      </c>
      <c r="J164" s="94" t="str">
        <f t="shared" si="45"/>
        <v>Reduce Plant Downtime</v>
      </c>
      <c r="K164" s="94" t="str">
        <f t="shared" si="45"/>
        <v>elec reduce plant downtime</v>
      </c>
      <c r="L164" s="73"/>
      <c r="M164" s="73"/>
      <c r="N164" s="73"/>
      <c r="O164" s="11"/>
      <c r="P164" s="11"/>
      <c r="Q164" s="11"/>
      <c r="R164" s="11"/>
      <c r="S164" s="90"/>
      <c r="T164" s="11"/>
      <c r="U164" s="109"/>
    </row>
    <row r="165" spans="1:21" s="3" customFormat="1" ht="30">
      <c r="A165" s="60" t="str">
        <f t="shared" si="44"/>
        <v>Electricity Supply</v>
      </c>
      <c r="B165" s="60" t="str">
        <f t="shared" si="44"/>
        <v>Reduce Plant Downtime</v>
      </c>
      <c r="C165" s="60" t="str">
        <f t="shared" si="44"/>
        <v>Percentage Reduction in Plant Downtime</v>
      </c>
      <c r="D165" s="11" t="s">
        <v>389</v>
      </c>
      <c r="E165" s="11" t="s">
        <v>320</v>
      </c>
      <c r="F165" s="11"/>
      <c r="G165" s="11"/>
      <c r="H165" s="59"/>
      <c r="I165" s="11" t="s">
        <v>55</v>
      </c>
      <c r="J165" s="94" t="str">
        <f t="shared" si="45"/>
        <v>Reduce Plant Downtime</v>
      </c>
      <c r="K165" s="94" t="str">
        <f t="shared" si="45"/>
        <v>elec reduce plant downtime</v>
      </c>
      <c r="L165" s="73"/>
      <c r="M165" s="73"/>
      <c r="N165" s="73"/>
      <c r="O165" s="11"/>
      <c r="P165" s="11"/>
      <c r="Q165" s="11"/>
      <c r="R165" s="11"/>
      <c r="S165" s="90"/>
      <c r="T165" s="11"/>
      <c r="U165" s="109"/>
    </row>
    <row r="166" spans="1:21" s="3" customFormat="1" ht="30">
      <c r="A166" s="60" t="str">
        <f t="shared" si="44"/>
        <v>Electricity Supply</v>
      </c>
      <c r="B166" s="60" t="str">
        <f t="shared" si="44"/>
        <v>Reduce Plant Downtime</v>
      </c>
      <c r="C166" s="60" t="str">
        <f t="shared" si="44"/>
        <v>Percentage Reduction in Plant Downtime</v>
      </c>
      <c r="D166" s="11" t="s">
        <v>389</v>
      </c>
      <c r="E166" s="11" t="s">
        <v>321</v>
      </c>
      <c r="F166" s="11"/>
      <c r="G166" s="11"/>
      <c r="H166" s="59"/>
      <c r="I166" s="11" t="s">
        <v>55</v>
      </c>
      <c r="J166" s="94" t="str">
        <f t="shared" si="45"/>
        <v>Reduce Plant Downtime</v>
      </c>
      <c r="K166" s="94" t="str">
        <f t="shared" si="45"/>
        <v>elec reduce plant downtime</v>
      </c>
      <c r="L166" s="73"/>
      <c r="M166" s="73"/>
      <c r="N166" s="73"/>
      <c r="O166" s="11"/>
      <c r="P166" s="11"/>
      <c r="Q166" s="11"/>
      <c r="R166" s="11"/>
      <c r="S166" s="90"/>
      <c r="T166" s="11"/>
      <c r="U166" s="109"/>
    </row>
    <row r="167" spans="1:21" s="3" customFormat="1" ht="30">
      <c r="A167" s="60" t="str">
        <f t="shared" si="44"/>
        <v>Electricity Supply</v>
      </c>
      <c r="B167" s="60" t="str">
        <f t="shared" si="44"/>
        <v>Reduce Plant Downtime</v>
      </c>
      <c r="C167" s="60" t="str">
        <f t="shared" si="44"/>
        <v>Percentage Reduction in Plant Downtime</v>
      </c>
      <c r="D167" s="11" t="s">
        <v>563</v>
      </c>
      <c r="E167" s="11" t="s">
        <v>319</v>
      </c>
      <c r="F167" s="11"/>
      <c r="G167" s="11"/>
      <c r="H167" s="59"/>
      <c r="I167" s="11" t="s">
        <v>55</v>
      </c>
      <c r="J167" s="94" t="str">
        <f t="shared" si="45"/>
        <v>Reduce Plant Downtime</v>
      </c>
      <c r="K167" s="94" t="str">
        <f t="shared" si="45"/>
        <v>elec reduce plant downtime</v>
      </c>
      <c r="L167" s="67"/>
      <c r="M167" s="67"/>
      <c r="N167" s="67"/>
      <c r="O167" s="58"/>
      <c r="P167" s="11"/>
      <c r="Q167" s="11"/>
      <c r="R167" s="11"/>
      <c r="S167" s="90"/>
      <c r="T167" s="11"/>
      <c r="U167" s="109"/>
    </row>
    <row r="168" spans="1:21" s="3" customFormat="1" ht="30">
      <c r="A168" s="60" t="str">
        <f t="shared" ref="A168:C172" si="46">A$137</f>
        <v>Electricity Supply</v>
      </c>
      <c r="B168" s="60" t="str">
        <f t="shared" si="46"/>
        <v>Reduce Plant Downtime</v>
      </c>
      <c r="C168" s="60" t="str">
        <f t="shared" si="46"/>
        <v>Percentage Reduction in Plant Downtime</v>
      </c>
      <c r="D168" s="11" t="s">
        <v>563</v>
      </c>
      <c r="E168" s="11" t="s">
        <v>320</v>
      </c>
      <c r="F168" s="11"/>
      <c r="G168" s="11"/>
      <c r="H168" s="59"/>
      <c r="I168" s="11" t="s">
        <v>55</v>
      </c>
      <c r="J168" s="94" t="str">
        <f t="shared" si="45"/>
        <v>Reduce Plant Downtime</v>
      </c>
      <c r="K168" s="94" t="str">
        <f t="shared" si="45"/>
        <v>elec reduce plant downtime</v>
      </c>
      <c r="L168" s="67"/>
      <c r="M168" s="67"/>
      <c r="N168" s="67"/>
      <c r="O168" s="58"/>
      <c r="P168" s="11"/>
      <c r="Q168" s="11"/>
      <c r="R168" s="11"/>
      <c r="S168" s="90"/>
      <c r="T168" s="11"/>
      <c r="U168" s="109"/>
    </row>
    <row r="169" spans="1:21" s="3" customFormat="1" ht="30">
      <c r="A169" s="60" t="str">
        <f t="shared" si="46"/>
        <v>Electricity Supply</v>
      </c>
      <c r="B169" s="60" t="str">
        <f t="shared" si="46"/>
        <v>Reduce Plant Downtime</v>
      </c>
      <c r="C169" s="60" t="str">
        <f t="shared" si="46"/>
        <v>Percentage Reduction in Plant Downtime</v>
      </c>
      <c r="D169" s="11" t="s">
        <v>563</v>
      </c>
      <c r="E169" s="11" t="s">
        <v>321</v>
      </c>
      <c r="F169" s="11"/>
      <c r="G169" s="11"/>
      <c r="H169" s="59"/>
      <c r="I169" s="11" t="s">
        <v>55</v>
      </c>
      <c r="J169" s="94" t="str">
        <f t="shared" si="45"/>
        <v>Reduce Plant Downtime</v>
      </c>
      <c r="K169" s="94" t="str">
        <f t="shared" si="45"/>
        <v>elec reduce plant downtime</v>
      </c>
      <c r="L169" s="67"/>
      <c r="M169" s="67"/>
      <c r="N169" s="67"/>
      <c r="O169" s="58"/>
      <c r="P169" s="11"/>
      <c r="Q169" s="11"/>
      <c r="R169" s="11"/>
      <c r="S169" s="90"/>
      <c r="T169" s="11"/>
      <c r="U169" s="109"/>
    </row>
    <row r="170" spans="1:21" s="3" customFormat="1" ht="30">
      <c r="A170" s="60" t="str">
        <f t="shared" si="46"/>
        <v>Electricity Supply</v>
      </c>
      <c r="B170" s="60" t="str">
        <f t="shared" si="46"/>
        <v>Reduce Plant Downtime</v>
      </c>
      <c r="C170" s="60" t="str">
        <f t="shared" si="46"/>
        <v>Percentage Reduction in Plant Downtime</v>
      </c>
      <c r="D170" s="11" t="s">
        <v>575</v>
      </c>
      <c r="E170" s="11" t="s">
        <v>319</v>
      </c>
      <c r="F170" s="11"/>
      <c r="G170" s="11"/>
      <c r="H170" s="59"/>
      <c r="I170" s="11" t="s">
        <v>55</v>
      </c>
      <c r="J170" s="94" t="str">
        <f t="shared" si="45"/>
        <v>Reduce Plant Downtime</v>
      </c>
      <c r="K170" s="94" t="str">
        <f t="shared" si="45"/>
        <v>elec reduce plant downtime</v>
      </c>
      <c r="L170" s="67"/>
      <c r="M170" s="67"/>
      <c r="N170" s="67"/>
      <c r="O170" s="58"/>
      <c r="P170" s="11"/>
      <c r="Q170" s="11"/>
      <c r="R170" s="11"/>
      <c r="S170" s="90"/>
      <c r="T170" s="11"/>
      <c r="U170" s="109"/>
    </row>
    <row r="171" spans="1:21" s="3" customFormat="1" ht="30">
      <c r="A171" s="60" t="str">
        <f t="shared" si="46"/>
        <v>Electricity Supply</v>
      </c>
      <c r="B171" s="60" t="str">
        <f t="shared" si="46"/>
        <v>Reduce Plant Downtime</v>
      </c>
      <c r="C171" s="60" t="str">
        <f t="shared" si="46"/>
        <v>Percentage Reduction in Plant Downtime</v>
      </c>
      <c r="D171" s="11" t="s">
        <v>575</v>
      </c>
      <c r="E171" s="11" t="s">
        <v>320</v>
      </c>
      <c r="F171" s="11"/>
      <c r="G171" s="11"/>
      <c r="H171" s="59"/>
      <c r="I171" s="11" t="s">
        <v>55</v>
      </c>
      <c r="J171" s="94" t="str">
        <f t="shared" si="45"/>
        <v>Reduce Plant Downtime</v>
      </c>
      <c r="K171" s="94" t="str">
        <f t="shared" si="45"/>
        <v>elec reduce plant downtime</v>
      </c>
      <c r="L171" s="67"/>
      <c r="M171" s="67"/>
      <c r="N171" s="67"/>
      <c r="O171" s="58"/>
      <c r="P171" s="11"/>
      <c r="Q171" s="11"/>
      <c r="R171" s="11"/>
      <c r="S171" s="90"/>
      <c r="T171" s="11"/>
      <c r="U171" s="109"/>
    </row>
    <row r="172" spans="1:21" s="3" customFormat="1" ht="105">
      <c r="A172" s="60" t="str">
        <f t="shared" si="46"/>
        <v>Electricity Supply</v>
      </c>
      <c r="B172" s="60" t="str">
        <f t="shared" si="46"/>
        <v>Reduce Plant Downtime</v>
      </c>
      <c r="C172" s="60" t="str">
        <f t="shared" si="46"/>
        <v>Percentage Reduction in Plant Downtime</v>
      </c>
      <c r="D172" s="11" t="s">
        <v>575</v>
      </c>
      <c r="E172" s="11" t="s">
        <v>321</v>
      </c>
      <c r="F172" s="11" t="s">
        <v>393</v>
      </c>
      <c r="G172" s="11" t="s">
        <v>576</v>
      </c>
      <c r="H172" s="59">
        <v>182</v>
      </c>
      <c r="I172" s="11" t="s">
        <v>54</v>
      </c>
      <c r="J172" s="94" t="str">
        <f t="shared" ref="J172" si="47">J$137</f>
        <v>Reduce Plant Downtime</v>
      </c>
      <c r="K172" s="78" t="str">
        <f>K$140</f>
        <v>elec reduce plant downtime</v>
      </c>
      <c r="L172" s="66">
        <v>0</v>
      </c>
      <c r="M172" s="66">
        <v>0.25</v>
      </c>
      <c r="N172" s="66">
        <v>0.01</v>
      </c>
      <c r="O172" s="11" t="s">
        <v>322</v>
      </c>
      <c r="P172" s="56" t="s">
        <v>740</v>
      </c>
      <c r="Q172" s="11" t="s">
        <v>639</v>
      </c>
      <c r="R172" s="11" t="s">
        <v>323</v>
      </c>
      <c r="S172" s="90" t="s">
        <v>395</v>
      </c>
      <c r="T172" s="11"/>
      <c r="U172" s="109"/>
    </row>
    <row r="173" spans="1:21" s="3" customFormat="1" ht="60">
      <c r="A173" s="11" t="s">
        <v>8</v>
      </c>
      <c r="B173" s="99" t="s">
        <v>858</v>
      </c>
      <c r="C173" s="99" t="s">
        <v>859</v>
      </c>
      <c r="D173" s="11" t="s">
        <v>567</v>
      </c>
      <c r="E173" s="11"/>
      <c r="F173" s="11" t="s">
        <v>573</v>
      </c>
      <c r="G173" s="11"/>
      <c r="H173" s="59">
        <v>194</v>
      </c>
      <c r="I173" s="11" t="s">
        <v>54</v>
      </c>
      <c r="J173" s="59" t="s">
        <v>858</v>
      </c>
      <c r="K173" s="79" t="s">
        <v>860</v>
      </c>
      <c r="L173" s="66">
        <v>0</v>
      </c>
      <c r="M173" s="66">
        <v>0.9</v>
      </c>
      <c r="N173" s="66">
        <v>0.01</v>
      </c>
      <c r="O173" s="11" t="s">
        <v>861</v>
      </c>
      <c r="P173" s="11" t="s">
        <v>862</v>
      </c>
      <c r="Q173" s="11" t="s">
        <v>1016</v>
      </c>
      <c r="R173" s="11" t="s">
        <v>1015</v>
      </c>
      <c r="S173" s="90"/>
      <c r="T173" s="11"/>
      <c r="U173" s="109"/>
    </row>
    <row r="174" spans="1:21" s="3" customFormat="1" ht="60">
      <c r="A174" s="60" t="str">
        <f>A$173</f>
        <v>Electricity Supply</v>
      </c>
      <c r="B174" s="60" t="str">
        <f t="shared" ref="B174:C175" si="48">B$173</f>
        <v>Reduce Soft Costs</v>
      </c>
      <c r="C174" s="60" t="str">
        <f t="shared" si="48"/>
        <v>Percent Reduction in Soft Costs of Capacity Construction</v>
      </c>
      <c r="D174" s="11" t="s">
        <v>93</v>
      </c>
      <c r="E174" s="11"/>
      <c r="F174" s="11" t="s">
        <v>107</v>
      </c>
      <c r="G174" s="11"/>
      <c r="H174" s="59">
        <v>195</v>
      </c>
      <c r="I174" s="11" t="s">
        <v>54</v>
      </c>
      <c r="J174" s="60" t="str">
        <f t="shared" ref="J174:Q175" si="49">J$173</f>
        <v>Reduce Soft Costs</v>
      </c>
      <c r="K174" s="60" t="str">
        <f t="shared" si="49"/>
        <v>elec reduce soft costs</v>
      </c>
      <c r="L174" s="100">
        <f t="shared" si="49"/>
        <v>0</v>
      </c>
      <c r="M174" s="100">
        <f t="shared" si="49"/>
        <v>0.9</v>
      </c>
      <c r="N174" s="100">
        <f t="shared" si="49"/>
        <v>0.01</v>
      </c>
      <c r="O174" s="60" t="str">
        <f t="shared" si="49"/>
        <v>% reduction in soft costs</v>
      </c>
      <c r="P174" s="11" t="s">
        <v>863</v>
      </c>
      <c r="Q174" s="60" t="str">
        <f t="shared" si="49"/>
        <v>endogenous-learning.html#red-soft-costs</v>
      </c>
      <c r="R174" s="60" t="str">
        <f t="shared" ref="R174:R175" si="50">R$173</f>
        <v>reduce-soft-costs.html</v>
      </c>
      <c r="S174" s="90"/>
      <c r="T174" s="11"/>
      <c r="U174" s="109"/>
    </row>
    <row r="175" spans="1:21" s="3" customFormat="1" ht="60">
      <c r="A175" s="60" t="str">
        <f>A$173</f>
        <v>Electricity Supply</v>
      </c>
      <c r="B175" s="60" t="str">
        <f t="shared" si="48"/>
        <v>Reduce Soft Costs</v>
      </c>
      <c r="C175" s="60" t="str">
        <f t="shared" si="48"/>
        <v>Percent Reduction in Soft Costs of Capacity Construction</v>
      </c>
      <c r="D175" s="11" t="s">
        <v>575</v>
      </c>
      <c r="E175" s="11"/>
      <c r="F175" s="11" t="s">
        <v>576</v>
      </c>
      <c r="G175" s="11"/>
      <c r="H175" s="59">
        <v>196</v>
      </c>
      <c r="I175" s="11" t="s">
        <v>54</v>
      </c>
      <c r="J175" s="60" t="str">
        <f t="shared" si="49"/>
        <v>Reduce Soft Costs</v>
      </c>
      <c r="K175" s="60" t="str">
        <f t="shared" si="49"/>
        <v>elec reduce soft costs</v>
      </c>
      <c r="L175" s="100">
        <f t="shared" si="49"/>
        <v>0</v>
      </c>
      <c r="M175" s="100">
        <f t="shared" si="49"/>
        <v>0.9</v>
      </c>
      <c r="N175" s="100">
        <f t="shared" si="49"/>
        <v>0.01</v>
      </c>
      <c r="O175" s="60" t="str">
        <f t="shared" si="49"/>
        <v>% reduction in soft costs</v>
      </c>
      <c r="P175" s="11" t="s">
        <v>864</v>
      </c>
      <c r="Q175" s="60" t="str">
        <f t="shared" si="49"/>
        <v>endogenous-learning.html#red-soft-costs</v>
      </c>
      <c r="R175" s="60" t="str">
        <f t="shared" si="50"/>
        <v>reduce-soft-costs.html</v>
      </c>
      <c r="S175" s="90"/>
      <c r="T175" s="11"/>
      <c r="U175" s="109"/>
    </row>
    <row r="176" spans="1:21" s="3" customFormat="1" ht="75">
      <c r="A176" s="11" t="s">
        <v>8</v>
      </c>
      <c r="B176" s="11" t="s">
        <v>314</v>
      </c>
      <c r="C176" s="11" t="s">
        <v>350</v>
      </c>
      <c r="D176" s="11"/>
      <c r="E176" s="11"/>
      <c r="F176" s="11"/>
      <c r="G176" s="11"/>
      <c r="H176" s="59">
        <v>145</v>
      </c>
      <c r="I176" s="11" t="s">
        <v>54</v>
      </c>
      <c r="J176" s="79" t="s">
        <v>453</v>
      </c>
      <c r="K176" s="80" t="s">
        <v>709</v>
      </c>
      <c r="L176" s="66">
        <v>0</v>
      </c>
      <c r="M176" s="66">
        <v>0.7</v>
      </c>
      <c r="N176" s="66">
        <v>0.05</v>
      </c>
      <c r="O176" s="11" t="s">
        <v>315</v>
      </c>
      <c r="P176" s="56" t="s">
        <v>1057</v>
      </c>
      <c r="Q176" s="11" t="s">
        <v>640</v>
      </c>
      <c r="R176" s="11" t="s">
        <v>316</v>
      </c>
      <c r="S176" s="90" t="s">
        <v>1139</v>
      </c>
      <c r="T176" s="11"/>
      <c r="U176" s="109" t="s">
        <v>1138</v>
      </c>
    </row>
    <row r="177" spans="1:21" s="5" customFormat="1" ht="90">
      <c r="A177" s="56" t="s">
        <v>8</v>
      </c>
      <c r="B177" s="56" t="s">
        <v>18</v>
      </c>
      <c r="C177" s="56" t="s">
        <v>377</v>
      </c>
      <c r="D177" s="56"/>
      <c r="E177" s="56"/>
      <c r="F177" s="56"/>
      <c r="G177" s="56"/>
      <c r="H177" s="57">
        <v>36</v>
      </c>
      <c r="I177" s="56" t="s">
        <v>54</v>
      </c>
      <c r="J177" s="80" t="s">
        <v>18</v>
      </c>
      <c r="K177" s="80" t="s">
        <v>708</v>
      </c>
      <c r="L177" s="62">
        <v>0</v>
      </c>
      <c r="M177" s="63">
        <f>ROUND(MaxBoundCalculations!B176,2)</f>
        <v>0.88</v>
      </c>
      <c r="N177" s="63">
        <v>0.02</v>
      </c>
      <c r="O177" s="56" t="s">
        <v>43</v>
      </c>
      <c r="P177" s="56" t="s">
        <v>1058</v>
      </c>
      <c r="Q177" s="56" t="s">
        <v>268</v>
      </c>
      <c r="R177" s="11" t="s">
        <v>269</v>
      </c>
      <c r="S177" s="90" t="s">
        <v>195</v>
      </c>
      <c r="T177" s="56"/>
      <c r="U177" s="112"/>
    </row>
    <row r="178" spans="1:21" s="5" customFormat="1" ht="30">
      <c r="A178" s="56" t="s">
        <v>8</v>
      </c>
      <c r="B178" s="56" t="s">
        <v>20</v>
      </c>
      <c r="C178" s="56" t="s">
        <v>151</v>
      </c>
      <c r="D178" s="56" t="s">
        <v>566</v>
      </c>
      <c r="E178" s="56"/>
      <c r="F178" s="11" t="s">
        <v>565</v>
      </c>
      <c r="G178" s="56"/>
      <c r="H178" s="57" t="s">
        <v>239</v>
      </c>
      <c r="I178" s="11" t="s">
        <v>55</v>
      </c>
      <c r="J178" s="80" t="s">
        <v>20</v>
      </c>
      <c r="K178" s="80" t="s">
        <v>707</v>
      </c>
      <c r="L178" s="68"/>
      <c r="M178" s="68"/>
      <c r="N178" s="68"/>
      <c r="O178" s="56"/>
      <c r="P178" s="56"/>
      <c r="Q178" s="58"/>
      <c r="R178" s="11"/>
      <c r="S178" s="90"/>
      <c r="T178" s="58"/>
      <c r="U178" s="112"/>
    </row>
    <row r="179" spans="1:21" s="5" customFormat="1" ht="30">
      <c r="A179" s="58" t="str">
        <f t="shared" ref="A179:C187" si="51">A$178</f>
        <v>Electricity Supply</v>
      </c>
      <c r="B179" s="58" t="str">
        <f t="shared" si="51"/>
        <v>Subsidy for Electricity Production</v>
      </c>
      <c r="C179" s="58" t="str">
        <f t="shared" si="51"/>
        <v>Subsidy for Elec Production by Fuel</v>
      </c>
      <c r="D179" s="11" t="s">
        <v>90</v>
      </c>
      <c r="E179" s="58"/>
      <c r="F179" s="11" t="s">
        <v>104</v>
      </c>
      <c r="G179" s="58"/>
      <c r="H179" s="57" t="s">
        <v>239</v>
      </c>
      <c r="I179" s="11" t="s">
        <v>55</v>
      </c>
      <c r="J179" s="78" t="str">
        <f t="shared" ref="J179:K187" si="52">J$178</f>
        <v>Subsidy for Electricity Production</v>
      </c>
      <c r="K179" s="78" t="str">
        <f t="shared" si="52"/>
        <v>elec subsidy</v>
      </c>
      <c r="L179" s="69"/>
      <c r="M179" s="69"/>
      <c r="N179" s="69"/>
      <c r="O179" s="58"/>
      <c r="P179" s="56"/>
      <c r="Q179" s="58"/>
      <c r="R179" s="11"/>
      <c r="S179" s="90"/>
      <c r="T179" s="58"/>
      <c r="U179" s="112"/>
    </row>
    <row r="180" spans="1:21" s="5" customFormat="1" ht="135">
      <c r="A180" s="58" t="str">
        <f t="shared" si="51"/>
        <v>Electricity Supply</v>
      </c>
      <c r="B180" s="58" t="str">
        <f t="shared" si="51"/>
        <v>Subsidy for Electricity Production</v>
      </c>
      <c r="C180" s="58" t="str">
        <f t="shared" si="51"/>
        <v>Subsidy for Elec Production by Fuel</v>
      </c>
      <c r="D180" s="11" t="s">
        <v>91</v>
      </c>
      <c r="E180" s="58"/>
      <c r="F180" s="11" t="s">
        <v>105</v>
      </c>
      <c r="G180" s="58"/>
      <c r="H180" s="57">
        <v>37</v>
      </c>
      <c r="I180" s="11" t="s">
        <v>55</v>
      </c>
      <c r="J180" s="78" t="str">
        <f t="shared" si="52"/>
        <v>Subsidy for Electricity Production</v>
      </c>
      <c r="K180" s="78" t="str">
        <f t="shared" si="52"/>
        <v>elec subsidy</v>
      </c>
      <c r="L180" s="73">
        <v>0</v>
      </c>
      <c r="M180" s="73">
        <v>60</v>
      </c>
      <c r="N180" s="73">
        <v>1</v>
      </c>
      <c r="O180" s="11" t="s">
        <v>179</v>
      </c>
      <c r="P180" s="56" t="s">
        <v>1181</v>
      </c>
      <c r="Q180" s="56" t="s">
        <v>270</v>
      </c>
      <c r="R180" s="11" t="s">
        <v>271</v>
      </c>
      <c r="S180" s="84" t="s">
        <v>196</v>
      </c>
      <c r="T180" s="56"/>
      <c r="U180" s="112"/>
    </row>
    <row r="181" spans="1:21" s="5" customFormat="1" ht="30">
      <c r="A181" s="58" t="str">
        <f t="shared" si="51"/>
        <v>Electricity Supply</v>
      </c>
      <c r="B181" s="58" t="str">
        <f t="shared" si="51"/>
        <v>Subsidy for Electricity Production</v>
      </c>
      <c r="C181" s="58" t="str">
        <f t="shared" si="51"/>
        <v>Subsidy for Elec Production by Fuel</v>
      </c>
      <c r="D181" s="11" t="s">
        <v>92</v>
      </c>
      <c r="E181" s="58"/>
      <c r="F181" s="11" t="s">
        <v>106</v>
      </c>
      <c r="G181" s="58"/>
      <c r="H181" s="57">
        <v>199</v>
      </c>
      <c r="I181" s="11" t="s">
        <v>54</v>
      </c>
      <c r="J181" s="78" t="str">
        <f t="shared" si="52"/>
        <v>Subsidy for Electricity Production</v>
      </c>
      <c r="K181" s="78" t="str">
        <f t="shared" si="52"/>
        <v>elec subsidy</v>
      </c>
      <c r="L181" s="73">
        <v>0</v>
      </c>
      <c r="M181" s="73">
        <v>60</v>
      </c>
      <c r="N181" s="73">
        <v>1</v>
      </c>
      <c r="O181" s="11" t="s">
        <v>179</v>
      </c>
      <c r="P181" s="56" t="s">
        <v>1182</v>
      </c>
      <c r="Q181" s="56" t="s">
        <v>270</v>
      </c>
      <c r="R181" s="11" t="s">
        <v>271</v>
      </c>
      <c r="S181" s="89"/>
      <c r="T181" s="58"/>
      <c r="U181" s="112"/>
    </row>
    <row r="182" spans="1:21" ht="135">
      <c r="A182" s="58" t="str">
        <f t="shared" si="51"/>
        <v>Electricity Supply</v>
      </c>
      <c r="B182" s="58" t="str">
        <f t="shared" si="51"/>
        <v>Subsidy for Electricity Production</v>
      </c>
      <c r="C182" s="58" t="str">
        <f t="shared" si="51"/>
        <v>Subsidy for Elec Production by Fuel</v>
      </c>
      <c r="D182" s="11" t="s">
        <v>567</v>
      </c>
      <c r="E182" s="58"/>
      <c r="F182" s="11" t="s">
        <v>573</v>
      </c>
      <c r="G182" s="58"/>
      <c r="H182" s="57">
        <v>39</v>
      </c>
      <c r="I182" s="11" t="s">
        <v>54</v>
      </c>
      <c r="J182" s="78" t="str">
        <f t="shared" si="52"/>
        <v>Subsidy for Electricity Production</v>
      </c>
      <c r="K182" s="78" t="str">
        <f t="shared" si="52"/>
        <v>elec subsidy</v>
      </c>
      <c r="L182" s="69">
        <f t="shared" ref="L182:O187" si="53">L$180</f>
        <v>0</v>
      </c>
      <c r="M182" s="69">
        <f t="shared" si="53"/>
        <v>60</v>
      </c>
      <c r="N182" s="69">
        <f t="shared" si="53"/>
        <v>1</v>
      </c>
      <c r="O182" s="58" t="str">
        <f t="shared" si="53"/>
        <v>$/MWh</v>
      </c>
      <c r="P182" s="56" t="s">
        <v>1183</v>
      </c>
      <c r="Q182" s="56" t="s">
        <v>270</v>
      </c>
      <c r="R182" s="11" t="s">
        <v>271</v>
      </c>
      <c r="S182" s="89" t="str">
        <f>S$180</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2" s="56"/>
      <c r="U182" s="111"/>
    </row>
    <row r="183" spans="1:21" ht="135">
      <c r="A183" s="58" t="str">
        <f t="shared" si="51"/>
        <v>Electricity Supply</v>
      </c>
      <c r="B183" s="58" t="str">
        <f t="shared" si="51"/>
        <v>Subsidy for Electricity Production</v>
      </c>
      <c r="C183" s="58" t="str">
        <f t="shared" si="51"/>
        <v>Subsidy for Elec Production by Fuel</v>
      </c>
      <c r="D183" s="11" t="s">
        <v>93</v>
      </c>
      <c r="E183" s="58"/>
      <c r="F183" s="11" t="s">
        <v>107</v>
      </c>
      <c r="G183" s="58"/>
      <c r="H183" s="57">
        <v>40</v>
      </c>
      <c r="I183" s="11" t="s">
        <v>54</v>
      </c>
      <c r="J183" s="78" t="str">
        <f t="shared" si="52"/>
        <v>Subsidy for Electricity Production</v>
      </c>
      <c r="K183" s="78" t="str">
        <f t="shared" si="52"/>
        <v>elec subsidy</v>
      </c>
      <c r="L183" s="69">
        <f t="shared" si="53"/>
        <v>0</v>
      </c>
      <c r="M183" s="69">
        <f t="shared" si="53"/>
        <v>60</v>
      </c>
      <c r="N183" s="69">
        <f t="shared" si="53"/>
        <v>1</v>
      </c>
      <c r="O183" s="58" t="str">
        <f t="shared" si="53"/>
        <v>$/MWh</v>
      </c>
      <c r="P183" s="56" t="s">
        <v>1059</v>
      </c>
      <c r="Q183" s="56" t="s">
        <v>270</v>
      </c>
      <c r="R183" s="11" t="s">
        <v>271</v>
      </c>
      <c r="S183" s="89" t="str">
        <f>S$180</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3" s="56"/>
      <c r="U183" s="111"/>
    </row>
    <row r="184" spans="1:21" ht="135">
      <c r="A184" s="58" t="str">
        <f t="shared" si="51"/>
        <v>Electricity Supply</v>
      </c>
      <c r="B184" s="58" t="str">
        <f t="shared" si="51"/>
        <v>Subsidy for Electricity Production</v>
      </c>
      <c r="C184" s="58" t="str">
        <f t="shared" si="51"/>
        <v>Subsidy for Elec Production by Fuel</v>
      </c>
      <c r="D184" s="11" t="s">
        <v>94</v>
      </c>
      <c r="E184" s="58"/>
      <c r="F184" s="11" t="s">
        <v>108</v>
      </c>
      <c r="G184" s="58"/>
      <c r="H184" s="57">
        <v>41</v>
      </c>
      <c r="I184" s="11" t="s">
        <v>54</v>
      </c>
      <c r="J184" s="78" t="str">
        <f t="shared" si="52"/>
        <v>Subsidy for Electricity Production</v>
      </c>
      <c r="K184" s="78" t="str">
        <f t="shared" si="52"/>
        <v>elec subsidy</v>
      </c>
      <c r="L184" s="69">
        <f t="shared" si="53"/>
        <v>0</v>
      </c>
      <c r="M184" s="69">
        <f t="shared" si="53"/>
        <v>60</v>
      </c>
      <c r="N184" s="69">
        <f t="shared" si="53"/>
        <v>1</v>
      </c>
      <c r="O184" s="58" t="str">
        <f t="shared" si="53"/>
        <v>$/MWh</v>
      </c>
      <c r="P184" s="56" t="s">
        <v>1060</v>
      </c>
      <c r="Q184" s="56" t="s">
        <v>270</v>
      </c>
      <c r="R184" s="11" t="s">
        <v>271</v>
      </c>
      <c r="S184" s="89" t="str">
        <f>S$180</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4" s="56"/>
      <c r="U184" s="111"/>
    </row>
    <row r="185" spans="1:21" ht="135">
      <c r="A185" s="58" t="str">
        <f t="shared" si="51"/>
        <v>Electricity Supply</v>
      </c>
      <c r="B185" s="58" t="str">
        <f t="shared" si="51"/>
        <v>Subsidy for Electricity Production</v>
      </c>
      <c r="C185" s="58" t="str">
        <f t="shared" si="51"/>
        <v>Subsidy for Elec Production by Fuel</v>
      </c>
      <c r="D185" s="11" t="s">
        <v>95</v>
      </c>
      <c r="E185" s="58"/>
      <c r="F185" s="11" t="s">
        <v>109</v>
      </c>
      <c r="G185" s="58"/>
      <c r="H185" s="57">
        <v>42</v>
      </c>
      <c r="I185" s="11" t="s">
        <v>54</v>
      </c>
      <c r="J185" s="78" t="str">
        <f t="shared" si="52"/>
        <v>Subsidy for Electricity Production</v>
      </c>
      <c r="K185" s="78" t="str">
        <f t="shared" si="52"/>
        <v>elec subsidy</v>
      </c>
      <c r="L185" s="69">
        <f t="shared" si="53"/>
        <v>0</v>
      </c>
      <c r="M185" s="69">
        <f t="shared" si="53"/>
        <v>60</v>
      </c>
      <c r="N185" s="69">
        <f t="shared" si="53"/>
        <v>1</v>
      </c>
      <c r="O185" s="58" t="str">
        <f t="shared" si="53"/>
        <v>$/MWh</v>
      </c>
      <c r="P185" s="56" t="s">
        <v>1061</v>
      </c>
      <c r="Q185" s="56" t="s">
        <v>270</v>
      </c>
      <c r="R185" s="11" t="s">
        <v>271</v>
      </c>
      <c r="S185" s="89" t="str">
        <f>S$180</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5" s="56"/>
      <c r="U185" s="111"/>
    </row>
    <row r="186" spans="1:21" ht="30">
      <c r="A186" s="58" t="str">
        <f t="shared" si="51"/>
        <v>Electricity Supply</v>
      </c>
      <c r="B186" s="58" t="str">
        <f t="shared" si="51"/>
        <v>Subsidy for Electricity Production</v>
      </c>
      <c r="C186" s="58" t="str">
        <f t="shared" si="51"/>
        <v>Subsidy for Elec Production by Fuel</v>
      </c>
      <c r="D186" s="11" t="s">
        <v>563</v>
      </c>
      <c r="E186" s="58"/>
      <c r="F186" s="11" t="s">
        <v>562</v>
      </c>
      <c r="G186" s="58"/>
      <c r="H186" s="57"/>
      <c r="I186" s="11" t="s">
        <v>55</v>
      </c>
      <c r="J186" s="78" t="str">
        <f t="shared" si="52"/>
        <v>Subsidy for Electricity Production</v>
      </c>
      <c r="K186" s="78" t="str">
        <f t="shared" si="52"/>
        <v>elec subsidy</v>
      </c>
      <c r="L186" s="67"/>
      <c r="M186" s="67"/>
      <c r="N186" s="67"/>
      <c r="O186" s="58"/>
      <c r="P186" s="56"/>
      <c r="Q186" s="56"/>
      <c r="R186" s="11"/>
      <c r="S186" s="89"/>
      <c r="T186" s="56"/>
      <c r="U186" s="111"/>
    </row>
    <row r="187" spans="1:21" ht="135">
      <c r="A187" s="58" t="str">
        <f t="shared" si="51"/>
        <v>Electricity Supply</v>
      </c>
      <c r="B187" s="58" t="str">
        <f t="shared" si="51"/>
        <v>Subsidy for Electricity Production</v>
      </c>
      <c r="C187" s="58" t="str">
        <f t="shared" si="51"/>
        <v>Subsidy for Elec Production by Fuel</v>
      </c>
      <c r="D187" s="11" t="s">
        <v>575</v>
      </c>
      <c r="E187" s="58"/>
      <c r="F187" s="11" t="s">
        <v>576</v>
      </c>
      <c r="G187" s="58"/>
      <c r="H187" s="57">
        <v>184</v>
      </c>
      <c r="I187" s="11" t="s">
        <v>54</v>
      </c>
      <c r="J187" s="78" t="str">
        <f t="shared" si="52"/>
        <v>Subsidy for Electricity Production</v>
      </c>
      <c r="K187" s="78" t="str">
        <f t="shared" si="52"/>
        <v>elec subsidy</v>
      </c>
      <c r="L187" s="69">
        <f t="shared" si="53"/>
        <v>0</v>
      </c>
      <c r="M187" s="69">
        <f t="shared" si="53"/>
        <v>60</v>
      </c>
      <c r="N187" s="69">
        <f t="shared" si="53"/>
        <v>1</v>
      </c>
      <c r="O187" s="58" t="str">
        <f t="shared" si="53"/>
        <v>$/MWh</v>
      </c>
      <c r="P187" s="56" t="s">
        <v>1062</v>
      </c>
      <c r="Q187" s="56" t="s">
        <v>270</v>
      </c>
      <c r="R187" s="11" t="s">
        <v>271</v>
      </c>
      <c r="S187" s="89" t="str">
        <f>S$180</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187" s="56"/>
      <c r="U187" s="111"/>
    </row>
    <row r="188" spans="1:21" ht="45">
      <c r="A188" s="56" t="s">
        <v>9</v>
      </c>
      <c r="B188" s="56" t="s">
        <v>24</v>
      </c>
      <c r="C188" s="56" t="s">
        <v>351</v>
      </c>
      <c r="D188" s="56"/>
      <c r="E188" s="56"/>
      <c r="F188" s="56"/>
      <c r="G188" s="56"/>
      <c r="H188" s="57">
        <v>43</v>
      </c>
      <c r="I188" s="56" t="s">
        <v>54</v>
      </c>
      <c r="J188" s="80" t="s">
        <v>24</v>
      </c>
      <c r="K188" s="80" t="s">
        <v>706</v>
      </c>
      <c r="L188" s="62">
        <v>0</v>
      </c>
      <c r="M188" s="63">
        <v>1</v>
      </c>
      <c r="N188" s="63">
        <v>0.01</v>
      </c>
      <c r="O188" s="56" t="s">
        <v>42</v>
      </c>
      <c r="P188" s="56" t="s">
        <v>1063</v>
      </c>
      <c r="Q188" s="56" t="s">
        <v>272</v>
      </c>
      <c r="R188" s="11" t="s">
        <v>273</v>
      </c>
      <c r="S188" s="84" t="s">
        <v>197</v>
      </c>
      <c r="T188" s="56"/>
      <c r="U188" s="111"/>
    </row>
    <row r="189" spans="1:21" s="5" customFormat="1" ht="45">
      <c r="A189" s="56" t="s">
        <v>9</v>
      </c>
      <c r="B189" s="56" t="s">
        <v>28</v>
      </c>
      <c r="C189" s="56" t="s">
        <v>352</v>
      </c>
      <c r="D189" s="56"/>
      <c r="E189" s="56"/>
      <c r="F189" s="56"/>
      <c r="G189" s="56"/>
      <c r="H189" s="57">
        <v>44</v>
      </c>
      <c r="I189" s="56" t="s">
        <v>54</v>
      </c>
      <c r="J189" s="80" t="s">
        <v>28</v>
      </c>
      <c r="K189" s="80" t="s">
        <v>705</v>
      </c>
      <c r="L189" s="62">
        <v>0</v>
      </c>
      <c r="M189" s="63">
        <v>1</v>
      </c>
      <c r="N189" s="63">
        <v>0.01</v>
      </c>
      <c r="O189" s="56" t="s">
        <v>42</v>
      </c>
      <c r="P189" s="56" t="s">
        <v>1064</v>
      </c>
      <c r="Q189" s="56" t="s">
        <v>274</v>
      </c>
      <c r="R189" s="11" t="s">
        <v>275</v>
      </c>
      <c r="S189" s="84" t="s">
        <v>197</v>
      </c>
      <c r="T189" s="58"/>
      <c r="U189" s="112"/>
    </row>
    <row r="190" spans="1:21" s="5" customFormat="1" ht="45">
      <c r="A190" s="56" t="s">
        <v>9</v>
      </c>
      <c r="B190" s="56" t="s">
        <v>26</v>
      </c>
      <c r="C190" s="56" t="s">
        <v>72</v>
      </c>
      <c r="D190" s="56"/>
      <c r="E190" s="56"/>
      <c r="F190" s="56"/>
      <c r="G190" s="56"/>
      <c r="H190" s="57">
        <v>45</v>
      </c>
      <c r="I190" s="56" t="s">
        <v>54</v>
      </c>
      <c r="J190" s="80" t="s">
        <v>26</v>
      </c>
      <c r="K190" s="80" t="s">
        <v>704</v>
      </c>
      <c r="L190" s="62">
        <v>0</v>
      </c>
      <c r="M190" s="63">
        <v>1</v>
      </c>
      <c r="N190" s="63">
        <v>0.01</v>
      </c>
      <c r="O190" s="56" t="s">
        <v>42</v>
      </c>
      <c r="P190" s="56" t="s">
        <v>1065</v>
      </c>
      <c r="Q190" s="56" t="s">
        <v>276</v>
      </c>
      <c r="R190" s="11" t="s">
        <v>277</v>
      </c>
      <c r="S190" s="84" t="s">
        <v>197</v>
      </c>
      <c r="T190" s="58"/>
      <c r="U190" s="112"/>
    </row>
    <row r="191" spans="1:21" s="5" customFormat="1" ht="90">
      <c r="A191" s="56" t="s">
        <v>9</v>
      </c>
      <c r="B191" s="56" t="s">
        <v>119</v>
      </c>
      <c r="C191" s="56" t="s">
        <v>353</v>
      </c>
      <c r="D191" s="56" t="s">
        <v>154</v>
      </c>
      <c r="E191" s="56"/>
      <c r="F191" s="11" t="s">
        <v>162</v>
      </c>
      <c r="G191" s="56"/>
      <c r="H191" s="57">
        <v>46</v>
      </c>
      <c r="I191" s="56" t="s">
        <v>54</v>
      </c>
      <c r="J191" s="80" t="s">
        <v>119</v>
      </c>
      <c r="K191" s="80" t="s">
        <v>703</v>
      </c>
      <c r="L191" s="63">
        <v>0</v>
      </c>
      <c r="M191" s="63">
        <f>ROUND(MaxBoundCalculations!B189,2)</f>
        <v>0.33</v>
      </c>
      <c r="N191" s="63">
        <v>0.01</v>
      </c>
      <c r="O191" s="56" t="s">
        <v>39</v>
      </c>
      <c r="P191" s="56" t="s">
        <v>1066</v>
      </c>
      <c r="Q191" s="56" t="s">
        <v>278</v>
      </c>
      <c r="R191" s="11" t="s">
        <v>279</v>
      </c>
      <c r="S191" s="90" t="s">
        <v>659</v>
      </c>
      <c r="T191" s="11" t="s">
        <v>659</v>
      </c>
      <c r="U191" s="112"/>
    </row>
    <row r="192" spans="1:21" s="5" customFormat="1" ht="90">
      <c r="A192" s="58" t="str">
        <f>A$191</f>
        <v>Industry</v>
      </c>
      <c r="B192" s="58" t="str">
        <f t="shared" ref="B192:C198" si="54">B$191</f>
        <v>Industry Energy Efficiency Standards</v>
      </c>
      <c r="C192" s="58" t="str">
        <f t="shared" si="54"/>
        <v>Percentage Improvement in Eqpt Efficiency Standards above BAU</v>
      </c>
      <c r="D192" s="11" t="s">
        <v>155</v>
      </c>
      <c r="E192" s="56"/>
      <c r="F192" s="11" t="s">
        <v>163</v>
      </c>
      <c r="G192" s="56"/>
      <c r="H192" s="57">
        <v>47</v>
      </c>
      <c r="I192" s="56" t="s">
        <v>54</v>
      </c>
      <c r="J192" s="78" t="str">
        <f t="shared" ref="J192:J198" si="55">J$191</f>
        <v>Industry Energy Efficiency Standards</v>
      </c>
      <c r="K192" s="64" t="str">
        <f t="shared" ref="K192:O198" si="56">K$191</f>
        <v>indst efficiency standards</v>
      </c>
      <c r="L192" s="64">
        <f t="shared" si="56"/>
        <v>0</v>
      </c>
      <c r="M192" s="64">
        <f t="shared" si="56"/>
        <v>0.33</v>
      </c>
      <c r="N192" s="64">
        <f t="shared" si="56"/>
        <v>0.01</v>
      </c>
      <c r="O192" s="58" t="str">
        <f t="shared" si="56"/>
        <v>% reduction in energy use</v>
      </c>
      <c r="P192" s="56" t="s">
        <v>1067</v>
      </c>
      <c r="Q192" s="56" t="s">
        <v>278</v>
      </c>
      <c r="R192" s="11" t="s">
        <v>279</v>
      </c>
      <c r="S192" s="89" t="str">
        <f t="shared" ref="S192:T198" si="57">S$191</f>
        <v>U.S. DOE, 2016, Industrial Energy Efficiency Potential Analysis, https://energy.gov/sites/prod/files/2017/04/f34/energy-savings-by-state-industrial-methodology.pdf</v>
      </c>
      <c r="T192" s="58" t="str">
        <f t="shared" si="57"/>
        <v>U.S. DOE, 2016, Industrial Energy Efficiency Potential Analysis, https://energy.gov/sites/prod/files/2017/04/f34/energy-savings-by-state-industrial-methodology.pdf</v>
      </c>
      <c r="U192" s="112"/>
    </row>
    <row r="193" spans="1:21" s="5" customFormat="1" ht="90">
      <c r="A193" s="58" t="str">
        <f t="shared" ref="A193:A198" si="58">A$191</f>
        <v>Industry</v>
      </c>
      <c r="B193" s="58" t="str">
        <f t="shared" si="54"/>
        <v>Industry Energy Efficiency Standards</v>
      </c>
      <c r="C193" s="58" t="str">
        <f t="shared" si="54"/>
        <v>Percentage Improvement in Eqpt Efficiency Standards above BAU</v>
      </c>
      <c r="D193" s="11" t="s">
        <v>156</v>
      </c>
      <c r="E193" s="56"/>
      <c r="F193" s="11" t="s">
        <v>164</v>
      </c>
      <c r="G193" s="56"/>
      <c r="H193" s="57">
        <v>48</v>
      </c>
      <c r="I193" s="56" t="s">
        <v>54</v>
      </c>
      <c r="J193" s="78" t="str">
        <f t="shared" si="55"/>
        <v>Industry Energy Efficiency Standards</v>
      </c>
      <c r="K193" s="64" t="str">
        <f t="shared" si="56"/>
        <v>indst efficiency standards</v>
      </c>
      <c r="L193" s="64">
        <f t="shared" si="56"/>
        <v>0</v>
      </c>
      <c r="M193" s="64">
        <f t="shared" si="56"/>
        <v>0.33</v>
      </c>
      <c r="N193" s="64">
        <f t="shared" si="56"/>
        <v>0.01</v>
      </c>
      <c r="O193" s="58" t="str">
        <f t="shared" si="56"/>
        <v>% reduction in energy use</v>
      </c>
      <c r="P193" s="56" t="s">
        <v>1068</v>
      </c>
      <c r="Q193" s="56" t="s">
        <v>278</v>
      </c>
      <c r="R193" s="11" t="s">
        <v>279</v>
      </c>
      <c r="S193" s="89" t="str">
        <f t="shared" si="57"/>
        <v>U.S. DOE, 2016, Industrial Energy Efficiency Potential Analysis, https://energy.gov/sites/prod/files/2017/04/f34/energy-savings-by-state-industrial-methodology.pdf</v>
      </c>
      <c r="T193" s="58" t="str">
        <f t="shared" si="57"/>
        <v>U.S. DOE, 2016, Industrial Energy Efficiency Potential Analysis, https://energy.gov/sites/prod/files/2017/04/f34/energy-savings-by-state-industrial-methodology.pdf</v>
      </c>
      <c r="U193" s="112"/>
    </row>
    <row r="194" spans="1:21" s="5" customFormat="1" ht="90">
      <c r="A194" s="58" t="str">
        <f t="shared" si="58"/>
        <v>Industry</v>
      </c>
      <c r="B194" s="58" t="str">
        <f t="shared" si="54"/>
        <v>Industry Energy Efficiency Standards</v>
      </c>
      <c r="C194" s="58" t="str">
        <f t="shared" si="54"/>
        <v>Percentage Improvement in Eqpt Efficiency Standards above BAU</v>
      </c>
      <c r="D194" s="11" t="s">
        <v>157</v>
      </c>
      <c r="E194" s="56"/>
      <c r="F194" s="11" t="s">
        <v>165</v>
      </c>
      <c r="G194" s="56"/>
      <c r="H194" s="57">
        <v>49</v>
      </c>
      <c r="I194" s="56" t="s">
        <v>54</v>
      </c>
      <c r="J194" s="78" t="str">
        <f t="shared" si="55"/>
        <v>Industry Energy Efficiency Standards</v>
      </c>
      <c r="K194" s="64" t="str">
        <f t="shared" si="56"/>
        <v>indst efficiency standards</v>
      </c>
      <c r="L194" s="64">
        <f t="shared" si="56"/>
        <v>0</v>
      </c>
      <c r="M194" s="64">
        <f t="shared" si="56"/>
        <v>0.33</v>
      </c>
      <c r="N194" s="64">
        <f t="shared" si="56"/>
        <v>0.01</v>
      </c>
      <c r="O194" s="58" t="str">
        <f t="shared" si="56"/>
        <v>% reduction in energy use</v>
      </c>
      <c r="P194" s="56" t="s">
        <v>1069</v>
      </c>
      <c r="Q194" s="56" t="s">
        <v>278</v>
      </c>
      <c r="R194" s="11" t="s">
        <v>279</v>
      </c>
      <c r="S194" s="89" t="str">
        <f t="shared" si="57"/>
        <v>U.S. DOE, 2016, Industrial Energy Efficiency Potential Analysis, https://energy.gov/sites/prod/files/2017/04/f34/energy-savings-by-state-industrial-methodology.pdf</v>
      </c>
      <c r="T194" s="58" t="str">
        <f t="shared" si="57"/>
        <v>U.S. DOE, 2016, Industrial Energy Efficiency Potential Analysis, https://energy.gov/sites/prod/files/2017/04/f34/energy-savings-by-state-industrial-methodology.pdf</v>
      </c>
      <c r="U194" s="112"/>
    </row>
    <row r="195" spans="1:21" s="5" customFormat="1" ht="90">
      <c r="A195" s="58" t="str">
        <f t="shared" si="58"/>
        <v>Industry</v>
      </c>
      <c r="B195" s="58" t="str">
        <f t="shared" si="54"/>
        <v>Industry Energy Efficiency Standards</v>
      </c>
      <c r="C195" s="58" t="str">
        <f t="shared" si="54"/>
        <v>Percentage Improvement in Eqpt Efficiency Standards above BAU</v>
      </c>
      <c r="D195" s="11" t="s">
        <v>158</v>
      </c>
      <c r="E195" s="56"/>
      <c r="F195" s="11" t="s">
        <v>166</v>
      </c>
      <c r="G195" s="56"/>
      <c r="H195" s="57">
        <v>50</v>
      </c>
      <c r="I195" s="56" t="s">
        <v>54</v>
      </c>
      <c r="J195" s="78" t="str">
        <f t="shared" si="55"/>
        <v>Industry Energy Efficiency Standards</v>
      </c>
      <c r="K195" s="64" t="str">
        <f t="shared" si="56"/>
        <v>indst efficiency standards</v>
      </c>
      <c r="L195" s="64">
        <f t="shared" si="56"/>
        <v>0</v>
      </c>
      <c r="M195" s="64">
        <f t="shared" si="56"/>
        <v>0.33</v>
      </c>
      <c r="N195" s="64">
        <f t="shared" si="56"/>
        <v>0.01</v>
      </c>
      <c r="O195" s="58" t="str">
        <f t="shared" si="56"/>
        <v>% reduction in energy use</v>
      </c>
      <c r="P195" s="56" t="s">
        <v>1070</v>
      </c>
      <c r="Q195" s="56" t="s">
        <v>278</v>
      </c>
      <c r="R195" s="11" t="s">
        <v>279</v>
      </c>
      <c r="S195" s="89" t="str">
        <f t="shared" si="57"/>
        <v>U.S. DOE, 2016, Industrial Energy Efficiency Potential Analysis, https://energy.gov/sites/prod/files/2017/04/f34/energy-savings-by-state-industrial-methodology.pdf</v>
      </c>
      <c r="T195" s="58" t="str">
        <f t="shared" si="57"/>
        <v>U.S. DOE, 2016, Industrial Energy Efficiency Potential Analysis, https://energy.gov/sites/prod/files/2017/04/f34/energy-savings-by-state-industrial-methodology.pdf</v>
      </c>
      <c r="U195" s="112"/>
    </row>
    <row r="196" spans="1:21" s="5" customFormat="1" ht="90">
      <c r="A196" s="58" t="str">
        <f t="shared" si="58"/>
        <v>Industry</v>
      </c>
      <c r="B196" s="58" t="str">
        <f t="shared" si="54"/>
        <v>Industry Energy Efficiency Standards</v>
      </c>
      <c r="C196" s="58" t="str">
        <f t="shared" si="54"/>
        <v>Percentage Improvement in Eqpt Efficiency Standards above BAU</v>
      </c>
      <c r="D196" s="11" t="s">
        <v>159</v>
      </c>
      <c r="E196" s="56"/>
      <c r="F196" s="11" t="s">
        <v>167</v>
      </c>
      <c r="G196" s="56"/>
      <c r="H196" s="57">
        <v>51</v>
      </c>
      <c r="I196" s="56" t="s">
        <v>54</v>
      </c>
      <c r="J196" s="78" t="str">
        <f t="shared" si="55"/>
        <v>Industry Energy Efficiency Standards</v>
      </c>
      <c r="K196" s="64" t="str">
        <f t="shared" si="56"/>
        <v>indst efficiency standards</v>
      </c>
      <c r="L196" s="64">
        <f t="shared" si="56"/>
        <v>0</v>
      </c>
      <c r="M196" s="64">
        <f t="shared" si="56"/>
        <v>0.33</v>
      </c>
      <c r="N196" s="64">
        <f t="shared" si="56"/>
        <v>0.01</v>
      </c>
      <c r="O196" s="58" t="str">
        <f t="shared" si="56"/>
        <v>% reduction in energy use</v>
      </c>
      <c r="P196" s="56" t="s">
        <v>1071</v>
      </c>
      <c r="Q196" s="56" t="s">
        <v>278</v>
      </c>
      <c r="R196" s="11" t="s">
        <v>279</v>
      </c>
      <c r="S196" s="89" t="str">
        <f t="shared" si="57"/>
        <v>U.S. DOE, 2016, Industrial Energy Efficiency Potential Analysis, https://energy.gov/sites/prod/files/2017/04/f34/energy-savings-by-state-industrial-methodology.pdf</v>
      </c>
      <c r="T196" s="58" t="str">
        <f t="shared" si="57"/>
        <v>U.S. DOE, 2016, Industrial Energy Efficiency Potential Analysis, https://energy.gov/sites/prod/files/2017/04/f34/energy-savings-by-state-industrial-methodology.pdf</v>
      </c>
      <c r="U196" s="112"/>
    </row>
    <row r="197" spans="1:21" ht="90">
      <c r="A197" s="58" t="str">
        <f t="shared" si="58"/>
        <v>Industry</v>
      </c>
      <c r="B197" s="58" t="str">
        <f>B$191</f>
        <v>Industry Energy Efficiency Standards</v>
      </c>
      <c r="C197" s="58" t="str">
        <f>C$191</f>
        <v>Percentage Improvement in Eqpt Efficiency Standards above BAU</v>
      </c>
      <c r="D197" s="11" t="s">
        <v>160</v>
      </c>
      <c r="E197" s="56"/>
      <c r="F197" s="11" t="s">
        <v>168</v>
      </c>
      <c r="G197" s="56"/>
      <c r="H197" s="57">
        <v>52</v>
      </c>
      <c r="I197" s="56" t="s">
        <v>54</v>
      </c>
      <c r="J197" s="78" t="str">
        <f t="shared" si="55"/>
        <v>Industry Energy Efficiency Standards</v>
      </c>
      <c r="K197" s="64" t="str">
        <f t="shared" si="56"/>
        <v>indst efficiency standards</v>
      </c>
      <c r="L197" s="64">
        <f>L$191</f>
        <v>0</v>
      </c>
      <c r="M197" s="64">
        <f>M$191</f>
        <v>0.33</v>
      </c>
      <c r="N197" s="64">
        <f>N$191</f>
        <v>0.01</v>
      </c>
      <c r="O197" s="58" t="str">
        <f>O$191</f>
        <v>% reduction in energy use</v>
      </c>
      <c r="P197" s="56" t="s">
        <v>1072</v>
      </c>
      <c r="Q197" s="56" t="s">
        <v>278</v>
      </c>
      <c r="R197" s="11" t="s">
        <v>279</v>
      </c>
      <c r="S197" s="89" t="str">
        <f t="shared" si="57"/>
        <v>U.S. DOE, 2016, Industrial Energy Efficiency Potential Analysis, https://energy.gov/sites/prod/files/2017/04/f34/energy-savings-by-state-industrial-methodology.pdf</v>
      </c>
      <c r="T197" s="58" t="str">
        <f t="shared" si="57"/>
        <v>U.S. DOE, 2016, Industrial Energy Efficiency Potential Analysis, https://energy.gov/sites/prod/files/2017/04/f34/energy-savings-by-state-industrial-methodology.pdf</v>
      </c>
      <c r="U197" s="111"/>
    </row>
    <row r="198" spans="1:21" s="5" customFormat="1" ht="90">
      <c r="A198" s="58" t="str">
        <f t="shared" si="58"/>
        <v>Industry</v>
      </c>
      <c r="B198" s="58" t="str">
        <f t="shared" si="54"/>
        <v>Industry Energy Efficiency Standards</v>
      </c>
      <c r="C198" s="58" t="str">
        <f t="shared" si="54"/>
        <v>Percentage Improvement in Eqpt Efficiency Standards above BAU</v>
      </c>
      <c r="D198" s="11" t="s">
        <v>161</v>
      </c>
      <c r="E198" s="56"/>
      <c r="F198" s="11" t="s">
        <v>169</v>
      </c>
      <c r="G198" s="56"/>
      <c r="H198" s="57">
        <v>53</v>
      </c>
      <c r="I198" s="56" t="s">
        <v>54</v>
      </c>
      <c r="J198" s="78" t="str">
        <f t="shared" si="55"/>
        <v>Industry Energy Efficiency Standards</v>
      </c>
      <c r="K198" s="64" t="str">
        <f t="shared" si="56"/>
        <v>indst efficiency standards</v>
      </c>
      <c r="L198" s="64">
        <f t="shared" si="56"/>
        <v>0</v>
      </c>
      <c r="M198" s="64">
        <f t="shared" si="56"/>
        <v>0.33</v>
      </c>
      <c r="N198" s="64">
        <f t="shared" si="56"/>
        <v>0.01</v>
      </c>
      <c r="O198" s="58" t="str">
        <f t="shared" si="56"/>
        <v>% reduction in energy use</v>
      </c>
      <c r="P198" s="56" t="s">
        <v>1073</v>
      </c>
      <c r="Q198" s="56" t="s">
        <v>278</v>
      </c>
      <c r="R198" s="11" t="s">
        <v>279</v>
      </c>
      <c r="S198" s="89" t="str">
        <f t="shared" si="57"/>
        <v>U.S. DOE, 2016, Industrial Energy Efficiency Potential Analysis, https://energy.gov/sites/prod/files/2017/04/f34/energy-savings-by-state-industrial-methodology.pdf</v>
      </c>
      <c r="T198" s="58" t="str">
        <f t="shared" si="57"/>
        <v>U.S. DOE, 2016, Industrial Energy Efficiency Potential Analysis, https://energy.gov/sites/prod/files/2017/04/f34/energy-savings-by-state-industrial-methodology.pdf</v>
      </c>
      <c r="U198" s="112"/>
    </row>
    <row r="199" spans="1:21" s="5" customFormat="1" ht="45">
      <c r="A199" s="56" t="s">
        <v>9</v>
      </c>
      <c r="B199" s="56" t="s">
        <v>27</v>
      </c>
      <c r="C199" s="56" t="s">
        <v>354</v>
      </c>
      <c r="D199" s="56"/>
      <c r="E199" s="56"/>
      <c r="F199" s="56"/>
      <c r="G199" s="56"/>
      <c r="H199" s="57">
        <v>54</v>
      </c>
      <c r="I199" s="56" t="s">
        <v>54</v>
      </c>
      <c r="J199" s="80" t="s">
        <v>27</v>
      </c>
      <c r="K199" s="80" t="s">
        <v>702</v>
      </c>
      <c r="L199" s="62">
        <v>0</v>
      </c>
      <c r="M199" s="63">
        <v>1</v>
      </c>
      <c r="N199" s="63">
        <v>0.01</v>
      </c>
      <c r="O199" s="56" t="s">
        <v>42</v>
      </c>
      <c r="P199" s="56" t="s">
        <v>1074</v>
      </c>
      <c r="Q199" s="56" t="s">
        <v>280</v>
      </c>
      <c r="R199" s="11" t="s">
        <v>281</v>
      </c>
      <c r="S199" s="84" t="s">
        <v>197</v>
      </c>
      <c r="T199" s="58"/>
      <c r="U199" s="112"/>
    </row>
    <row r="200" spans="1:21" ht="60">
      <c r="A200" s="56" t="s">
        <v>9</v>
      </c>
      <c r="B200" s="56" t="s">
        <v>568</v>
      </c>
      <c r="C200" s="56" t="s">
        <v>569</v>
      </c>
      <c r="D200" s="56"/>
      <c r="E200" s="56"/>
      <c r="F200" s="56"/>
      <c r="G200" s="56"/>
      <c r="H200" s="57">
        <v>55</v>
      </c>
      <c r="I200" s="56" t="s">
        <v>54</v>
      </c>
      <c r="J200" s="80" t="s">
        <v>454</v>
      </c>
      <c r="K200" s="80" t="s">
        <v>701</v>
      </c>
      <c r="L200" s="62">
        <v>0</v>
      </c>
      <c r="M200" s="62">
        <v>0.25</v>
      </c>
      <c r="N200" s="70">
        <v>5.0000000000000001E-3</v>
      </c>
      <c r="O200" s="56" t="s">
        <v>38</v>
      </c>
      <c r="P200" s="56" t="s">
        <v>1075</v>
      </c>
      <c r="Q200" s="56" t="s">
        <v>282</v>
      </c>
      <c r="R200" s="11" t="s">
        <v>283</v>
      </c>
      <c r="S200" s="84" t="s">
        <v>223</v>
      </c>
      <c r="T200" s="56"/>
      <c r="U200" s="111"/>
    </row>
    <row r="201" spans="1:21" ht="60">
      <c r="A201" s="56" t="s">
        <v>9</v>
      </c>
      <c r="B201" s="56" t="s">
        <v>397</v>
      </c>
      <c r="C201" s="56" t="s">
        <v>398</v>
      </c>
      <c r="D201" s="56"/>
      <c r="E201" s="56"/>
      <c r="F201" s="56"/>
      <c r="G201" s="56"/>
      <c r="H201" s="57">
        <v>166</v>
      </c>
      <c r="I201" s="56" t="s">
        <v>54</v>
      </c>
      <c r="J201" s="80" t="s">
        <v>454</v>
      </c>
      <c r="K201" s="80" t="s">
        <v>700</v>
      </c>
      <c r="L201" s="62">
        <v>0</v>
      </c>
      <c r="M201" s="62">
        <v>0.25</v>
      </c>
      <c r="N201" s="70">
        <v>5.0000000000000001E-3</v>
      </c>
      <c r="O201" s="56" t="s">
        <v>399</v>
      </c>
      <c r="P201" s="56" t="s">
        <v>741</v>
      </c>
      <c r="Q201" s="56" t="s">
        <v>282</v>
      </c>
      <c r="R201" s="11" t="s">
        <v>283</v>
      </c>
      <c r="S201" s="84" t="s">
        <v>223</v>
      </c>
      <c r="T201" s="56"/>
      <c r="U201" s="111"/>
    </row>
    <row r="202" spans="1:21" ht="60">
      <c r="A202" s="56" t="s">
        <v>9</v>
      </c>
      <c r="B202" s="56" t="s">
        <v>25</v>
      </c>
      <c r="C202" s="56" t="s">
        <v>355</v>
      </c>
      <c r="D202" s="56"/>
      <c r="E202" s="56"/>
      <c r="F202" s="56"/>
      <c r="G202" s="56"/>
      <c r="H202" s="57">
        <v>56</v>
      </c>
      <c r="I202" s="56" t="s">
        <v>54</v>
      </c>
      <c r="J202" s="57" t="s">
        <v>455</v>
      </c>
      <c r="K202" s="80" t="s">
        <v>699</v>
      </c>
      <c r="L202" s="62">
        <v>0</v>
      </c>
      <c r="M202" s="63">
        <v>1</v>
      </c>
      <c r="N202" s="63">
        <v>0.01</v>
      </c>
      <c r="O202" s="56" t="s">
        <v>42</v>
      </c>
      <c r="P202" s="56" t="s">
        <v>1076</v>
      </c>
      <c r="Q202" s="56" t="s">
        <v>284</v>
      </c>
      <c r="R202" s="11" t="s">
        <v>285</v>
      </c>
      <c r="S202" s="84" t="s">
        <v>197</v>
      </c>
      <c r="T202" s="56"/>
      <c r="U202" s="111"/>
    </row>
    <row r="203" spans="1:21" ht="60">
      <c r="A203" s="56" t="s">
        <v>9</v>
      </c>
      <c r="B203" s="56" t="s">
        <v>22</v>
      </c>
      <c r="C203" s="56" t="s">
        <v>356</v>
      </c>
      <c r="D203" s="56"/>
      <c r="E203" s="56"/>
      <c r="F203" s="56"/>
      <c r="G203" s="56"/>
      <c r="H203" s="57">
        <v>57</v>
      </c>
      <c r="I203" s="56" t="s">
        <v>54</v>
      </c>
      <c r="J203" s="57" t="s">
        <v>455</v>
      </c>
      <c r="K203" s="80" t="s">
        <v>698</v>
      </c>
      <c r="L203" s="62">
        <v>0</v>
      </c>
      <c r="M203" s="63">
        <v>1</v>
      </c>
      <c r="N203" s="63">
        <v>0.01</v>
      </c>
      <c r="O203" s="56" t="s">
        <v>42</v>
      </c>
      <c r="P203" s="56" t="s">
        <v>1077</v>
      </c>
      <c r="Q203" s="56" t="s">
        <v>286</v>
      </c>
      <c r="R203" s="11" t="s">
        <v>287</v>
      </c>
      <c r="S203" s="84" t="s">
        <v>197</v>
      </c>
      <c r="T203" s="56"/>
      <c r="U203" s="111"/>
    </row>
    <row r="204" spans="1:21" ht="60">
      <c r="A204" s="56" t="s">
        <v>9</v>
      </c>
      <c r="B204" s="56" t="s">
        <v>446</v>
      </c>
      <c r="C204" s="56" t="s">
        <v>662</v>
      </c>
      <c r="D204" s="56"/>
      <c r="E204" s="56"/>
      <c r="F204" s="56"/>
      <c r="G204" s="56"/>
      <c r="H204" s="57">
        <v>58</v>
      </c>
      <c r="I204" s="56" t="s">
        <v>54</v>
      </c>
      <c r="J204" s="80" t="s">
        <v>446</v>
      </c>
      <c r="K204" s="80" t="s">
        <v>697</v>
      </c>
      <c r="L204" s="62">
        <v>0</v>
      </c>
      <c r="M204" s="63">
        <v>1</v>
      </c>
      <c r="N204" s="63">
        <v>0.01</v>
      </c>
      <c r="O204" s="56" t="s">
        <v>42</v>
      </c>
      <c r="P204" s="56" t="s">
        <v>1078</v>
      </c>
      <c r="Q204" s="56" t="s">
        <v>663</v>
      </c>
      <c r="R204" s="11" t="s">
        <v>664</v>
      </c>
      <c r="S204" s="84" t="s">
        <v>197</v>
      </c>
      <c r="T204" s="56"/>
      <c r="U204" s="111"/>
    </row>
    <row r="205" spans="1:21" ht="45">
      <c r="A205" s="56" t="s">
        <v>9</v>
      </c>
      <c r="B205" s="56" t="s">
        <v>23</v>
      </c>
      <c r="C205" s="56" t="s">
        <v>357</v>
      </c>
      <c r="D205" s="56"/>
      <c r="E205" s="56"/>
      <c r="F205" s="56"/>
      <c r="G205" s="56"/>
      <c r="H205" s="57">
        <v>59</v>
      </c>
      <c r="I205" s="56" t="s">
        <v>54</v>
      </c>
      <c r="J205" s="80" t="s">
        <v>23</v>
      </c>
      <c r="K205" s="80" t="s">
        <v>696</v>
      </c>
      <c r="L205" s="62">
        <v>0</v>
      </c>
      <c r="M205" s="63">
        <v>1</v>
      </c>
      <c r="N205" s="63">
        <v>0.01</v>
      </c>
      <c r="O205" s="56" t="s">
        <v>42</v>
      </c>
      <c r="P205" s="56" t="s">
        <v>1079</v>
      </c>
      <c r="Q205" s="56" t="s">
        <v>288</v>
      </c>
      <c r="R205" s="11" t="s">
        <v>289</v>
      </c>
      <c r="S205" s="84" t="s">
        <v>197</v>
      </c>
      <c r="T205" s="56"/>
      <c r="U205" s="111"/>
    </row>
    <row r="206" spans="1:21" ht="75">
      <c r="A206" s="56" t="s">
        <v>170</v>
      </c>
      <c r="B206" s="56" t="s">
        <v>174</v>
      </c>
      <c r="C206" s="56" t="s">
        <v>543</v>
      </c>
      <c r="D206" s="56"/>
      <c r="E206" s="56"/>
      <c r="F206" s="56"/>
      <c r="G206" s="56"/>
      <c r="H206" s="57">
        <v>60</v>
      </c>
      <c r="I206" s="56" t="s">
        <v>54</v>
      </c>
      <c r="J206" s="80" t="s">
        <v>174</v>
      </c>
      <c r="K206" s="80" t="s">
        <v>695</v>
      </c>
      <c r="L206" s="62">
        <v>0</v>
      </c>
      <c r="M206" s="63">
        <v>1</v>
      </c>
      <c r="N206" s="63">
        <v>0.01</v>
      </c>
      <c r="O206" s="56" t="s">
        <v>42</v>
      </c>
      <c r="P206" s="56" t="s">
        <v>1080</v>
      </c>
      <c r="Q206" s="56" t="s">
        <v>290</v>
      </c>
      <c r="R206" s="11" t="s">
        <v>291</v>
      </c>
      <c r="S206" s="84" t="s">
        <v>197</v>
      </c>
      <c r="T206" s="56" t="s">
        <v>235</v>
      </c>
      <c r="U206" s="111"/>
    </row>
    <row r="207" spans="1:21" ht="30">
      <c r="A207" s="56" t="s">
        <v>170</v>
      </c>
      <c r="B207" s="56" t="s">
        <v>324</v>
      </c>
      <c r="C207" s="56" t="s">
        <v>552</v>
      </c>
      <c r="D207" s="56"/>
      <c r="E207" s="56"/>
      <c r="F207" s="56"/>
      <c r="G207" s="56"/>
      <c r="H207" s="57"/>
      <c r="I207" s="11" t="s">
        <v>55</v>
      </c>
      <c r="J207" s="80" t="s">
        <v>324</v>
      </c>
      <c r="K207" s="80" t="s">
        <v>694</v>
      </c>
      <c r="L207" s="62"/>
      <c r="M207" s="63"/>
      <c r="N207" s="63"/>
      <c r="O207" s="56"/>
      <c r="P207" s="56"/>
      <c r="Q207" s="56" t="s">
        <v>400</v>
      </c>
      <c r="R207" s="11" t="s">
        <v>401</v>
      </c>
      <c r="S207" s="84"/>
      <c r="T207" s="56"/>
      <c r="U207" s="111"/>
    </row>
    <row r="208" spans="1:21" ht="30">
      <c r="A208" s="56" t="s">
        <v>170</v>
      </c>
      <c r="B208" s="56" t="s">
        <v>548</v>
      </c>
      <c r="C208" s="56" t="s">
        <v>549</v>
      </c>
      <c r="D208" s="56"/>
      <c r="E208" s="56"/>
      <c r="F208" s="56"/>
      <c r="G208" s="56"/>
      <c r="H208" s="57">
        <v>177</v>
      </c>
      <c r="I208" s="11" t="s">
        <v>55</v>
      </c>
      <c r="J208" s="80" t="s">
        <v>548</v>
      </c>
      <c r="K208" s="80" t="s">
        <v>693</v>
      </c>
      <c r="L208" s="62"/>
      <c r="M208" s="63"/>
      <c r="N208" s="63"/>
      <c r="O208" s="56"/>
      <c r="P208" s="56"/>
      <c r="Q208" s="56"/>
      <c r="R208" s="11"/>
      <c r="S208" s="84"/>
      <c r="T208" s="56"/>
      <c r="U208" s="111"/>
    </row>
    <row r="209" spans="1:21" ht="45">
      <c r="A209" s="56" t="s">
        <v>170</v>
      </c>
      <c r="B209" s="56" t="s">
        <v>236</v>
      </c>
      <c r="C209" s="56" t="s">
        <v>544</v>
      </c>
      <c r="D209" s="56"/>
      <c r="E209" s="56"/>
      <c r="F209" s="56"/>
      <c r="G209" s="56"/>
      <c r="H209" s="57">
        <v>61</v>
      </c>
      <c r="I209" s="56" t="s">
        <v>54</v>
      </c>
      <c r="J209" s="80" t="s">
        <v>236</v>
      </c>
      <c r="K209" s="80" t="s">
        <v>692</v>
      </c>
      <c r="L209" s="62">
        <v>0</v>
      </c>
      <c r="M209" s="63">
        <v>1</v>
      </c>
      <c r="N209" s="63">
        <v>0.01</v>
      </c>
      <c r="O209" s="56" t="s">
        <v>42</v>
      </c>
      <c r="P209" s="56" t="s">
        <v>1081</v>
      </c>
      <c r="Q209" s="56" t="s">
        <v>292</v>
      </c>
      <c r="R209" s="11" t="s">
        <v>293</v>
      </c>
      <c r="S209" s="84" t="s">
        <v>197</v>
      </c>
      <c r="T209" s="56"/>
      <c r="U209" s="111"/>
    </row>
    <row r="210" spans="1:21" ht="45">
      <c r="A210" s="56" t="s">
        <v>170</v>
      </c>
      <c r="B210" s="56" t="s">
        <v>171</v>
      </c>
      <c r="C210" s="56" t="s">
        <v>358</v>
      </c>
      <c r="D210" s="56"/>
      <c r="E210" s="56"/>
      <c r="F210" s="56"/>
      <c r="G210" s="56"/>
      <c r="H210" s="57">
        <v>62</v>
      </c>
      <c r="I210" s="56" t="s">
        <v>54</v>
      </c>
      <c r="J210" s="80" t="s">
        <v>171</v>
      </c>
      <c r="K210" s="80" t="s">
        <v>691</v>
      </c>
      <c r="L210" s="62">
        <v>0</v>
      </c>
      <c r="M210" s="63">
        <v>1</v>
      </c>
      <c r="N210" s="63">
        <v>0.01</v>
      </c>
      <c r="O210" s="56" t="s">
        <v>42</v>
      </c>
      <c r="P210" s="56" t="s">
        <v>1082</v>
      </c>
      <c r="Q210" s="56" t="s">
        <v>294</v>
      </c>
      <c r="R210" s="11" t="s">
        <v>295</v>
      </c>
      <c r="S210" s="84" t="s">
        <v>197</v>
      </c>
      <c r="T210" s="56"/>
      <c r="U210" s="111"/>
    </row>
    <row r="211" spans="1:21" ht="45">
      <c r="A211" s="56" t="s">
        <v>170</v>
      </c>
      <c r="B211" s="56" t="s">
        <v>175</v>
      </c>
      <c r="C211" s="56" t="s">
        <v>545</v>
      </c>
      <c r="D211" s="56"/>
      <c r="E211" s="56"/>
      <c r="F211" s="56"/>
      <c r="G211" s="56"/>
      <c r="H211" s="57">
        <v>63</v>
      </c>
      <c r="I211" s="56" t="s">
        <v>54</v>
      </c>
      <c r="J211" s="80" t="s">
        <v>175</v>
      </c>
      <c r="K211" s="80" t="s">
        <v>690</v>
      </c>
      <c r="L211" s="62">
        <v>0</v>
      </c>
      <c r="M211" s="63">
        <v>1</v>
      </c>
      <c r="N211" s="63">
        <v>0.01</v>
      </c>
      <c r="O211" s="56" t="s">
        <v>42</v>
      </c>
      <c r="P211" s="56" t="s">
        <v>1083</v>
      </c>
      <c r="Q211" s="56" t="s">
        <v>296</v>
      </c>
      <c r="R211" s="11" t="s">
        <v>297</v>
      </c>
      <c r="S211" s="84" t="s">
        <v>197</v>
      </c>
      <c r="T211" s="56"/>
      <c r="U211" s="111"/>
    </row>
    <row r="212" spans="1:21" ht="45">
      <c r="A212" s="56" t="s">
        <v>170</v>
      </c>
      <c r="B212" s="56" t="s">
        <v>173</v>
      </c>
      <c r="C212" s="56" t="s">
        <v>359</v>
      </c>
      <c r="D212" s="56"/>
      <c r="E212" s="56"/>
      <c r="F212" s="56"/>
      <c r="G212" s="56"/>
      <c r="H212" s="57">
        <v>64</v>
      </c>
      <c r="I212" s="56" t="s">
        <v>54</v>
      </c>
      <c r="J212" s="80" t="s">
        <v>173</v>
      </c>
      <c r="K212" s="80" t="s">
        <v>689</v>
      </c>
      <c r="L212" s="62">
        <v>0</v>
      </c>
      <c r="M212" s="63">
        <v>1</v>
      </c>
      <c r="N212" s="63">
        <v>0.01</v>
      </c>
      <c r="O212" s="56" t="s">
        <v>42</v>
      </c>
      <c r="P212" s="56" t="s">
        <v>1084</v>
      </c>
      <c r="Q212" s="56" t="s">
        <v>298</v>
      </c>
      <c r="R212" s="11" t="s">
        <v>299</v>
      </c>
      <c r="S212" s="84" t="s">
        <v>197</v>
      </c>
      <c r="T212" s="56"/>
      <c r="U212" s="111"/>
    </row>
    <row r="213" spans="1:21" ht="30">
      <c r="A213" s="56" t="s">
        <v>170</v>
      </c>
      <c r="B213" s="56" t="s">
        <v>546</v>
      </c>
      <c r="C213" s="56" t="s">
        <v>547</v>
      </c>
      <c r="D213" s="56"/>
      <c r="E213" s="56"/>
      <c r="F213" s="56"/>
      <c r="G213" s="56"/>
      <c r="H213" s="57">
        <v>178</v>
      </c>
      <c r="I213" s="56" t="s">
        <v>55</v>
      </c>
      <c r="J213" s="80" t="s">
        <v>546</v>
      </c>
      <c r="K213" s="80" t="s">
        <v>688</v>
      </c>
      <c r="L213" s="62"/>
      <c r="M213" s="63"/>
      <c r="N213" s="63"/>
      <c r="O213" s="56"/>
      <c r="P213" s="56"/>
      <c r="Q213" s="56"/>
      <c r="R213" s="11"/>
      <c r="S213" s="84"/>
      <c r="T213" s="56"/>
      <c r="U213" s="111"/>
    </row>
    <row r="214" spans="1:21" ht="45">
      <c r="A214" s="56" t="s">
        <v>170</v>
      </c>
      <c r="B214" s="56" t="s">
        <v>172</v>
      </c>
      <c r="C214" s="56" t="s">
        <v>360</v>
      </c>
      <c r="D214" s="56"/>
      <c r="E214" s="56"/>
      <c r="F214" s="56"/>
      <c r="G214" s="56"/>
      <c r="H214" s="57">
        <v>65</v>
      </c>
      <c r="I214" s="56" t="s">
        <v>55</v>
      </c>
      <c r="J214" s="80" t="s">
        <v>172</v>
      </c>
      <c r="K214" s="80" t="s">
        <v>687</v>
      </c>
      <c r="L214" s="62">
        <v>0</v>
      </c>
      <c r="M214" s="63">
        <v>1</v>
      </c>
      <c r="N214" s="63">
        <v>0.01</v>
      </c>
      <c r="O214" s="56" t="s">
        <v>42</v>
      </c>
      <c r="P214" s="56" t="s">
        <v>1085</v>
      </c>
      <c r="Q214" s="56" t="s">
        <v>300</v>
      </c>
      <c r="R214" s="11" t="s">
        <v>301</v>
      </c>
      <c r="S214" s="84" t="s">
        <v>197</v>
      </c>
      <c r="T214" s="56"/>
      <c r="U214" s="111"/>
    </row>
    <row r="215" spans="1:21" s="3" customFormat="1" ht="75">
      <c r="A215" s="11" t="s">
        <v>447</v>
      </c>
      <c r="B215" s="11" t="s">
        <v>70</v>
      </c>
      <c r="C215" s="11" t="s">
        <v>361</v>
      </c>
      <c r="D215" s="11"/>
      <c r="E215" s="11"/>
      <c r="F215" s="11"/>
      <c r="G215" s="11"/>
      <c r="H215" s="57">
        <v>68</v>
      </c>
      <c r="I215" s="11" t="s">
        <v>55</v>
      </c>
      <c r="J215" s="79" t="s">
        <v>70</v>
      </c>
      <c r="K215" s="80" t="s">
        <v>686</v>
      </c>
      <c r="L215" s="66">
        <v>0</v>
      </c>
      <c r="M215" s="66">
        <v>1</v>
      </c>
      <c r="N215" s="66">
        <v>0.01</v>
      </c>
      <c r="O215" s="11" t="s">
        <v>71</v>
      </c>
      <c r="P215" s="11" t="s">
        <v>742</v>
      </c>
      <c r="Q215" s="11" t="s">
        <v>306</v>
      </c>
      <c r="R215" s="11" t="s">
        <v>307</v>
      </c>
      <c r="S215" s="84" t="s">
        <v>197</v>
      </c>
      <c r="T215" s="11"/>
      <c r="U215" s="109"/>
    </row>
    <row r="216" spans="1:21" s="3" customFormat="1" ht="45">
      <c r="A216" s="11" t="s">
        <v>447</v>
      </c>
      <c r="B216" s="11" t="s">
        <v>568</v>
      </c>
      <c r="C216" s="11" t="s">
        <v>570</v>
      </c>
      <c r="D216" s="11"/>
      <c r="E216" s="11"/>
      <c r="F216" s="11"/>
      <c r="G216" s="11"/>
      <c r="H216" s="57">
        <v>176</v>
      </c>
      <c r="I216" s="11" t="s">
        <v>55</v>
      </c>
      <c r="J216" s="79" t="s">
        <v>456</v>
      </c>
      <c r="K216" s="80" t="s">
        <v>685</v>
      </c>
      <c r="L216" s="66">
        <v>0</v>
      </c>
      <c r="M216" s="66">
        <v>1</v>
      </c>
      <c r="N216" s="66">
        <v>0.01</v>
      </c>
      <c r="O216" s="56" t="s">
        <v>38</v>
      </c>
      <c r="P216" s="11" t="s">
        <v>1086</v>
      </c>
      <c r="Q216" s="11" t="s">
        <v>448</v>
      </c>
      <c r="R216" s="11" t="s">
        <v>283</v>
      </c>
      <c r="S216" s="84" t="s">
        <v>197</v>
      </c>
      <c r="T216" s="11"/>
      <c r="U216" s="109"/>
    </row>
    <row r="217" spans="1:21" ht="45">
      <c r="A217" s="56" t="s">
        <v>10</v>
      </c>
      <c r="B217" s="56" t="s">
        <v>32</v>
      </c>
      <c r="C217" s="56" t="s">
        <v>69</v>
      </c>
      <c r="D217" s="56"/>
      <c r="E217" s="56"/>
      <c r="F217" s="56"/>
      <c r="G217" s="56"/>
      <c r="H217" s="57">
        <v>66</v>
      </c>
      <c r="I217" s="56" t="s">
        <v>54</v>
      </c>
      <c r="J217" s="80" t="s">
        <v>32</v>
      </c>
      <c r="K217" s="80" t="s">
        <v>684</v>
      </c>
      <c r="L217" s="62">
        <v>0</v>
      </c>
      <c r="M217" s="62">
        <v>1</v>
      </c>
      <c r="N217" s="62">
        <v>0.01</v>
      </c>
      <c r="O217" s="56" t="s">
        <v>42</v>
      </c>
      <c r="P217" s="56" t="s">
        <v>1087</v>
      </c>
      <c r="Q217" s="56" t="s">
        <v>302</v>
      </c>
      <c r="R217" s="11" t="s">
        <v>303</v>
      </c>
      <c r="S217" s="84" t="s">
        <v>197</v>
      </c>
      <c r="T217" s="56"/>
      <c r="U217" s="111"/>
    </row>
    <row r="218" spans="1:21" s="5" customFormat="1" ht="60">
      <c r="A218" s="56" t="s">
        <v>10</v>
      </c>
      <c r="B218" s="56" t="s">
        <v>30</v>
      </c>
      <c r="C218" s="56" t="s">
        <v>30</v>
      </c>
      <c r="D218" s="56" t="s">
        <v>432</v>
      </c>
      <c r="E218" s="56"/>
      <c r="F218" s="56" t="s">
        <v>438</v>
      </c>
      <c r="G218" s="56"/>
      <c r="H218" s="57">
        <v>171</v>
      </c>
      <c r="I218" s="56" t="s">
        <v>54</v>
      </c>
      <c r="J218" s="80" t="s">
        <v>30</v>
      </c>
      <c r="K218" s="80" t="s">
        <v>683</v>
      </c>
      <c r="L218" s="68">
        <v>0</v>
      </c>
      <c r="M218" s="68">
        <v>300</v>
      </c>
      <c r="N218" s="68">
        <v>5</v>
      </c>
      <c r="O218" s="56" t="s">
        <v>177</v>
      </c>
      <c r="P218" s="56" t="s">
        <v>743</v>
      </c>
      <c r="Q218" s="56" t="s">
        <v>304</v>
      </c>
      <c r="R218" s="11" t="s">
        <v>305</v>
      </c>
      <c r="S218" s="90" t="s">
        <v>542</v>
      </c>
      <c r="T218" s="11" t="s">
        <v>508</v>
      </c>
      <c r="U218" s="112"/>
    </row>
    <row r="219" spans="1:21" s="5" customFormat="1" ht="60">
      <c r="A219" s="58" t="str">
        <f>A$218</f>
        <v>Cross-Sector</v>
      </c>
      <c r="B219" s="58" t="str">
        <f t="shared" ref="B219:C219" si="59">B$218</f>
        <v>Carbon Tax</v>
      </c>
      <c r="C219" s="58" t="str">
        <f t="shared" si="59"/>
        <v>Carbon Tax</v>
      </c>
      <c r="D219" s="56" t="s">
        <v>442</v>
      </c>
      <c r="E219" s="56"/>
      <c r="F219" s="56" t="s">
        <v>443</v>
      </c>
      <c r="G219" s="56"/>
      <c r="H219" s="57">
        <v>172</v>
      </c>
      <c r="I219" s="56" t="s">
        <v>54</v>
      </c>
      <c r="J219" s="78" t="str">
        <f t="shared" ref="J219:J224" si="60">J$218</f>
        <v>Carbon Tax</v>
      </c>
      <c r="K219" s="69" t="str">
        <f t="shared" ref="K219:O224" si="61">K$218</f>
        <v>cross carbon tax</v>
      </c>
      <c r="L219" s="69">
        <f t="shared" si="61"/>
        <v>0</v>
      </c>
      <c r="M219" s="69">
        <f t="shared" si="61"/>
        <v>300</v>
      </c>
      <c r="N219" s="69">
        <f t="shared" si="61"/>
        <v>5</v>
      </c>
      <c r="O219" s="58" t="str">
        <f t="shared" si="61"/>
        <v>$/metric ton CO2e</v>
      </c>
      <c r="P219" s="56" t="s">
        <v>744</v>
      </c>
      <c r="Q219" s="58" t="str">
        <f t="shared" ref="Q219:R222" si="62">Q$218</f>
        <v>fuels.html#carbon-tax</v>
      </c>
      <c r="R219" s="58" t="str">
        <f t="shared" si="62"/>
        <v>carbon-tax.html</v>
      </c>
      <c r="S219" s="90"/>
      <c r="T219" s="58"/>
      <c r="U219" s="112"/>
    </row>
    <row r="220" spans="1:21" s="5" customFormat="1" ht="60">
      <c r="A220" s="58" t="str">
        <f t="shared" ref="A220:C224" si="63">A$218</f>
        <v>Cross-Sector</v>
      </c>
      <c r="B220" s="58" t="str">
        <f t="shared" si="63"/>
        <v>Carbon Tax</v>
      </c>
      <c r="C220" s="58" t="str">
        <f t="shared" si="63"/>
        <v>Carbon Tax</v>
      </c>
      <c r="D220" s="56" t="s">
        <v>434</v>
      </c>
      <c r="E220" s="56"/>
      <c r="F220" s="56" t="s">
        <v>440</v>
      </c>
      <c r="G220" s="56"/>
      <c r="H220" s="57">
        <v>173</v>
      </c>
      <c r="I220" s="56" t="s">
        <v>54</v>
      </c>
      <c r="J220" s="78" t="str">
        <f t="shared" si="60"/>
        <v>Carbon Tax</v>
      </c>
      <c r="K220" s="69" t="str">
        <f t="shared" si="61"/>
        <v>cross carbon tax</v>
      </c>
      <c r="L220" s="69">
        <f t="shared" si="61"/>
        <v>0</v>
      </c>
      <c r="M220" s="69">
        <f t="shared" si="61"/>
        <v>300</v>
      </c>
      <c r="N220" s="69">
        <f t="shared" si="61"/>
        <v>5</v>
      </c>
      <c r="O220" s="58" t="str">
        <f t="shared" si="61"/>
        <v>$/metric ton CO2e</v>
      </c>
      <c r="P220" s="56" t="s">
        <v>745</v>
      </c>
      <c r="Q220" s="58" t="str">
        <f t="shared" si="62"/>
        <v>fuels.html#carbon-tax</v>
      </c>
      <c r="R220" s="58" t="str">
        <f t="shared" si="62"/>
        <v>carbon-tax.html</v>
      </c>
      <c r="S220" s="90"/>
      <c r="T220" s="58"/>
      <c r="U220" s="112"/>
    </row>
    <row r="221" spans="1:21" s="5" customFormat="1" ht="60">
      <c r="A221" s="58" t="str">
        <f t="shared" si="63"/>
        <v>Cross-Sector</v>
      </c>
      <c r="B221" s="58" t="str">
        <f t="shared" si="63"/>
        <v>Carbon Tax</v>
      </c>
      <c r="C221" s="58" t="str">
        <f t="shared" si="63"/>
        <v>Carbon Tax</v>
      </c>
      <c r="D221" s="56" t="s">
        <v>435</v>
      </c>
      <c r="E221" s="56"/>
      <c r="F221" s="56" t="s">
        <v>441</v>
      </c>
      <c r="G221" s="56"/>
      <c r="H221" s="57">
        <v>174</v>
      </c>
      <c r="I221" s="56" t="s">
        <v>54</v>
      </c>
      <c r="J221" s="78" t="str">
        <f t="shared" si="60"/>
        <v>Carbon Tax</v>
      </c>
      <c r="K221" s="69" t="str">
        <f t="shared" si="61"/>
        <v>cross carbon tax</v>
      </c>
      <c r="L221" s="69">
        <f t="shared" si="61"/>
        <v>0</v>
      </c>
      <c r="M221" s="69">
        <f t="shared" si="61"/>
        <v>300</v>
      </c>
      <c r="N221" s="69">
        <f t="shared" si="61"/>
        <v>5</v>
      </c>
      <c r="O221" s="58" t="str">
        <f t="shared" si="61"/>
        <v>$/metric ton CO2e</v>
      </c>
      <c r="P221" s="56" t="s">
        <v>746</v>
      </c>
      <c r="Q221" s="58" t="str">
        <f t="shared" si="62"/>
        <v>fuels.html#carbon-tax</v>
      </c>
      <c r="R221" s="58" t="str">
        <f t="shared" si="62"/>
        <v>carbon-tax.html</v>
      </c>
      <c r="S221" s="90"/>
      <c r="T221" s="58"/>
      <c r="U221" s="112"/>
    </row>
    <row r="222" spans="1:21" s="5" customFormat="1" ht="60">
      <c r="A222" s="58" t="str">
        <f t="shared" si="63"/>
        <v>Cross-Sector</v>
      </c>
      <c r="B222" s="58" t="str">
        <f t="shared" si="63"/>
        <v>Carbon Tax</v>
      </c>
      <c r="C222" s="58" t="str">
        <f t="shared" si="63"/>
        <v>Carbon Tax</v>
      </c>
      <c r="D222" s="56" t="s">
        <v>433</v>
      </c>
      <c r="E222" s="56"/>
      <c r="F222" s="56" t="s">
        <v>439</v>
      </c>
      <c r="G222" s="56"/>
      <c r="H222" s="57">
        <v>175</v>
      </c>
      <c r="I222" s="56" t="s">
        <v>54</v>
      </c>
      <c r="J222" s="78" t="str">
        <f t="shared" si="60"/>
        <v>Carbon Tax</v>
      </c>
      <c r="K222" s="69" t="str">
        <f t="shared" si="61"/>
        <v>cross carbon tax</v>
      </c>
      <c r="L222" s="69">
        <f t="shared" si="61"/>
        <v>0</v>
      </c>
      <c r="M222" s="69">
        <f t="shared" si="61"/>
        <v>300</v>
      </c>
      <c r="N222" s="69">
        <f t="shared" si="61"/>
        <v>5</v>
      </c>
      <c r="O222" s="58" t="str">
        <f t="shared" si="61"/>
        <v>$/metric ton CO2e</v>
      </c>
      <c r="P222" s="56" t="s">
        <v>747</v>
      </c>
      <c r="Q222" s="58" t="str">
        <f t="shared" si="62"/>
        <v>fuels.html#carbon-tax</v>
      </c>
      <c r="R222" s="58" t="str">
        <f t="shared" si="62"/>
        <v>carbon-tax.html</v>
      </c>
      <c r="S222" s="90"/>
      <c r="T222" s="58"/>
      <c r="U222" s="112"/>
    </row>
    <row r="223" spans="1:21" s="5" customFormat="1" ht="30">
      <c r="A223" s="58" t="str">
        <f t="shared" si="63"/>
        <v>Cross-Sector</v>
      </c>
      <c r="B223" s="58" t="str">
        <f t="shared" si="63"/>
        <v>Carbon Tax</v>
      </c>
      <c r="C223" s="58" t="str">
        <f t="shared" si="63"/>
        <v>Carbon Tax</v>
      </c>
      <c r="D223" s="56" t="s">
        <v>436</v>
      </c>
      <c r="E223" s="56"/>
      <c r="F223" s="56" t="s">
        <v>444</v>
      </c>
      <c r="G223" s="56"/>
      <c r="H223" s="57"/>
      <c r="I223" s="11" t="s">
        <v>55</v>
      </c>
      <c r="J223" s="78" t="str">
        <f t="shared" si="60"/>
        <v>Carbon Tax</v>
      </c>
      <c r="K223" s="69" t="str">
        <f t="shared" si="61"/>
        <v>cross carbon tax</v>
      </c>
      <c r="L223" s="68"/>
      <c r="M223" s="68"/>
      <c r="N223" s="68"/>
      <c r="O223" s="56"/>
      <c r="P223" s="56"/>
      <c r="Q223" s="56"/>
      <c r="R223" s="11"/>
      <c r="S223" s="90"/>
      <c r="T223" s="58"/>
      <c r="U223" s="112"/>
    </row>
    <row r="224" spans="1:21" s="5" customFormat="1">
      <c r="A224" s="58" t="str">
        <f t="shared" si="63"/>
        <v>Cross-Sector</v>
      </c>
      <c r="B224" s="58" t="str">
        <f t="shared" si="63"/>
        <v>Carbon Tax</v>
      </c>
      <c r="C224" s="58" t="str">
        <f t="shared" si="63"/>
        <v>Carbon Tax</v>
      </c>
      <c r="D224" s="56" t="s">
        <v>437</v>
      </c>
      <c r="E224" s="56"/>
      <c r="F224" s="56" t="s">
        <v>445</v>
      </c>
      <c r="G224" s="56"/>
      <c r="H224" s="57"/>
      <c r="I224" s="11" t="s">
        <v>55</v>
      </c>
      <c r="J224" s="78" t="str">
        <f t="shared" si="60"/>
        <v>Carbon Tax</v>
      </c>
      <c r="K224" s="69" t="str">
        <f t="shared" si="61"/>
        <v>cross carbon tax</v>
      </c>
      <c r="L224" s="68"/>
      <c r="M224" s="68"/>
      <c r="N224" s="68"/>
      <c r="O224" s="56"/>
      <c r="P224" s="56"/>
      <c r="Q224" s="56"/>
      <c r="R224" s="11"/>
      <c r="S224" s="90"/>
      <c r="T224" s="58"/>
      <c r="U224" s="112"/>
    </row>
    <row r="225" spans="1:21" s="5" customFormat="1" ht="30">
      <c r="A225" s="56" t="s">
        <v>10</v>
      </c>
      <c r="B225" s="56" t="s">
        <v>31</v>
      </c>
      <c r="C225" s="56" t="s">
        <v>178</v>
      </c>
      <c r="D225" s="56" t="s">
        <v>63</v>
      </c>
      <c r="E225" s="56"/>
      <c r="F225" s="56" t="s">
        <v>110</v>
      </c>
      <c r="G225" s="56"/>
      <c r="H225" s="57" t="s">
        <v>239</v>
      </c>
      <c r="I225" s="11" t="s">
        <v>55</v>
      </c>
      <c r="J225" s="80" t="s">
        <v>31</v>
      </c>
      <c r="K225" s="80" t="s">
        <v>682</v>
      </c>
      <c r="L225" s="68"/>
      <c r="M225" s="68"/>
      <c r="N225" s="68"/>
      <c r="O225" s="56"/>
      <c r="P225" s="11"/>
      <c r="Q225" s="58"/>
      <c r="R225" s="11"/>
      <c r="S225" s="89"/>
      <c r="T225" s="58"/>
      <c r="U225" s="112"/>
    </row>
    <row r="226" spans="1:21" s="5" customFormat="1" ht="45">
      <c r="A226" s="58" t="str">
        <f>A$225</f>
        <v>Cross-Sector</v>
      </c>
      <c r="B226" s="58" t="str">
        <f>B$225</f>
        <v>End Existing Subsidies</v>
      </c>
      <c r="C226" s="58" t="str">
        <f t="shared" ref="B226:C240" si="64">C$225</f>
        <v>Percent Reduction in BAU Subsidies</v>
      </c>
      <c r="D226" s="11" t="s">
        <v>571</v>
      </c>
      <c r="E226" s="56"/>
      <c r="F226" s="11" t="s">
        <v>565</v>
      </c>
      <c r="G226" s="56"/>
      <c r="H226" s="57">
        <v>69</v>
      </c>
      <c r="I226" s="11" t="s">
        <v>54</v>
      </c>
      <c r="J226" s="78" t="str">
        <f t="shared" ref="J226:K240" si="65">J$225</f>
        <v>End Existing Subsidies</v>
      </c>
      <c r="K226" s="78" t="str">
        <f t="shared" si="65"/>
        <v>cross reduce BAU subsidies</v>
      </c>
      <c r="L226" s="66">
        <v>0</v>
      </c>
      <c r="M226" s="66">
        <v>1</v>
      </c>
      <c r="N226" s="66">
        <v>0.01</v>
      </c>
      <c r="O226" s="56" t="s">
        <v>180</v>
      </c>
      <c r="P226" s="11" t="s">
        <v>1088</v>
      </c>
      <c r="Q226" s="11" t="s">
        <v>308</v>
      </c>
      <c r="R226" s="11" t="s">
        <v>309</v>
      </c>
      <c r="S226" s="84" t="s">
        <v>197</v>
      </c>
      <c r="T226" s="58"/>
      <c r="U226" s="112"/>
    </row>
    <row r="227" spans="1:21" s="5" customFormat="1" ht="45">
      <c r="A227" s="58" t="str">
        <f t="shared" ref="A227:A240" si="66">A$225</f>
        <v>Cross-Sector</v>
      </c>
      <c r="B227" s="58" t="str">
        <f t="shared" si="64"/>
        <v>End Existing Subsidies</v>
      </c>
      <c r="C227" s="58" t="str">
        <f t="shared" si="64"/>
        <v>Percent Reduction in BAU Subsidies</v>
      </c>
      <c r="D227" s="11" t="s">
        <v>57</v>
      </c>
      <c r="E227" s="56"/>
      <c r="F227" s="11" t="s">
        <v>104</v>
      </c>
      <c r="G227" s="56"/>
      <c r="H227" s="57">
        <v>70</v>
      </c>
      <c r="I227" s="11" t="s">
        <v>54</v>
      </c>
      <c r="J227" s="78" t="str">
        <f t="shared" si="65"/>
        <v>End Existing Subsidies</v>
      </c>
      <c r="K227" s="78" t="str">
        <f t="shared" si="65"/>
        <v>cross reduce BAU subsidies</v>
      </c>
      <c r="L227" s="64">
        <f>L$226</f>
        <v>0</v>
      </c>
      <c r="M227" s="64">
        <f>M$226</f>
        <v>1</v>
      </c>
      <c r="N227" s="64">
        <f>N$226</f>
        <v>0.01</v>
      </c>
      <c r="O227" s="58" t="str">
        <f>O$226</f>
        <v>% reduction in BAU subsidies</v>
      </c>
      <c r="P227" s="11" t="s">
        <v>1089</v>
      </c>
      <c r="Q227" s="11" t="s">
        <v>308</v>
      </c>
      <c r="R227" s="11" t="s">
        <v>309</v>
      </c>
      <c r="S227" s="84" t="s">
        <v>197</v>
      </c>
      <c r="T227" s="58"/>
      <c r="U227" s="112"/>
    </row>
    <row r="228" spans="1:21" s="5" customFormat="1" ht="45">
      <c r="A228" s="58" t="str">
        <f t="shared" si="66"/>
        <v>Cross-Sector</v>
      </c>
      <c r="B228" s="58" t="str">
        <f t="shared" si="64"/>
        <v>End Existing Subsidies</v>
      </c>
      <c r="C228" s="58" t="str">
        <f t="shared" si="64"/>
        <v>Percent Reduction in BAU Subsidies</v>
      </c>
      <c r="D228" s="11" t="s">
        <v>58</v>
      </c>
      <c r="E228" s="56"/>
      <c r="F228" s="11" t="s">
        <v>105</v>
      </c>
      <c r="G228" s="56"/>
      <c r="H228" s="57">
        <v>71</v>
      </c>
      <c r="I228" s="11" t="s">
        <v>54</v>
      </c>
      <c r="J228" s="78" t="str">
        <f t="shared" si="65"/>
        <v>End Existing Subsidies</v>
      </c>
      <c r="K228" s="78" t="str">
        <f t="shared" si="65"/>
        <v>cross reduce BAU subsidies</v>
      </c>
      <c r="L228" s="64">
        <f t="shared" ref="L228:O231" si="67">L$226</f>
        <v>0</v>
      </c>
      <c r="M228" s="64">
        <f t="shared" si="67"/>
        <v>1</v>
      </c>
      <c r="N228" s="64">
        <f t="shared" si="67"/>
        <v>0.01</v>
      </c>
      <c r="O228" s="58" t="str">
        <f t="shared" si="67"/>
        <v>% reduction in BAU subsidies</v>
      </c>
      <c r="P228" s="11" t="s">
        <v>1090</v>
      </c>
      <c r="Q228" s="11" t="s">
        <v>308</v>
      </c>
      <c r="R228" s="11" t="s">
        <v>309</v>
      </c>
      <c r="S228" s="84" t="s">
        <v>197</v>
      </c>
      <c r="T228" s="58"/>
      <c r="U228" s="112"/>
    </row>
    <row r="229" spans="1:21" s="5" customFormat="1" ht="30">
      <c r="A229" s="58" t="str">
        <f t="shared" si="66"/>
        <v>Cross-Sector</v>
      </c>
      <c r="B229" s="58" t="str">
        <f t="shared" si="64"/>
        <v>End Existing Subsidies</v>
      </c>
      <c r="C229" s="58" t="str">
        <f t="shared" si="64"/>
        <v>Percent Reduction in BAU Subsidies</v>
      </c>
      <c r="D229" s="11" t="s">
        <v>59</v>
      </c>
      <c r="E229" s="56"/>
      <c r="F229" s="11" t="s">
        <v>106</v>
      </c>
      <c r="G229" s="56"/>
      <c r="H229" s="57">
        <v>72</v>
      </c>
      <c r="I229" s="11" t="s">
        <v>55</v>
      </c>
      <c r="J229" s="78" t="str">
        <f t="shared" si="65"/>
        <v>End Existing Subsidies</v>
      </c>
      <c r="K229" s="78" t="str">
        <f t="shared" si="65"/>
        <v>cross reduce BAU subsidies</v>
      </c>
      <c r="L229" s="64"/>
      <c r="M229" s="64"/>
      <c r="N229" s="64"/>
      <c r="O229" s="58"/>
      <c r="P229" s="11"/>
      <c r="Q229" s="11"/>
      <c r="R229" s="11"/>
      <c r="S229" s="84"/>
      <c r="T229" s="58"/>
      <c r="U229" s="112"/>
    </row>
    <row r="230" spans="1:21" s="5" customFormat="1" ht="30">
      <c r="A230" s="58" t="str">
        <f t="shared" si="66"/>
        <v>Cross-Sector</v>
      </c>
      <c r="B230" s="58" t="str">
        <f t="shared" si="64"/>
        <v>End Existing Subsidies</v>
      </c>
      <c r="C230" s="58" t="str">
        <f t="shared" si="64"/>
        <v>Percent Reduction in BAU Subsidies</v>
      </c>
      <c r="D230" s="11" t="s">
        <v>60</v>
      </c>
      <c r="E230" s="56"/>
      <c r="F230" s="11" t="s">
        <v>573</v>
      </c>
      <c r="G230" s="56"/>
      <c r="H230" s="57">
        <v>73</v>
      </c>
      <c r="I230" s="11" t="s">
        <v>55</v>
      </c>
      <c r="J230" s="78" t="str">
        <f t="shared" si="65"/>
        <v>End Existing Subsidies</v>
      </c>
      <c r="K230" s="78" t="str">
        <f t="shared" si="65"/>
        <v>cross reduce BAU subsidies</v>
      </c>
      <c r="L230" s="64"/>
      <c r="M230" s="64"/>
      <c r="N230" s="64"/>
      <c r="O230" s="58"/>
      <c r="P230" s="11"/>
      <c r="Q230" s="11"/>
      <c r="R230" s="11"/>
      <c r="S230" s="84"/>
      <c r="T230" s="58"/>
      <c r="U230" s="112"/>
    </row>
    <row r="231" spans="1:21" s="5" customFormat="1" ht="45">
      <c r="A231" s="58" t="str">
        <f t="shared" si="66"/>
        <v>Cross-Sector</v>
      </c>
      <c r="B231" s="58" t="str">
        <f t="shared" si="64"/>
        <v>End Existing Subsidies</v>
      </c>
      <c r="C231" s="58" t="str">
        <f t="shared" si="64"/>
        <v>Percent Reduction in BAU Subsidies</v>
      </c>
      <c r="D231" s="11" t="s">
        <v>61</v>
      </c>
      <c r="E231" s="56"/>
      <c r="F231" s="11" t="s">
        <v>111</v>
      </c>
      <c r="G231" s="56"/>
      <c r="H231" s="57">
        <v>74</v>
      </c>
      <c r="I231" s="11" t="s">
        <v>54</v>
      </c>
      <c r="J231" s="78" t="str">
        <f t="shared" si="65"/>
        <v>End Existing Subsidies</v>
      </c>
      <c r="K231" s="78" t="str">
        <f t="shared" si="65"/>
        <v>cross reduce BAU subsidies</v>
      </c>
      <c r="L231" s="64">
        <f t="shared" si="67"/>
        <v>0</v>
      </c>
      <c r="M231" s="64">
        <f t="shared" si="67"/>
        <v>1</v>
      </c>
      <c r="N231" s="64">
        <f t="shared" si="67"/>
        <v>0.01</v>
      </c>
      <c r="O231" s="58" t="str">
        <f t="shared" si="67"/>
        <v>% reduction in BAU subsidies</v>
      </c>
      <c r="P231" s="11" t="s">
        <v>1091</v>
      </c>
      <c r="Q231" s="11" t="s">
        <v>308</v>
      </c>
      <c r="R231" s="11" t="s">
        <v>309</v>
      </c>
      <c r="S231" s="84" t="s">
        <v>197</v>
      </c>
      <c r="T231" s="58"/>
      <c r="U231" s="112"/>
    </row>
    <row r="232" spans="1:21" s="5" customFormat="1" ht="30">
      <c r="A232" s="58" t="str">
        <f t="shared" si="66"/>
        <v>Cross-Sector</v>
      </c>
      <c r="B232" s="58" t="str">
        <f t="shared" si="64"/>
        <v>End Existing Subsidies</v>
      </c>
      <c r="C232" s="58" t="str">
        <f t="shared" si="64"/>
        <v>Percent Reduction in BAU Subsidies</v>
      </c>
      <c r="D232" s="11" t="s">
        <v>62</v>
      </c>
      <c r="E232" s="56"/>
      <c r="F232" s="11" t="s">
        <v>109</v>
      </c>
      <c r="G232" s="56"/>
      <c r="H232" s="57" t="s">
        <v>239</v>
      </c>
      <c r="I232" s="11" t="s">
        <v>55</v>
      </c>
      <c r="J232" s="78" t="str">
        <f t="shared" si="65"/>
        <v>End Existing Subsidies</v>
      </c>
      <c r="K232" s="78" t="str">
        <f t="shared" si="65"/>
        <v>cross reduce BAU subsidies</v>
      </c>
      <c r="L232" s="68"/>
      <c r="M232" s="68"/>
      <c r="N232" s="68"/>
      <c r="O232" s="56"/>
      <c r="P232" s="56"/>
      <c r="Q232" s="58"/>
      <c r="R232" s="11"/>
      <c r="S232" s="89"/>
      <c r="T232" s="58"/>
      <c r="U232" s="112"/>
    </row>
    <row r="233" spans="1:21" s="5" customFormat="1" ht="45">
      <c r="A233" s="58" t="str">
        <f t="shared" si="66"/>
        <v>Cross-Sector</v>
      </c>
      <c r="B233" s="58" t="str">
        <f t="shared" si="64"/>
        <v>End Existing Subsidies</v>
      </c>
      <c r="C233" s="58" t="str">
        <f t="shared" si="64"/>
        <v>Percent Reduction in BAU Subsidies</v>
      </c>
      <c r="D233" s="11" t="s">
        <v>64</v>
      </c>
      <c r="E233" s="56"/>
      <c r="F233" s="11" t="s">
        <v>112</v>
      </c>
      <c r="G233" s="56"/>
      <c r="H233" s="57">
        <v>75</v>
      </c>
      <c r="I233" s="11" t="s">
        <v>54</v>
      </c>
      <c r="J233" s="78" t="str">
        <f t="shared" si="65"/>
        <v>End Existing Subsidies</v>
      </c>
      <c r="K233" s="78" t="str">
        <f t="shared" si="65"/>
        <v>cross reduce BAU subsidies</v>
      </c>
      <c r="L233" s="64">
        <f t="shared" ref="L233:O234" si="68">L$226</f>
        <v>0</v>
      </c>
      <c r="M233" s="64">
        <f t="shared" si="68"/>
        <v>1</v>
      </c>
      <c r="N233" s="64">
        <f t="shared" si="68"/>
        <v>0.01</v>
      </c>
      <c r="O233" s="58" t="str">
        <f t="shared" si="68"/>
        <v>% reduction in BAU subsidies</v>
      </c>
      <c r="P233" s="11" t="s">
        <v>1092</v>
      </c>
      <c r="Q233" s="11" t="s">
        <v>308</v>
      </c>
      <c r="R233" s="11" t="s">
        <v>309</v>
      </c>
      <c r="S233" s="84" t="s">
        <v>197</v>
      </c>
      <c r="T233" s="58"/>
      <c r="U233" s="112"/>
    </row>
    <row r="234" spans="1:21" s="5" customFormat="1" ht="45">
      <c r="A234" s="58" t="str">
        <f t="shared" si="66"/>
        <v>Cross-Sector</v>
      </c>
      <c r="B234" s="58" t="str">
        <f t="shared" si="64"/>
        <v>End Existing Subsidies</v>
      </c>
      <c r="C234" s="58" t="str">
        <f t="shared" si="64"/>
        <v>Percent Reduction in BAU Subsidies</v>
      </c>
      <c r="D234" s="11" t="s">
        <v>65</v>
      </c>
      <c r="E234" s="56"/>
      <c r="F234" s="11" t="s">
        <v>113</v>
      </c>
      <c r="G234" s="56"/>
      <c r="H234" s="57">
        <v>76</v>
      </c>
      <c r="I234" s="11" t="s">
        <v>54</v>
      </c>
      <c r="J234" s="78" t="str">
        <f t="shared" si="65"/>
        <v>End Existing Subsidies</v>
      </c>
      <c r="K234" s="78" t="str">
        <f t="shared" si="65"/>
        <v>cross reduce BAU subsidies</v>
      </c>
      <c r="L234" s="64">
        <f t="shared" si="68"/>
        <v>0</v>
      </c>
      <c r="M234" s="64">
        <f t="shared" si="68"/>
        <v>1</v>
      </c>
      <c r="N234" s="64">
        <f t="shared" si="68"/>
        <v>0.01</v>
      </c>
      <c r="O234" s="58" t="str">
        <f t="shared" si="68"/>
        <v>% reduction in BAU subsidies</v>
      </c>
      <c r="P234" s="11" t="s">
        <v>1093</v>
      </c>
      <c r="Q234" s="11" t="s">
        <v>308</v>
      </c>
      <c r="R234" s="11" t="s">
        <v>309</v>
      </c>
      <c r="S234" s="84" t="s">
        <v>197</v>
      </c>
      <c r="T234" s="58"/>
      <c r="U234" s="112"/>
    </row>
    <row r="235" spans="1:21" s="5" customFormat="1" ht="30">
      <c r="A235" s="58" t="str">
        <f t="shared" si="66"/>
        <v>Cross-Sector</v>
      </c>
      <c r="B235" s="58" t="str">
        <f t="shared" si="64"/>
        <v>End Existing Subsidies</v>
      </c>
      <c r="C235" s="58" t="str">
        <f t="shared" si="64"/>
        <v>Percent Reduction in BAU Subsidies</v>
      </c>
      <c r="D235" s="11" t="s">
        <v>66</v>
      </c>
      <c r="E235" s="56"/>
      <c r="F235" s="11" t="s">
        <v>114</v>
      </c>
      <c r="G235" s="56"/>
      <c r="H235" s="57" t="s">
        <v>239</v>
      </c>
      <c r="I235" s="11" t="s">
        <v>55</v>
      </c>
      <c r="J235" s="78" t="str">
        <f t="shared" si="65"/>
        <v>End Existing Subsidies</v>
      </c>
      <c r="K235" s="78" t="str">
        <f t="shared" si="65"/>
        <v>cross reduce BAU subsidies</v>
      </c>
      <c r="L235" s="68"/>
      <c r="M235" s="68"/>
      <c r="N235" s="68"/>
      <c r="O235" s="56"/>
      <c r="P235" s="56"/>
      <c r="Q235" s="58"/>
      <c r="R235" s="11"/>
      <c r="S235" s="89"/>
      <c r="T235" s="58"/>
      <c r="U235" s="112"/>
    </row>
    <row r="236" spans="1:21" s="5" customFormat="1" ht="30">
      <c r="A236" s="58" t="str">
        <f t="shared" si="66"/>
        <v>Cross-Sector</v>
      </c>
      <c r="B236" s="58" t="str">
        <f t="shared" si="64"/>
        <v>End Existing Subsidies</v>
      </c>
      <c r="C236" s="58" t="str">
        <f t="shared" si="64"/>
        <v>Percent Reduction in BAU Subsidies</v>
      </c>
      <c r="D236" s="11" t="s">
        <v>67</v>
      </c>
      <c r="E236" s="56"/>
      <c r="F236" s="11" t="s">
        <v>115</v>
      </c>
      <c r="G236" s="56"/>
      <c r="H236" s="57" t="s">
        <v>239</v>
      </c>
      <c r="I236" s="11" t="s">
        <v>55</v>
      </c>
      <c r="J236" s="78" t="str">
        <f t="shared" si="65"/>
        <v>End Existing Subsidies</v>
      </c>
      <c r="K236" s="78" t="str">
        <f t="shared" si="65"/>
        <v>cross reduce BAU subsidies</v>
      </c>
      <c r="L236" s="68"/>
      <c r="M236" s="68"/>
      <c r="N236" s="68"/>
      <c r="O236" s="56"/>
      <c r="P236" s="56"/>
      <c r="Q236" s="58"/>
      <c r="R236" s="11"/>
      <c r="S236" s="89"/>
      <c r="T236" s="58"/>
      <c r="U236" s="112"/>
    </row>
    <row r="237" spans="1:21" s="5" customFormat="1" ht="30">
      <c r="A237" s="58" t="str">
        <f t="shared" si="66"/>
        <v>Cross-Sector</v>
      </c>
      <c r="B237" s="58" t="str">
        <f t="shared" si="64"/>
        <v>End Existing Subsidies</v>
      </c>
      <c r="C237" s="58" t="str">
        <f t="shared" si="64"/>
        <v>Percent Reduction in BAU Subsidies</v>
      </c>
      <c r="D237" s="11" t="s">
        <v>68</v>
      </c>
      <c r="E237" s="56"/>
      <c r="F237" s="11" t="s">
        <v>116</v>
      </c>
      <c r="G237" s="56"/>
      <c r="H237" s="57"/>
      <c r="I237" s="11" t="s">
        <v>55</v>
      </c>
      <c r="J237" s="78" t="str">
        <f t="shared" si="65"/>
        <v>End Existing Subsidies</v>
      </c>
      <c r="K237" s="78" t="str">
        <f t="shared" si="65"/>
        <v>cross reduce BAU subsidies</v>
      </c>
      <c r="L237" s="64"/>
      <c r="M237" s="64"/>
      <c r="N237" s="64"/>
      <c r="O237" s="58"/>
      <c r="P237" s="11"/>
      <c r="Q237" s="11"/>
      <c r="R237" s="11"/>
      <c r="S237" s="84"/>
      <c r="T237" s="58"/>
      <c r="U237" s="112"/>
    </row>
    <row r="238" spans="1:21" s="5" customFormat="1" ht="30">
      <c r="A238" s="58" t="str">
        <f t="shared" si="66"/>
        <v>Cross-Sector</v>
      </c>
      <c r="B238" s="58" t="str">
        <f t="shared" si="64"/>
        <v>End Existing Subsidies</v>
      </c>
      <c r="C238" s="58" t="str">
        <f t="shared" si="64"/>
        <v>Percent Reduction in BAU Subsidies</v>
      </c>
      <c r="D238" s="11" t="s">
        <v>89</v>
      </c>
      <c r="E238" s="56"/>
      <c r="F238" s="11" t="s">
        <v>117</v>
      </c>
      <c r="G238" s="56"/>
      <c r="H238" s="57" t="s">
        <v>239</v>
      </c>
      <c r="I238" s="11" t="s">
        <v>55</v>
      </c>
      <c r="J238" s="78" t="str">
        <f t="shared" si="65"/>
        <v>End Existing Subsidies</v>
      </c>
      <c r="K238" s="78" t="str">
        <f t="shared" si="65"/>
        <v>cross reduce BAU subsidies</v>
      </c>
      <c r="L238" s="68"/>
      <c r="M238" s="68"/>
      <c r="N238" s="68"/>
      <c r="O238" s="56"/>
      <c r="P238" s="56"/>
      <c r="Q238" s="58"/>
      <c r="R238" s="11"/>
      <c r="S238" s="89"/>
      <c r="T238" s="58"/>
      <c r="U238" s="112"/>
    </row>
    <row r="239" spans="1:21" s="5" customFormat="1" ht="30">
      <c r="A239" s="58" t="str">
        <f t="shared" si="66"/>
        <v>Cross-Sector</v>
      </c>
      <c r="B239" s="58" t="str">
        <f t="shared" si="64"/>
        <v>End Existing Subsidies</v>
      </c>
      <c r="C239" s="58" t="str">
        <f t="shared" si="64"/>
        <v>Percent Reduction in BAU Subsidies</v>
      </c>
      <c r="D239" s="11" t="s">
        <v>550</v>
      </c>
      <c r="E239" s="56"/>
      <c r="F239" s="11" t="s">
        <v>551</v>
      </c>
      <c r="G239" s="56"/>
      <c r="H239" s="57"/>
      <c r="I239" s="11" t="s">
        <v>55</v>
      </c>
      <c r="J239" s="78" t="str">
        <f t="shared" si="65"/>
        <v>End Existing Subsidies</v>
      </c>
      <c r="K239" s="78" t="str">
        <f t="shared" si="65"/>
        <v>cross reduce BAU subsidies</v>
      </c>
      <c r="L239" s="68"/>
      <c r="M239" s="68"/>
      <c r="N239" s="68"/>
      <c r="O239" s="56"/>
      <c r="P239" s="56"/>
      <c r="Q239" s="58"/>
      <c r="R239" s="11"/>
      <c r="S239" s="89"/>
      <c r="T239" s="58"/>
      <c r="U239" s="112"/>
    </row>
    <row r="240" spans="1:21" s="5" customFormat="1" ht="30">
      <c r="A240" s="58" t="str">
        <f t="shared" si="66"/>
        <v>Cross-Sector</v>
      </c>
      <c r="B240" s="58" t="str">
        <f t="shared" si="64"/>
        <v>End Existing Subsidies</v>
      </c>
      <c r="C240" s="58" t="str">
        <f t="shared" si="64"/>
        <v>Percent Reduction in BAU Subsidies</v>
      </c>
      <c r="D240" s="11" t="s">
        <v>561</v>
      </c>
      <c r="E240" s="56"/>
      <c r="F240" s="11" t="s">
        <v>562</v>
      </c>
      <c r="G240" s="56"/>
      <c r="H240" s="57"/>
      <c r="I240" s="11" t="s">
        <v>55</v>
      </c>
      <c r="J240" s="78" t="str">
        <f t="shared" si="65"/>
        <v>End Existing Subsidies</v>
      </c>
      <c r="K240" s="78" t="str">
        <f t="shared" si="65"/>
        <v>cross reduce BAU subsidies</v>
      </c>
      <c r="L240" s="67"/>
      <c r="M240" s="67"/>
      <c r="N240" s="67"/>
      <c r="O240" s="58"/>
      <c r="P240" s="56"/>
      <c r="Q240" s="58"/>
      <c r="R240" s="11"/>
      <c r="S240" s="89"/>
      <c r="T240" s="58"/>
      <c r="U240" s="112"/>
    </row>
    <row r="241" spans="1:21" s="3" customFormat="1" ht="60">
      <c r="A241" s="11" t="s">
        <v>10</v>
      </c>
      <c r="B241" s="11" t="s">
        <v>183</v>
      </c>
      <c r="C241" s="11" t="s">
        <v>182</v>
      </c>
      <c r="D241" s="11"/>
      <c r="E241" s="11"/>
      <c r="F241" s="11"/>
      <c r="G241" s="11"/>
      <c r="H241" s="57"/>
      <c r="I241" s="11" t="s">
        <v>55</v>
      </c>
      <c r="J241" s="79" t="s">
        <v>183</v>
      </c>
      <c r="K241" s="80" t="s">
        <v>681</v>
      </c>
      <c r="L241" s="68"/>
      <c r="M241" s="68"/>
      <c r="N241" s="68"/>
      <c r="O241" s="11"/>
      <c r="P241" s="11"/>
      <c r="Q241" s="11"/>
      <c r="R241" s="11"/>
      <c r="S241" s="84"/>
      <c r="T241" s="11"/>
      <c r="U241" s="109"/>
    </row>
    <row r="242" spans="1:21" s="5" customFormat="1" ht="105">
      <c r="A242" s="56" t="s">
        <v>10</v>
      </c>
      <c r="B242" s="56" t="s">
        <v>29</v>
      </c>
      <c r="C242" s="56" t="s">
        <v>362</v>
      </c>
      <c r="D242" s="56" t="s">
        <v>63</v>
      </c>
      <c r="E242" s="56"/>
      <c r="F242" s="56" t="s">
        <v>110</v>
      </c>
      <c r="G242" s="56"/>
      <c r="H242" s="57">
        <v>78</v>
      </c>
      <c r="I242" s="56" t="s">
        <v>54</v>
      </c>
      <c r="J242" s="80" t="s">
        <v>29</v>
      </c>
      <c r="K242" s="80" t="s">
        <v>680</v>
      </c>
      <c r="L242" s="62">
        <v>0</v>
      </c>
      <c r="M242" s="62">
        <v>0.2</v>
      </c>
      <c r="N242" s="75">
        <v>5.0000000000000001E-3</v>
      </c>
      <c r="O242" s="56" t="s">
        <v>181</v>
      </c>
      <c r="P242" s="56" t="s">
        <v>1094</v>
      </c>
      <c r="Q242" s="11" t="s">
        <v>310</v>
      </c>
      <c r="R242" s="11" t="s">
        <v>311</v>
      </c>
      <c r="S242" s="90" t="s">
        <v>198</v>
      </c>
      <c r="T242" s="58"/>
      <c r="U242" s="112"/>
    </row>
    <row r="243" spans="1:21" s="5" customFormat="1" ht="105">
      <c r="A243" s="61" t="str">
        <f t="shared" ref="A243:C256" si="69">A$242</f>
        <v>Cross-Sector</v>
      </c>
      <c r="B243" s="61" t="str">
        <f t="shared" si="69"/>
        <v>Fuel Taxes</v>
      </c>
      <c r="C243" s="61" t="str">
        <f t="shared" si="69"/>
        <v>Additional Fuel Tax Rate by Fuel</v>
      </c>
      <c r="D243" s="11" t="s">
        <v>571</v>
      </c>
      <c r="E243" s="11"/>
      <c r="F243" s="11" t="s">
        <v>565</v>
      </c>
      <c r="G243" s="58"/>
      <c r="H243" s="57">
        <v>79</v>
      </c>
      <c r="I243" s="11" t="s">
        <v>54</v>
      </c>
      <c r="J243" s="81" t="str">
        <f t="shared" ref="J243:J256" si="70">J$242</f>
        <v>Fuel Taxes</v>
      </c>
      <c r="K243" s="67" t="str">
        <f t="shared" ref="K243:O249" si="71">K$242</f>
        <v>cross fuel tax</v>
      </c>
      <c r="L243" s="67">
        <f t="shared" si="71"/>
        <v>0</v>
      </c>
      <c r="M243" s="67">
        <f t="shared" si="71"/>
        <v>0.2</v>
      </c>
      <c r="N243" s="76">
        <f t="shared" si="71"/>
        <v>5.0000000000000001E-3</v>
      </c>
      <c r="O243" s="61" t="str">
        <f t="shared" si="71"/>
        <v>% of BAU price</v>
      </c>
      <c r="P243" s="56" t="s">
        <v>1095</v>
      </c>
      <c r="Q243" s="11" t="s">
        <v>310</v>
      </c>
      <c r="R243" s="11" t="s">
        <v>311</v>
      </c>
      <c r="S243" s="89" t="str">
        <f>S$242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3" s="58"/>
      <c r="U243" s="112"/>
    </row>
    <row r="244" spans="1:21" s="5" customFormat="1" ht="105">
      <c r="A244" s="61" t="str">
        <f t="shared" si="69"/>
        <v>Cross-Sector</v>
      </c>
      <c r="B244" s="61" t="str">
        <f t="shared" si="69"/>
        <v>Fuel Taxes</v>
      </c>
      <c r="C244" s="61" t="str">
        <f t="shared" si="69"/>
        <v>Additional Fuel Tax Rate by Fuel</v>
      </c>
      <c r="D244" s="11" t="s">
        <v>57</v>
      </c>
      <c r="E244" s="11"/>
      <c r="F244" s="11" t="s">
        <v>104</v>
      </c>
      <c r="G244" s="58"/>
      <c r="H244" s="57">
        <v>80</v>
      </c>
      <c r="I244" s="11" t="s">
        <v>54</v>
      </c>
      <c r="J244" s="81" t="str">
        <f t="shared" si="70"/>
        <v>Fuel Taxes</v>
      </c>
      <c r="K244" s="67" t="str">
        <f t="shared" si="71"/>
        <v>cross fuel tax</v>
      </c>
      <c r="L244" s="67">
        <f t="shared" si="71"/>
        <v>0</v>
      </c>
      <c r="M244" s="67">
        <f t="shared" si="71"/>
        <v>0.2</v>
      </c>
      <c r="N244" s="76">
        <f t="shared" si="71"/>
        <v>5.0000000000000001E-3</v>
      </c>
      <c r="O244" s="61" t="str">
        <f t="shared" si="71"/>
        <v>% of BAU price</v>
      </c>
      <c r="P244" s="56" t="s">
        <v>1096</v>
      </c>
      <c r="Q244" s="11" t="s">
        <v>310</v>
      </c>
      <c r="R244" s="11" t="s">
        <v>311</v>
      </c>
      <c r="S244" s="89" t="str">
        <f>S$242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44" s="58"/>
      <c r="U244" s="112"/>
    </row>
    <row r="245" spans="1:21" s="5" customFormat="1" ht="30">
      <c r="A245" s="61" t="str">
        <f t="shared" si="69"/>
        <v>Cross-Sector</v>
      </c>
      <c r="B245" s="61" t="str">
        <f t="shared" si="69"/>
        <v>Fuel Taxes</v>
      </c>
      <c r="C245" s="61" t="str">
        <f t="shared" si="69"/>
        <v>Additional Fuel Tax Rate by Fuel</v>
      </c>
      <c r="D245" s="11" t="s">
        <v>58</v>
      </c>
      <c r="E245" s="11"/>
      <c r="F245" s="11" t="s">
        <v>105</v>
      </c>
      <c r="G245" s="58"/>
      <c r="H245" s="57" t="s">
        <v>239</v>
      </c>
      <c r="I245" s="11" t="s">
        <v>55</v>
      </c>
      <c r="J245" s="81" t="str">
        <f t="shared" si="70"/>
        <v>Fuel Taxes</v>
      </c>
      <c r="K245" s="67" t="str">
        <f t="shared" si="71"/>
        <v>cross fuel tax</v>
      </c>
      <c r="L245" s="67"/>
      <c r="M245" s="67"/>
      <c r="N245" s="76"/>
      <c r="O245" s="61"/>
      <c r="P245" s="56"/>
      <c r="Q245" s="58"/>
      <c r="R245" s="11"/>
      <c r="S245" s="89"/>
      <c r="T245" s="58"/>
      <c r="U245" s="112"/>
    </row>
    <row r="246" spans="1:21" s="5" customFormat="1" ht="30">
      <c r="A246" s="61" t="str">
        <f t="shared" si="69"/>
        <v>Cross-Sector</v>
      </c>
      <c r="B246" s="61" t="str">
        <f t="shared" si="69"/>
        <v>Fuel Taxes</v>
      </c>
      <c r="C246" s="61" t="str">
        <f t="shared" si="69"/>
        <v>Additional Fuel Tax Rate by Fuel</v>
      </c>
      <c r="D246" s="11" t="s">
        <v>59</v>
      </c>
      <c r="E246" s="11"/>
      <c r="F246" s="11" t="s">
        <v>106</v>
      </c>
      <c r="G246" s="58"/>
      <c r="H246" s="57" t="s">
        <v>239</v>
      </c>
      <c r="I246" s="11" t="s">
        <v>55</v>
      </c>
      <c r="J246" s="81" t="str">
        <f t="shared" si="70"/>
        <v>Fuel Taxes</v>
      </c>
      <c r="K246" s="67" t="str">
        <f t="shared" si="71"/>
        <v>cross fuel tax</v>
      </c>
      <c r="L246" s="67"/>
      <c r="M246" s="67"/>
      <c r="N246" s="76"/>
      <c r="O246" s="61"/>
      <c r="P246" s="61"/>
      <c r="Q246" s="58"/>
      <c r="R246" s="11"/>
      <c r="S246" s="89"/>
      <c r="T246" s="58"/>
      <c r="U246" s="112"/>
    </row>
    <row r="247" spans="1:21" s="5" customFormat="1" ht="30">
      <c r="A247" s="61" t="str">
        <f t="shared" si="69"/>
        <v>Cross-Sector</v>
      </c>
      <c r="B247" s="61" t="str">
        <f t="shared" si="69"/>
        <v>Fuel Taxes</v>
      </c>
      <c r="C247" s="61" t="str">
        <f t="shared" si="69"/>
        <v>Additional Fuel Tax Rate by Fuel</v>
      </c>
      <c r="D247" s="11" t="s">
        <v>60</v>
      </c>
      <c r="E247" s="11"/>
      <c r="F247" s="11" t="s">
        <v>573</v>
      </c>
      <c r="G247" s="58"/>
      <c r="H247" s="57" t="s">
        <v>239</v>
      </c>
      <c r="I247" s="11" t="s">
        <v>55</v>
      </c>
      <c r="J247" s="81" t="str">
        <f t="shared" si="70"/>
        <v>Fuel Taxes</v>
      </c>
      <c r="K247" s="67" t="str">
        <f t="shared" si="71"/>
        <v>cross fuel tax</v>
      </c>
      <c r="L247" s="67"/>
      <c r="M247" s="67"/>
      <c r="N247" s="76"/>
      <c r="O247" s="61"/>
      <c r="P247" s="61"/>
      <c r="Q247" s="58"/>
      <c r="R247" s="11"/>
      <c r="S247" s="89"/>
      <c r="T247" s="58"/>
      <c r="U247" s="112"/>
    </row>
    <row r="248" spans="1:21" s="5" customFormat="1" ht="30">
      <c r="A248" s="61" t="str">
        <f t="shared" si="69"/>
        <v>Cross-Sector</v>
      </c>
      <c r="B248" s="61" t="str">
        <f t="shared" si="69"/>
        <v>Fuel Taxes</v>
      </c>
      <c r="C248" s="61" t="str">
        <f t="shared" si="69"/>
        <v>Additional Fuel Tax Rate by Fuel</v>
      </c>
      <c r="D248" s="11" t="s">
        <v>61</v>
      </c>
      <c r="E248" s="11"/>
      <c r="F248" s="11" t="s">
        <v>111</v>
      </c>
      <c r="G248" s="58"/>
      <c r="H248" s="57" t="s">
        <v>239</v>
      </c>
      <c r="I248" s="11" t="s">
        <v>55</v>
      </c>
      <c r="J248" s="81" t="str">
        <f t="shared" si="70"/>
        <v>Fuel Taxes</v>
      </c>
      <c r="K248" s="67" t="str">
        <f t="shared" si="71"/>
        <v>cross fuel tax</v>
      </c>
      <c r="L248" s="67"/>
      <c r="M248" s="67"/>
      <c r="N248" s="76"/>
      <c r="O248" s="61"/>
      <c r="P248" s="61"/>
      <c r="Q248" s="58"/>
      <c r="R248" s="11"/>
      <c r="S248" s="89"/>
      <c r="T248" s="58"/>
      <c r="U248" s="112"/>
    </row>
    <row r="249" spans="1:21" s="5" customFormat="1" ht="30">
      <c r="A249" s="61" t="str">
        <f t="shared" si="69"/>
        <v>Cross-Sector</v>
      </c>
      <c r="B249" s="61" t="str">
        <f t="shared" si="69"/>
        <v>Fuel Taxes</v>
      </c>
      <c r="C249" s="61" t="str">
        <f t="shared" si="69"/>
        <v>Additional Fuel Tax Rate by Fuel</v>
      </c>
      <c r="D249" s="11" t="s">
        <v>62</v>
      </c>
      <c r="E249" s="11"/>
      <c r="F249" s="11" t="s">
        <v>109</v>
      </c>
      <c r="G249" s="58"/>
      <c r="H249" s="57" t="s">
        <v>239</v>
      </c>
      <c r="I249" s="11" t="s">
        <v>55</v>
      </c>
      <c r="J249" s="81" t="str">
        <f t="shared" si="70"/>
        <v>Fuel Taxes</v>
      </c>
      <c r="K249" s="67" t="str">
        <f t="shared" si="71"/>
        <v>cross fuel tax</v>
      </c>
      <c r="L249" s="67"/>
      <c r="M249" s="67"/>
      <c r="N249" s="76"/>
      <c r="O249" s="61"/>
      <c r="P249" s="56"/>
      <c r="Q249" s="58"/>
      <c r="R249" s="11"/>
      <c r="S249" s="89"/>
      <c r="T249" s="58"/>
      <c r="U249" s="112"/>
    </row>
    <row r="250" spans="1:21" s="5" customFormat="1" ht="105">
      <c r="A250" s="61" t="str">
        <f t="shared" si="69"/>
        <v>Cross-Sector</v>
      </c>
      <c r="B250" s="61" t="str">
        <f t="shared" si="69"/>
        <v>Fuel Taxes</v>
      </c>
      <c r="C250" s="61" t="str">
        <f t="shared" si="69"/>
        <v>Additional Fuel Tax Rate by Fuel</v>
      </c>
      <c r="D250" s="11" t="s">
        <v>64</v>
      </c>
      <c r="E250" s="11"/>
      <c r="F250" s="11" t="s">
        <v>112</v>
      </c>
      <c r="G250" s="58"/>
      <c r="H250" s="57">
        <v>81</v>
      </c>
      <c r="I250" s="11" t="s">
        <v>54</v>
      </c>
      <c r="J250" s="81" t="str">
        <f t="shared" si="70"/>
        <v>Fuel Taxes</v>
      </c>
      <c r="K250" s="67" t="str">
        <f t="shared" ref="K250:K256" si="72">K$242</f>
        <v>cross fuel tax</v>
      </c>
      <c r="L250" s="67">
        <f t="shared" ref="L250:O251" si="73">L$242</f>
        <v>0</v>
      </c>
      <c r="M250" s="67">
        <f t="shared" si="73"/>
        <v>0.2</v>
      </c>
      <c r="N250" s="76">
        <f t="shared" si="73"/>
        <v>5.0000000000000001E-3</v>
      </c>
      <c r="O250" s="61" t="str">
        <f t="shared" si="73"/>
        <v>% of BAU price</v>
      </c>
      <c r="P250" s="56" t="s">
        <v>1097</v>
      </c>
      <c r="Q250" s="11" t="s">
        <v>310</v>
      </c>
      <c r="R250" s="11" t="s">
        <v>311</v>
      </c>
      <c r="S250" s="89" t="str">
        <f>S$242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0" s="58"/>
      <c r="U250" s="112"/>
    </row>
    <row r="251" spans="1:21" s="5" customFormat="1" ht="105">
      <c r="A251" s="61" t="str">
        <f t="shared" si="69"/>
        <v>Cross-Sector</v>
      </c>
      <c r="B251" s="61" t="str">
        <f t="shared" si="69"/>
        <v>Fuel Taxes</v>
      </c>
      <c r="C251" s="61" t="str">
        <f t="shared" si="69"/>
        <v>Additional Fuel Tax Rate by Fuel</v>
      </c>
      <c r="D251" s="11" t="s">
        <v>65</v>
      </c>
      <c r="E251" s="11"/>
      <c r="F251" s="11" t="s">
        <v>113</v>
      </c>
      <c r="G251" s="58"/>
      <c r="H251" s="57">
        <v>82</v>
      </c>
      <c r="I251" s="11" t="s">
        <v>54</v>
      </c>
      <c r="J251" s="81" t="str">
        <f t="shared" si="70"/>
        <v>Fuel Taxes</v>
      </c>
      <c r="K251" s="67" t="str">
        <f t="shared" si="72"/>
        <v>cross fuel tax</v>
      </c>
      <c r="L251" s="67">
        <f t="shared" si="73"/>
        <v>0</v>
      </c>
      <c r="M251" s="67">
        <f t="shared" si="73"/>
        <v>0.2</v>
      </c>
      <c r="N251" s="76">
        <f t="shared" si="73"/>
        <v>5.0000000000000001E-3</v>
      </c>
      <c r="O251" s="61" t="str">
        <f t="shared" si="73"/>
        <v>% of BAU price</v>
      </c>
      <c r="P251" s="56" t="s">
        <v>1098</v>
      </c>
      <c r="Q251" s="11" t="s">
        <v>310</v>
      </c>
      <c r="R251" s="11" t="s">
        <v>311</v>
      </c>
      <c r="S251" s="89" t="str">
        <f>S$242</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251" s="58"/>
      <c r="U251" s="112"/>
    </row>
    <row r="252" spans="1:21" s="5" customFormat="1" ht="30">
      <c r="A252" s="61" t="str">
        <f t="shared" si="69"/>
        <v>Cross-Sector</v>
      </c>
      <c r="B252" s="61" t="str">
        <f t="shared" si="69"/>
        <v>Fuel Taxes</v>
      </c>
      <c r="C252" s="61" t="str">
        <f t="shared" si="69"/>
        <v>Additional Fuel Tax Rate by Fuel</v>
      </c>
      <c r="D252" s="11" t="s">
        <v>66</v>
      </c>
      <c r="E252" s="11"/>
      <c r="F252" s="11" t="s">
        <v>114</v>
      </c>
      <c r="G252" s="58"/>
      <c r="H252" s="57" t="s">
        <v>239</v>
      </c>
      <c r="I252" s="11" t="s">
        <v>55</v>
      </c>
      <c r="J252" s="81" t="str">
        <f t="shared" si="70"/>
        <v>Fuel Taxes</v>
      </c>
      <c r="K252" s="67" t="str">
        <f t="shared" si="72"/>
        <v>cross fuel tax</v>
      </c>
      <c r="L252" s="67"/>
      <c r="M252" s="67"/>
      <c r="N252" s="76"/>
      <c r="O252" s="61"/>
      <c r="P252" s="56"/>
      <c r="Q252" s="58"/>
      <c r="R252" s="11"/>
      <c r="S252" s="89"/>
      <c r="T252" s="58"/>
      <c r="U252" s="112"/>
    </row>
    <row r="253" spans="1:21" s="5" customFormat="1" ht="30">
      <c r="A253" s="61" t="str">
        <f t="shared" si="69"/>
        <v>Cross-Sector</v>
      </c>
      <c r="B253" s="61" t="str">
        <f t="shared" si="69"/>
        <v>Fuel Taxes</v>
      </c>
      <c r="C253" s="61" t="str">
        <f t="shared" si="69"/>
        <v>Additional Fuel Tax Rate by Fuel</v>
      </c>
      <c r="D253" s="11" t="s">
        <v>67</v>
      </c>
      <c r="E253" s="11"/>
      <c r="F253" s="11" t="s">
        <v>115</v>
      </c>
      <c r="G253" s="58"/>
      <c r="H253" s="57" t="s">
        <v>239</v>
      </c>
      <c r="I253" s="11" t="s">
        <v>55</v>
      </c>
      <c r="J253" s="81" t="str">
        <f t="shared" si="70"/>
        <v>Fuel Taxes</v>
      </c>
      <c r="K253" s="67" t="str">
        <f t="shared" si="72"/>
        <v>cross fuel tax</v>
      </c>
      <c r="L253" s="67"/>
      <c r="M253" s="67"/>
      <c r="N253" s="76"/>
      <c r="O253" s="61"/>
      <c r="P253" s="56"/>
      <c r="Q253" s="58"/>
      <c r="R253" s="11"/>
      <c r="S253" s="89"/>
      <c r="T253" s="58"/>
      <c r="U253" s="112"/>
    </row>
    <row r="254" spans="1:21" ht="30">
      <c r="A254" s="61" t="str">
        <f t="shared" si="69"/>
        <v>Cross-Sector</v>
      </c>
      <c r="B254" s="61" t="str">
        <f t="shared" si="69"/>
        <v>Fuel Taxes</v>
      </c>
      <c r="C254" s="61" t="str">
        <f t="shared" si="69"/>
        <v>Additional Fuel Tax Rate by Fuel</v>
      </c>
      <c r="D254" s="11" t="s">
        <v>68</v>
      </c>
      <c r="E254" s="11"/>
      <c r="F254" s="11" t="s">
        <v>116</v>
      </c>
      <c r="G254" s="58"/>
      <c r="H254" s="57"/>
      <c r="I254" s="11" t="s">
        <v>55</v>
      </c>
      <c r="J254" s="81" t="str">
        <f t="shared" si="70"/>
        <v>Fuel Taxes</v>
      </c>
      <c r="K254" s="67" t="str">
        <f t="shared" si="72"/>
        <v>cross fuel tax</v>
      </c>
      <c r="L254" s="67"/>
      <c r="M254" s="67"/>
      <c r="N254" s="76"/>
      <c r="O254" s="61"/>
      <c r="P254" s="56"/>
      <c r="Q254" s="11"/>
      <c r="R254" s="11"/>
      <c r="S254" s="89"/>
      <c r="T254" s="56"/>
      <c r="U254" s="111"/>
    </row>
    <row r="255" spans="1:21" ht="30">
      <c r="A255" s="61" t="str">
        <f t="shared" si="69"/>
        <v>Cross-Sector</v>
      </c>
      <c r="B255" s="61" t="str">
        <f t="shared" si="69"/>
        <v>Fuel Taxes</v>
      </c>
      <c r="C255" s="61" t="str">
        <f t="shared" si="69"/>
        <v>Additional Fuel Tax Rate by Fuel</v>
      </c>
      <c r="D255" s="11" t="s">
        <v>89</v>
      </c>
      <c r="E255" s="11"/>
      <c r="F255" s="11" t="s">
        <v>117</v>
      </c>
      <c r="G255" s="58"/>
      <c r="H255" s="57" t="s">
        <v>239</v>
      </c>
      <c r="I255" s="11" t="s">
        <v>55</v>
      </c>
      <c r="J255" s="81" t="str">
        <f t="shared" si="70"/>
        <v>Fuel Taxes</v>
      </c>
      <c r="K255" s="67" t="str">
        <f t="shared" si="72"/>
        <v>cross fuel tax</v>
      </c>
      <c r="L255" s="67"/>
      <c r="M255" s="67"/>
      <c r="N255" s="76"/>
      <c r="O255" s="61"/>
      <c r="P255" s="56"/>
      <c r="Q255" s="56"/>
      <c r="R255" s="11"/>
      <c r="S255" s="84"/>
      <c r="T255" s="56"/>
      <c r="U255" s="111"/>
    </row>
    <row r="256" spans="1:21" ht="30">
      <c r="A256" s="61" t="str">
        <f t="shared" si="69"/>
        <v>Cross-Sector</v>
      </c>
      <c r="B256" s="61" t="str">
        <f t="shared" si="69"/>
        <v>Fuel Taxes</v>
      </c>
      <c r="C256" s="61" t="str">
        <f t="shared" si="69"/>
        <v>Additional Fuel Tax Rate by Fuel</v>
      </c>
      <c r="D256" s="11" t="s">
        <v>561</v>
      </c>
      <c r="E256" s="11"/>
      <c r="F256" s="11" t="s">
        <v>562</v>
      </c>
      <c r="G256" s="58"/>
      <c r="H256" s="57"/>
      <c r="I256" s="11" t="s">
        <v>55</v>
      </c>
      <c r="J256" s="81" t="str">
        <f t="shared" si="70"/>
        <v>Fuel Taxes</v>
      </c>
      <c r="K256" s="67" t="str">
        <f t="shared" si="72"/>
        <v>cross fuel tax</v>
      </c>
      <c r="L256" s="67"/>
      <c r="M256" s="67"/>
      <c r="N256" s="67"/>
      <c r="O256" s="61"/>
      <c r="P256" s="56"/>
      <c r="Q256" s="56"/>
      <c r="R256" s="11"/>
      <c r="S256" s="84"/>
      <c r="T256" s="56"/>
      <c r="U256" s="111"/>
    </row>
    <row r="257" spans="1:21" ht="105">
      <c r="A257" s="56" t="s">
        <v>33</v>
      </c>
      <c r="B257" s="56" t="s">
        <v>402</v>
      </c>
      <c r="C257" s="56" t="s">
        <v>363</v>
      </c>
      <c r="D257" s="56" t="s">
        <v>134</v>
      </c>
      <c r="E257" s="56"/>
      <c r="F257" s="56" t="s">
        <v>403</v>
      </c>
      <c r="G257" s="56"/>
      <c r="H257" s="57">
        <v>85</v>
      </c>
      <c r="I257" s="56" t="s">
        <v>54</v>
      </c>
      <c r="J257" s="80" t="s">
        <v>457</v>
      </c>
      <c r="K257" s="80" t="s">
        <v>679</v>
      </c>
      <c r="L257" s="63">
        <v>0</v>
      </c>
      <c r="M257" s="63">
        <v>0.4</v>
      </c>
      <c r="N257" s="62">
        <v>0.01</v>
      </c>
      <c r="O257" s="56" t="s">
        <v>40</v>
      </c>
      <c r="P257" s="56" t="s">
        <v>764</v>
      </c>
      <c r="Q257" s="56" t="s">
        <v>312</v>
      </c>
      <c r="R257" s="11" t="s">
        <v>313</v>
      </c>
      <c r="S257" s="84" t="s">
        <v>88</v>
      </c>
      <c r="T257" s="56"/>
      <c r="U257" s="111"/>
    </row>
    <row r="258" spans="1:21" ht="105">
      <c r="A258" s="58" t="str">
        <f t="shared" ref="A258:A263" si="74">A$257</f>
        <v>R&amp;D</v>
      </c>
      <c r="B258" s="58" t="str">
        <f t="shared" ref="B258:C264" si="75">B$257</f>
        <v>Capital Cost Reduction</v>
      </c>
      <c r="C258" s="58" t="str">
        <f t="shared" si="75"/>
        <v>RnD Building Capital Cost Perc Reduction</v>
      </c>
      <c r="D258" s="56" t="s">
        <v>135</v>
      </c>
      <c r="E258" s="56"/>
      <c r="F258" s="56" t="s">
        <v>404</v>
      </c>
      <c r="G258" s="56"/>
      <c r="H258" s="57">
        <v>86</v>
      </c>
      <c r="I258" s="56" t="s">
        <v>54</v>
      </c>
      <c r="J258" s="78" t="str">
        <f t="shared" ref="J258:J288" si="76">J$257</f>
        <v>R&amp;D Capital Cost Reductions</v>
      </c>
      <c r="K258" s="67" t="str">
        <f t="shared" ref="K258:O262" si="77">K$257</f>
        <v>RnD building capital cost reduction</v>
      </c>
      <c r="L258" s="67">
        <f t="shared" si="77"/>
        <v>0</v>
      </c>
      <c r="M258" s="67">
        <f t="shared" si="77"/>
        <v>0.4</v>
      </c>
      <c r="N258" s="67">
        <f t="shared" si="77"/>
        <v>0.01</v>
      </c>
      <c r="O258" s="58" t="str">
        <f t="shared" si="77"/>
        <v>% reduction in cost</v>
      </c>
      <c r="P258" s="56" t="s">
        <v>765</v>
      </c>
      <c r="Q258" s="56" t="s">
        <v>312</v>
      </c>
      <c r="R258" s="11" t="s">
        <v>313</v>
      </c>
      <c r="S258" s="84" t="s">
        <v>88</v>
      </c>
      <c r="T258" s="56"/>
      <c r="U258" s="111"/>
    </row>
    <row r="259" spans="1:21" ht="105">
      <c r="A259" s="58" t="str">
        <f t="shared" si="74"/>
        <v>R&amp;D</v>
      </c>
      <c r="B259" s="58" t="str">
        <f t="shared" si="75"/>
        <v>Capital Cost Reduction</v>
      </c>
      <c r="C259" s="58" t="str">
        <f t="shared" si="75"/>
        <v>RnD Building Capital Cost Perc Reduction</v>
      </c>
      <c r="D259" s="56" t="s">
        <v>136</v>
      </c>
      <c r="E259" s="56"/>
      <c r="F259" s="56" t="s">
        <v>405</v>
      </c>
      <c r="G259" s="56"/>
      <c r="H259" s="57">
        <v>87</v>
      </c>
      <c r="I259" s="56" t="s">
        <v>54</v>
      </c>
      <c r="J259" s="78" t="str">
        <f t="shared" si="76"/>
        <v>R&amp;D Capital Cost Reductions</v>
      </c>
      <c r="K259" s="67" t="str">
        <f t="shared" si="77"/>
        <v>RnD building capital cost reduction</v>
      </c>
      <c r="L259" s="67">
        <f t="shared" si="77"/>
        <v>0</v>
      </c>
      <c r="M259" s="67">
        <f t="shared" si="77"/>
        <v>0.4</v>
      </c>
      <c r="N259" s="67">
        <f t="shared" si="77"/>
        <v>0.01</v>
      </c>
      <c r="O259" s="58" t="str">
        <f t="shared" si="77"/>
        <v>% reduction in cost</v>
      </c>
      <c r="P259" s="56" t="s">
        <v>766</v>
      </c>
      <c r="Q259" s="56" t="s">
        <v>312</v>
      </c>
      <c r="R259" s="11" t="s">
        <v>313</v>
      </c>
      <c r="S259" s="84" t="s">
        <v>88</v>
      </c>
      <c r="T259" s="56"/>
      <c r="U259" s="111"/>
    </row>
    <row r="260" spans="1:21" ht="105">
      <c r="A260" s="58" t="str">
        <f t="shared" si="74"/>
        <v>R&amp;D</v>
      </c>
      <c r="B260" s="58" t="str">
        <f t="shared" si="75"/>
        <v>Capital Cost Reduction</v>
      </c>
      <c r="C260" s="58" t="str">
        <f t="shared" si="75"/>
        <v>RnD Building Capital Cost Perc Reduction</v>
      </c>
      <c r="D260" s="56" t="s">
        <v>137</v>
      </c>
      <c r="E260" s="56"/>
      <c r="F260" s="56" t="s">
        <v>406</v>
      </c>
      <c r="G260" s="56"/>
      <c r="H260" s="57">
        <v>88</v>
      </c>
      <c r="I260" s="56" t="s">
        <v>54</v>
      </c>
      <c r="J260" s="78" t="str">
        <f t="shared" si="76"/>
        <v>R&amp;D Capital Cost Reductions</v>
      </c>
      <c r="K260" s="67" t="str">
        <f t="shared" si="77"/>
        <v>RnD building capital cost reduction</v>
      </c>
      <c r="L260" s="67">
        <f t="shared" si="77"/>
        <v>0</v>
      </c>
      <c r="M260" s="67">
        <f t="shared" si="77"/>
        <v>0.4</v>
      </c>
      <c r="N260" s="67">
        <f t="shared" si="77"/>
        <v>0.01</v>
      </c>
      <c r="O260" s="58" t="str">
        <f t="shared" si="77"/>
        <v>% reduction in cost</v>
      </c>
      <c r="P260" s="56" t="s">
        <v>767</v>
      </c>
      <c r="Q260" s="56" t="s">
        <v>312</v>
      </c>
      <c r="R260" s="11" t="s">
        <v>313</v>
      </c>
      <c r="S260" s="84" t="s">
        <v>88</v>
      </c>
      <c r="T260" s="56"/>
      <c r="U260" s="111"/>
    </row>
    <row r="261" spans="1:21" ht="105">
      <c r="A261" s="58" t="str">
        <f t="shared" si="74"/>
        <v>R&amp;D</v>
      </c>
      <c r="B261" s="58" t="str">
        <f t="shared" si="75"/>
        <v>Capital Cost Reduction</v>
      </c>
      <c r="C261" s="58" t="str">
        <f t="shared" si="75"/>
        <v>RnD Building Capital Cost Perc Reduction</v>
      </c>
      <c r="D261" s="56" t="s">
        <v>138</v>
      </c>
      <c r="E261" s="56"/>
      <c r="F261" s="56" t="s">
        <v>407</v>
      </c>
      <c r="G261" s="56"/>
      <c r="H261" s="57">
        <v>89</v>
      </c>
      <c r="I261" s="56" t="s">
        <v>54</v>
      </c>
      <c r="J261" s="78" t="str">
        <f t="shared" si="76"/>
        <v>R&amp;D Capital Cost Reductions</v>
      </c>
      <c r="K261" s="67" t="str">
        <f t="shared" si="77"/>
        <v>RnD building capital cost reduction</v>
      </c>
      <c r="L261" s="67">
        <f t="shared" si="77"/>
        <v>0</v>
      </c>
      <c r="M261" s="67">
        <f t="shared" si="77"/>
        <v>0.4</v>
      </c>
      <c r="N261" s="67">
        <f t="shared" si="77"/>
        <v>0.01</v>
      </c>
      <c r="O261" s="58" t="str">
        <f t="shared" si="77"/>
        <v>% reduction in cost</v>
      </c>
      <c r="P261" s="56" t="s">
        <v>768</v>
      </c>
      <c r="Q261" s="56" t="s">
        <v>312</v>
      </c>
      <c r="R261" s="11" t="s">
        <v>313</v>
      </c>
      <c r="S261" s="84" t="s">
        <v>88</v>
      </c>
      <c r="T261" s="56"/>
      <c r="U261" s="111"/>
    </row>
    <row r="262" spans="1:21" ht="105">
      <c r="A262" s="58" t="str">
        <f t="shared" si="74"/>
        <v>R&amp;D</v>
      </c>
      <c r="B262" s="58" t="str">
        <f t="shared" si="75"/>
        <v>Capital Cost Reduction</v>
      </c>
      <c r="C262" s="58" t="str">
        <f t="shared" si="75"/>
        <v>RnD Building Capital Cost Perc Reduction</v>
      </c>
      <c r="D262" s="56" t="s">
        <v>139</v>
      </c>
      <c r="E262" s="56"/>
      <c r="F262" s="56" t="s">
        <v>408</v>
      </c>
      <c r="G262" s="56"/>
      <c r="H262" s="57">
        <v>90</v>
      </c>
      <c r="I262" s="56" t="s">
        <v>54</v>
      </c>
      <c r="J262" s="78" t="str">
        <f t="shared" si="76"/>
        <v>R&amp;D Capital Cost Reductions</v>
      </c>
      <c r="K262" s="67" t="str">
        <f t="shared" si="77"/>
        <v>RnD building capital cost reduction</v>
      </c>
      <c r="L262" s="67">
        <f t="shared" si="77"/>
        <v>0</v>
      </c>
      <c r="M262" s="67">
        <f t="shared" si="77"/>
        <v>0.4</v>
      </c>
      <c r="N262" s="67">
        <f t="shared" si="77"/>
        <v>0.01</v>
      </c>
      <c r="O262" s="58" t="str">
        <f t="shared" si="77"/>
        <v>% reduction in cost</v>
      </c>
      <c r="P262" s="56" t="s">
        <v>769</v>
      </c>
      <c r="Q262" s="56" t="s">
        <v>312</v>
      </c>
      <c r="R262" s="11" t="s">
        <v>313</v>
      </c>
      <c r="S262" s="84" t="s">
        <v>88</v>
      </c>
      <c r="T262" s="56"/>
      <c r="U262" s="111"/>
    </row>
    <row r="263" spans="1:21" ht="105">
      <c r="A263" s="58" t="str">
        <f t="shared" si="74"/>
        <v>R&amp;D</v>
      </c>
      <c r="B263" s="58" t="str">
        <f t="shared" si="75"/>
        <v>Capital Cost Reduction</v>
      </c>
      <c r="C263" s="56" t="s">
        <v>364</v>
      </c>
      <c r="D263" s="56"/>
      <c r="E263" s="56"/>
      <c r="F263" s="56" t="s">
        <v>32</v>
      </c>
      <c r="G263" s="56"/>
      <c r="H263" s="57">
        <v>91</v>
      </c>
      <c r="I263" s="56" t="s">
        <v>54</v>
      </c>
      <c r="J263" s="78" t="str">
        <f t="shared" si="76"/>
        <v>R&amp;D Capital Cost Reductions</v>
      </c>
      <c r="K263" s="80" t="s">
        <v>678</v>
      </c>
      <c r="L263" s="63">
        <v>0</v>
      </c>
      <c r="M263" s="63">
        <v>0.4</v>
      </c>
      <c r="N263" s="62">
        <v>0.01</v>
      </c>
      <c r="O263" s="56" t="s">
        <v>40</v>
      </c>
      <c r="P263" s="11" t="s">
        <v>770</v>
      </c>
      <c r="Q263" s="56" t="s">
        <v>312</v>
      </c>
      <c r="R263" s="11" t="s">
        <v>313</v>
      </c>
      <c r="S263" s="84" t="s">
        <v>88</v>
      </c>
      <c r="T263" s="56"/>
      <c r="U263" s="111"/>
    </row>
    <row r="264" spans="1:21" ht="105">
      <c r="A264" s="56" t="s">
        <v>33</v>
      </c>
      <c r="B264" s="58" t="str">
        <f t="shared" si="75"/>
        <v>Capital Cost Reduction</v>
      </c>
      <c r="C264" s="56" t="s">
        <v>365</v>
      </c>
      <c r="D264" s="56" t="s">
        <v>566</v>
      </c>
      <c r="E264" s="56"/>
      <c r="F264" s="11" t="s">
        <v>572</v>
      </c>
      <c r="G264" s="56"/>
      <c r="H264" s="57">
        <v>92</v>
      </c>
      <c r="I264" s="56" t="s">
        <v>54</v>
      </c>
      <c r="J264" s="78" t="str">
        <f t="shared" si="76"/>
        <v>R&amp;D Capital Cost Reductions</v>
      </c>
      <c r="K264" s="80" t="s">
        <v>677</v>
      </c>
      <c r="L264" s="63">
        <v>0</v>
      </c>
      <c r="M264" s="63">
        <v>0.4</v>
      </c>
      <c r="N264" s="62">
        <v>0.01</v>
      </c>
      <c r="O264" s="56" t="s">
        <v>40</v>
      </c>
      <c r="P264" s="11" t="s">
        <v>771</v>
      </c>
      <c r="Q264" s="56" t="s">
        <v>312</v>
      </c>
      <c r="R264" s="11" t="s">
        <v>313</v>
      </c>
      <c r="S264" s="84" t="s">
        <v>88</v>
      </c>
      <c r="T264" s="56"/>
      <c r="U264" s="111"/>
    </row>
    <row r="265" spans="1:21" ht="105">
      <c r="A265" s="58" t="str">
        <f>A$264</f>
        <v>R&amp;D</v>
      </c>
      <c r="B265" s="58" t="str">
        <f t="shared" ref="B265:C275" si="78">B$264</f>
        <v>Capital Cost Reduction</v>
      </c>
      <c r="C265" s="58" t="str">
        <f t="shared" si="78"/>
        <v>RnD Electricity Capital Cost Perc Reduction</v>
      </c>
      <c r="D265" s="11" t="s">
        <v>386</v>
      </c>
      <c r="E265" s="58"/>
      <c r="F265" s="11" t="s">
        <v>660</v>
      </c>
      <c r="G265" s="56"/>
      <c r="H265" s="57">
        <v>93</v>
      </c>
      <c r="I265" s="56" t="s">
        <v>54</v>
      </c>
      <c r="J265" s="78" t="str">
        <f t="shared" si="76"/>
        <v>R&amp;D Capital Cost Reductions</v>
      </c>
      <c r="K265" s="67" t="str">
        <f t="shared" ref="K265:O274" si="79">K$264</f>
        <v>RnD electricity capital cost reduction</v>
      </c>
      <c r="L265" s="67">
        <f t="shared" si="79"/>
        <v>0</v>
      </c>
      <c r="M265" s="64">
        <f t="shared" si="79"/>
        <v>0.4</v>
      </c>
      <c r="N265" s="64">
        <f t="shared" si="79"/>
        <v>0.01</v>
      </c>
      <c r="O265" s="58" t="str">
        <f t="shared" si="79"/>
        <v>% reduction in cost</v>
      </c>
      <c r="P265" s="11" t="s">
        <v>772</v>
      </c>
      <c r="Q265" s="56" t="s">
        <v>312</v>
      </c>
      <c r="R265" s="11" t="s">
        <v>313</v>
      </c>
      <c r="S265" s="84" t="s">
        <v>88</v>
      </c>
      <c r="T265" s="56"/>
      <c r="U265" s="111"/>
    </row>
    <row r="266" spans="1:21" ht="105">
      <c r="A266" s="58" t="str">
        <f t="shared" ref="A266:C274" si="80">A$264</f>
        <v>R&amp;D</v>
      </c>
      <c r="B266" s="58" t="str">
        <f t="shared" si="78"/>
        <v>Capital Cost Reduction</v>
      </c>
      <c r="C266" s="58" t="str">
        <f t="shared" si="78"/>
        <v>RnD Electricity Capital Cost Perc Reduction</v>
      </c>
      <c r="D266" s="11" t="s">
        <v>91</v>
      </c>
      <c r="E266" s="58"/>
      <c r="F266" s="11" t="s">
        <v>409</v>
      </c>
      <c r="G266" s="56"/>
      <c r="H266" s="57">
        <v>94</v>
      </c>
      <c r="I266" s="56" t="s">
        <v>54</v>
      </c>
      <c r="J266" s="78" t="str">
        <f t="shared" si="76"/>
        <v>R&amp;D Capital Cost Reductions</v>
      </c>
      <c r="K266" s="67" t="str">
        <f t="shared" si="79"/>
        <v>RnD electricity capital cost reduction</v>
      </c>
      <c r="L266" s="67">
        <f t="shared" si="79"/>
        <v>0</v>
      </c>
      <c r="M266" s="64">
        <f t="shared" si="79"/>
        <v>0.4</v>
      </c>
      <c r="N266" s="64">
        <f t="shared" si="79"/>
        <v>0.01</v>
      </c>
      <c r="O266" s="58" t="str">
        <f t="shared" si="79"/>
        <v>% reduction in cost</v>
      </c>
      <c r="P266" s="11" t="s">
        <v>773</v>
      </c>
      <c r="Q266" s="56" t="s">
        <v>312</v>
      </c>
      <c r="R266" s="11" t="s">
        <v>313</v>
      </c>
      <c r="S266" s="84" t="s">
        <v>88</v>
      </c>
      <c r="T266" s="56"/>
      <c r="U266" s="111"/>
    </row>
    <row r="267" spans="1:21" ht="105">
      <c r="A267" s="58" t="str">
        <f t="shared" si="80"/>
        <v>R&amp;D</v>
      </c>
      <c r="B267" s="58" t="str">
        <f t="shared" si="78"/>
        <v>Capital Cost Reduction</v>
      </c>
      <c r="C267" s="58" t="str">
        <f t="shared" si="78"/>
        <v>RnD Electricity Capital Cost Perc Reduction</v>
      </c>
      <c r="D267" s="11" t="s">
        <v>92</v>
      </c>
      <c r="E267" s="58"/>
      <c r="F267" s="11" t="s">
        <v>410</v>
      </c>
      <c r="G267" s="56"/>
      <c r="H267" s="57">
        <v>95</v>
      </c>
      <c r="I267" s="56" t="s">
        <v>54</v>
      </c>
      <c r="J267" s="78" t="str">
        <f t="shared" si="76"/>
        <v>R&amp;D Capital Cost Reductions</v>
      </c>
      <c r="K267" s="67" t="str">
        <f t="shared" si="79"/>
        <v>RnD electricity capital cost reduction</v>
      </c>
      <c r="L267" s="67">
        <f t="shared" si="79"/>
        <v>0</v>
      </c>
      <c r="M267" s="64">
        <f t="shared" si="79"/>
        <v>0.4</v>
      </c>
      <c r="N267" s="64">
        <f t="shared" si="79"/>
        <v>0.01</v>
      </c>
      <c r="O267" s="58" t="str">
        <f t="shared" si="79"/>
        <v>% reduction in cost</v>
      </c>
      <c r="P267" s="11" t="s">
        <v>774</v>
      </c>
      <c r="Q267" s="56" t="s">
        <v>312</v>
      </c>
      <c r="R267" s="11" t="s">
        <v>313</v>
      </c>
      <c r="S267" s="84" t="s">
        <v>88</v>
      </c>
      <c r="T267" s="56"/>
      <c r="U267" s="111"/>
    </row>
    <row r="268" spans="1:21" ht="105">
      <c r="A268" s="58" t="str">
        <f t="shared" si="80"/>
        <v>R&amp;D</v>
      </c>
      <c r="B268" s="58" t="str">
        <f t="shared" si="78"/>
        <v>Capital Cost Reduction</v>
      </c>
      <c r="C268" s="58" t="str">
        <f t="shared" si="78"/>
        <v>RnD Electricity Capital Cost Perc Reduction</v>
      </c>
      <c r="D268" s="11" t="s">
        <v>567</v>
      </c>
      <c r="E268" s="58"/>
      <c r="F268" s="11" t="s">
        <v>574</v>
      </c>
      <c r="G268" s="56"/>
      <c r="H268" s="57">
        <v>96</v>
      </c>
      <c r="I268" s="56" t="s">
        <v>54</v>
      </c>
      <c r="J268" s="78" t="str">
        <f t="shared" si="76"/>
        <v>R&amp;D Capital Cost Reductions</v>
      </c>
      <c r="K268" s="67" t="str">
        <f t="shared" si="79"/>
        <v>RnD electricity capital cost reduction</v>
      </c>
      <c r="L268" s="67">
        <f t="shared" si="79"/>
        <v>0</v>
      </c>
      <c r="M268" s="64">
        <f t="shared" si="79"/>
        <v>0.4</v>
      </c>
      <c r="N268" s="64">
        <f t="shared" si="79"/>
        <v>0.01</v>
      </c>
      <c r="O268" s="58" t="str">
        <f t="shared" si="79"/>
        <v>% reduction in cost</v>
      </c>
      <c r="P268" s="11" t="s">
        <v>775</v>
      </c>
      <c r="Q268" s="56" t="s">
        <v>312</v>
      </c>
      <c r="R268" s="11" t="s">
        <v>313</v>
      </c>
      <c r="S268" s="84" t="s">
        <v>88</v>
      </c>
      <c r="T268" s="56"/>
      <c r="U268" s="111"/>
    </row>
    <row r="269" spans="1:21" ht="105">
      <c r="A269" s="58" t="str">
        <f t="shared" si="80"/>
        <v>R&amp;D</v>
      </c>
      <c r="B269" s="58" t="str">
        <f t="shared" si="78"/>
        <v>Capital Cost Reduction</v>
      </c>
      <c r="C269" s="58" t="str">
        <f t="shared" si="78"/>
        <v>RnD Electricity Capital Cost Perc Reduction</v>
      </c>
      <c r="D269" s="11" t="s">
        <v>93</v>
      </c>
      <c r="E269" s="58"/>
      <c r="F269" s="11" t="s">
        <v>411</v>
      </c>
      <c r="G269" s="56"/>
      <c r="H269" s="57">
        <v>97</v>
      </c>
      <c r="I269" s="56" t="s">
        <v>54</v>
      </c>
      <c r="J269" s="78" t="str">
        <f t="shared" si="76"/>
        <v>R&amp;D Capital Cost Reductions</v>
      </c>
      <c r="K269" s="67" t="str">
        <f t="shared" si="79"/>
        <v>RnD electricity capital cost reduction</v>
      </c>
      <c r="L269" s="67">
        <f t="shared" si="79"/>
        <v>0</v>
      </c>
      <c r="M269" s="64">
        <f t="shared" si="79"/>
        <v>0.4</v>
      </c>
      <c r="N269" s="64">
        <f t="shared" si="79"/>
        <v>0.01</v>
      </c>
      <c r="O269" s="58" t="str">
        <f t="shared" si="79"/>
        <v>% reduction in cost</v>
      </c>
      <c r="P269" s="11" t="s">
        <v>776</v>
      </c>
      <c r="Q269" s="56" t="s">
        <v>312</v>
      </c>
      <c r="R269" s="11" t="s">
        <v>313</v>
      </c>
      <c r="S269" s="84" t="s">
        <v>88</v>
      </c>
      <c r="T269" s="56"/>
      <c r="U269" s="111"/>
    </row>
    <row r="270" spans="1:21" ht="105">
      <c r="A270" s="58" t="str">
        <f t="shared" si="80"/>
        <v>R&amp;D</v>
      </c>
      <c r="B270" s="58" t="str">
        <f t="shared" si="78"/>
        <v>Capital Cost Reduction</v>
      </c>
      <c r="C270" s="58" t="str">
        <f t="shared" si="78"/>
        <v>RnD Electricity Capital Cost Perc Reduction</v>
      </c>
      <c r="D270" s="11" t="s">
        <v>94</v>
      </c>
      <c r="E270" s="58"/>
      <c r="F270" s="11" t="s">
        <v>412</v>
      </c>
      <c r="G270" s="56"/>
      <c r="H270" s="57">
        <v>98</v>
      </c>
      <c r="I270" s="56" t="s">
        <v>54</v>
      </c>
      <c r="J270" s="78" t="str">
        <f t="shared" si="76"/>
        <v>R&amp;D Capital Cost Reductions</v>
      </c>
      <c r="K270" s="67" t="str">
        <f t="shared" si="79"/>
        <v>RnD electricity capital cost reduction</v>
      </c>
      <c r="L270" s="67">
        <f t="shared" si="79"/>
        <v>0</v>
      </c>
      <c r="M270" s="64">
        <f t="shared" si="79"/>
        <v>0.4</v>
      </c>
      <c r="N270" s="64">
        <f t="shared" si="79"/>
        <v>0.01</v>
      </c>
      <c r="O270" s="58" t="str">
        <f t="shared" si="79"/>
        <v>% reduction in cost</v>
      </c>
      <c r="P270" s="11" t="s">
        <v>777</v>
      </c>
      <c r="Q270" s="56" t="s">
        <v>312</v>
      </c>
      <c r="R270" s="11" t="s">
        <v>313</v>
      </c>
      <c r="S270" s="84" t="s">
        <v>88</v>
      </c>
      <c r="T270" s="56"/>
      <c r="U270" s="111"/>
    </row>
    <row r="271" spans="1:21" ht="105">
      <c r="A271" s="58" t="str">
        <f t="shared" si="80"/>
        <v>R&amp;D</v>
      </c>
      <c r="B271" s="58" t="str">
        <f t="shared" si="78"/>
        <v>Capital Cost Reduction</v>
      </c>
      <c r="C271" s="58" t="str">
        <f t="shared" si="78"/>
        <v>RnD Electricity Capital Cost Perc Reduction</v>
      </c>
      <c r="D271" s="11" t="s">
        <v>95</v>
      </c>
      <c r="E271" s="58"/>
      <c r="F271" s="11" t="s">
        <v>413</v>
      </c>
      <c r="G271" s="56"/>
      <c r="H271" s="57">
        <v>99</v>
      </c>
      <c r="I271" s="56" t="s">
        <v>54</v>
      </c>
      <c r="J271" s="78" t="str">
        <f t="shared" si="76"/>
        <v>R&amp;D Capital Cost Reductions</v>
      </c>
      <c r="K271" s="67" t="str">
        <f t="shared" si="79"/>
        <v>RnD electricity capital cost reduction</v>
      </c>
      <c r="L271" s="67">
        <f t="shared" si="79"/>
        <v>0</v>
      </c>
      <c r="M271" s="64">
        <f t="shared" si="79"/>
        <v>0.4</v>
      </c>
      <c r="N271" s="64">
        <f t="shared" si="79"/>
        <v>0.01</v>
      </c>
      <c r="O271" s="58" t="str">
        <f t="shared" si="79"/>
        <v>% reduction in cost</v>
      </c>
      <c r="P271" s="11" t="s">
        <v>778</v>
      </c>
      <c r="Q271" s="56" t="s">
        <v>312</v>
      </c>
      <c r="R271" s="11" t="s">
        <v>313</v>
      </c>
      <c r="S271" s="84" t="s">
        <v>88</v>
      </c>
      <c r="T271" s="56"/>
      <c r="U271" s="111"/>
    </row>
    <row r="272" spans="1:21" ht="105">
      <c r="A272" s="58" t="str">
        <f>A$264</f>
        <v>R&amp;D</v>
      </c>
      <c r="B272" s="58" t="str">
        <f t="shared" si="78"/>
        <v>Capital Cost Reduction</v>
      </c>
      <c r="C272" s="58" t="str">
        <f t="shared" si="78"/>
        <v>RnD Electricity Capital Cost Perc Reduction</v>
      </c>
      <c r="D272" s="11" t="s">
        <v>389</v>
      </c>
      <c r="E272" s="58"/>
      <c r="F272" s="11" t="s">
        <v>661</v>
      </c>
      <c r="G272" s="56"/>
      <c r="H272" s="57">
        <v>192</v>
      </c>
      <c r="I272" s="56" t="s">
        <v>54</v>
      </c>
      <c r="J272" s="78" t="str">
        <f t="shared" si="76"/>
        <v>R&amp;D Capital Cost Reductions</v>
      </c>
      <c r="K272" s="67" t="str">
        <f t="shared" si="79"/>
        <v>RnD electricity capital cost reduction</v>
      </c>
      <c r="L272" s="67">
        <f t="shared" si="79"/>
        <v>0</v>
      </c>
      <c r="M272" s="64">
        <f t="shared" si="79"/>
        <v>0.4</v>
      </c>
      <c r="N272" s="64">
        <f t="shared" si="79"/>
        <v>0.01</v>
      </c>
      <c r="O272" s="58" t="str">
        <f t="shared" si="79"/>
        <v>% reduction in cost</v>
      </c>
      <c r="P272" s="11" t="s">
        <v>779</v>
      </c>
      <c r="Q272" s="56" t="s">
        <v>312</v>
      </c>
      <c r="R272" s="11" t="s">
        <v>313</v>
      </c>
      <c r="S272" s="84" t="s">
        <v>88</v>
      </c>
      <c r="T272" s="56"/>
      <c r="U272" s="111"/>
    </row>
    <row r="273" spans="1:21" ht="105">
      <c r="A273" s="58" t="str">
        <f t="shared" si="80"/>
        <v>R&amp;D</v>
      </c>
      <c r="B273" s="58" t="str">
        <f t="shared" si="80"/>
        <v>Capital Cost Reduction</v>
      </c>
      <c r="C273" s="58" t="str">
        <f t="shared" si="80"/>
        <v>RnD Electricity Capital Cost Perc Reduction</v>
      </c>
      <c r="D273" s="11" t="s">
        <v>563</v>
      </c>
      <c r="E273" s="58"/>
      <c r="F273" s="11" t="s">
        <v>564</v>
      </c>
      <c r="G273" s="56"/>
      <c r="H273" s="57">
        <v>180</v>
      </c>
      <c r="I273" s="56" t="s">
        <v>54</v>
      </c>
      <c r="J273" s="78" t="str">
        <f t="shared" si="76"/>
        <v>R&amp;D Capital Cost Reductions</v>
      </c>
      <c r="K273" s="67" t="str">
        <f t="shared" si="79"/>
        <v>RnD electricity capital cost reduction</v>
      </c>
      <c r="L273" s="67">
        <f t="shared" si="79"/>
        <v>0</v>
      </c>
      <c r="M273" s="64">
        <f t="shared" si="79"/>
        <v>0.4</v>
      </c>
      <c r="N273" s="64">
        <f t="shared" si="79"/>
        <v>0.01</v>
      </c>
      <c r="O273" s="58" t="str">
        <f t="shared" si="79"/>
        <v>% reduction in cost</v>
      </c>
      <c r="P273" s="11" t="s">
        <v>780</v>
      </c>
      <c r="Q273" s="56" t="s">
        <v>312</v>
      </c>
      <c r="R273" s="11" t="s">
        <v>313</v>
      </c>
      <c r="S273" s="84" t="s">
        <v>88</v>
      </c>
      <c r="T273" s="56"/>
      <c r="U273" s="111"/>
    </row>
    <row r="274" spans="1:21" ht="105">
      <c r="A274" s="58" t="str">
        <f t="shared" si="80"/>
        <v>R&amp;D</v>
      </c>
      <c r="B274" s="58" t="str">
        <f t="shared" si="80"/>
        <v>Capital Cost Reduction</v>
      </c>
      <c r="C274" s="58" t="str">
        <f t="shared" si="80"/>
        <v>RnD Electricity Capital Cost Perc Reduction</v>
      </c>
      <c r="D274" s="11" t="s">
        <v>575</v>
      </c>
      <c r="E274" s="58"/>
      <c r="F274" s="11" t="s">
        <v>577</v>
      </c>
      <c r="G274" s="56"/>
      <c r="H274" s="57">
        <v>183</v>
      </c>
      <c r="I274" s="56" t="s">
        <v>54</v>
      </c>
      <c r="J274" s="78" t="str">
        <f t="shared" si="76"/>
        <v>R&amp;D Capital Cost Reductions</v>
      </c>
      <c r="K274" s="67" t="str">
        <f t="shared" si="79"/>
        <v>RnD electricity capital cost reduction</v>
      </c>
      <c r="L274" s="67">
        <f t="shared" si="79"/>
        <v>0</v>
      </c>
      <c r="M274" s="64">
        <f t="shared" si="79"/>
        <v>0.4</v>
      </c>
      <c r="N274" s="64">
        <f t="shared" si="79"/>
        <v>0.01</v>
      </c>
      <c r="O274" s="58" t="str">
        <f t="shared" si="79"/>
        <v>% reduction in cost</v>
      </c>
      <c r="P274" s="11" t="s">
        <v>781</v>
      </c>
      <c r="Q274" s="56" t="s">
        <v>312</v>
      </c>
      <c r="R274" s="11" t="s">
        <v>313</v>
      </c>
      <c r="S274" s="84" t="s">
        <v>88</v>
      </c>
      <c r="T274" s="56"/>
      <c r="U274" s="111"/>
    </row>
    <row r="275" spans="1:21" ht="105">
      <c r="A275" s="56" t="s">
        <v>33</v>
      </c>
      <c r="B275" s="58" t="str">
        <f t="shared" si="78"/>
        <v>Capital Cost Reduction</v>
      </c>
      <c r="C275" s="56" t="s">
        <v>366</v>
      </c>
      <c r="D275" s="56" t="s">
        <v>154</v>
      </c>
      <c r="E275" s="56"/>
      <c r="F275" s="11" t="s">
        <v>414</v>
      </c>
      <c r="G275" s="56"/>
      <c r="H275" s="57">
        <v>100</v>
      </c>
      <c r="I275" s="56" t="s">
        <v>54</v>
      </c>
      <c r="J275" s="78" t="str">
        <f t="shared" si="76"/>
        <v>R&amp;D Capital Cost Reductions</v>
      </c>
      <c r="K275" s="80" t="s">
        <v>676</v>
      </c>
      <c r="L275" s="63">
        <v>0</v>
      </c>
      <c r="M275" s="63">
        <v>0.4</v>
      </c>
      <c r="N275" s="62">
        <v>0.01</v>
      </c>
      <c r="O275" s="56" t="s">
        <v>40</v>
      </c>
      <c r="P275" s="11" t="s">
        <v>782</v>
      </c>
      <c r="Q275" s="56" t="s">
        <v>312</v>
      </c>
      <c r="R275" s="11" t="s">
        <v>313</v>
      </c>
      <c r="S275" s="84" t="s">
        <v>88</v>
      </c>
      <c r="T275" s="56"/>
      <c r="U275" s="111"/>
    </row>
    <row r="276" spans="1:21" ht="105">
      <c r="A276" s="58" t="str">
        <f>A$275</f>
        <v>R&amp;D</v>
      </c>
      <c r="B276" s="58" t="str">
        <f t="shared" ref="B276:C283" si="81">B$275</f>
        <v>Capital Cost Reduction</v>
      </c>
      <c r="C276" s="58" t="str">
        <f t="shared" si="81"/>
        <v>RnD Industry Capital Cost Perc Reduction</v>
      </c>
      <c r="D276" s="11" t="s">
        <v>155</v>
      </c>
      <c r="E276" s="56"/>
      <c r="F276" s="11" t="s">
        <v>415</v>
      </c>
      <c r="G276" s="56"/>
      <c r="H276" s="57">
        <v>101</v>
      </c>
      <c r="I276" s="56" t="s">
        <v>54</v>
      </c>
      <c r="J276" s="78" t="str">
        <f t="shared" si="76"/>
        <v>R&amp;D Capital Cost Reductions</v>
      </c>
      <c r="K276" s="67" t="str">
        <f t="shared" ref="K276:O282" si="82">K$275</f>
        <v>RnD industry capital cost reduction</v>
      </c>
      <c r="L276" s="67">
        <f t="shared" si="82"/>
        <v>0</v>
      </c>
      <c r="M276" s="67">
        <f t="shared" si="82"/>
        <v>0.4</v>
      </c>
      <c r="N276" s="67">
        <f t="shared" si="82"/>
        <v>0.01</v>
      </c>
      <c r="O276" s="58" t="str">
        <f t="shared" si="82"/>
        <v>% reduction in cost</v>
      </c>
      <c r="P276" s="11" t="s">
        <v>783</v>
      </c>
      <c r="Q276" s="56" t="s">
        <v>312</v>
      </c>
      <c r="R276" s="11" t="s">
        <v>313</v>
      </c>
      <c r="S276" s="84" t="s">
        <v>88</v>
      </c>
      <c r="T276" s="56"/>
      <c r="U276" s="111"/>
    </row>
    <row r="277" spans="1:21" ht="105">
      <c r="A277" s="58" t="str">
        <f t="shared" ref="A277:A282" si="83">A$275</f>
        <v>R&amp;D</v>
      </c>
      <c r="B277" s="58" t="str">
        <f t="shared" si="81"/>
        <v>Capital Cost Reduction</v>
      </c>
      <c r="C277" s="58" t="str">
        <f t="shared" si="81"/>
        <v>RnD Industry Capital Cost Perc Reduction</v>
      </c>
      <c r="D277" s="11" t="s">
        <v>156</v>
      </c>
      <c r="E277" s="56"/>
      <c r="F277" s="11" t="s">
        <v>416</v>
      </c>
      <c r="G277" s="56"/>
      <c r="H277" s="57">
        <v>102</v>
      </c>
      <c r="I277" s="56" t="s">
        <v>54</v>
      </c>
      <c r="J277" s="78" t="str">
        <f t="shared" si="76"/>
        <v>R&amp;D Capital Cost Reductions</v>
      </c>
      <c r="K277" s="67" t="str">
        <f t="shared" si="82"/>
        <v>RnD industry capital cost reduction</v>
      </c>
      <c r="L277" s="67">
        <f t="shared" si="82"/>
        <v>0</v>
      </c>
      <c r="M277" s="67">
        <f t="shared" si="82"/>
        <v>0.4</v>
      </c>
      <c r="N277" s="67">
        <f t="shared" si="82"/>
        <v>0.01</v>
      </c>
      <c r="O277" s="58" t="str">
        <f t="shared" si="82"/>
        <v>% reduction in cost</v>
      </c>
      <c r="P277" s="11" t="s">
        <v>784</v>
      </c>
      <c r="Q277" s="56" t="s">
        <v>312</v>
      </c>
      <c r="R277" s="11" t="s">
        <v>313</v>
      </c>
      <c r="S277" s="84" t="s">
        <v>88</v>
      </c>
      <c r="T277" s="56"/>
      <c r="U277" s="111"/>
    </row>
    <row r="278" spans="1:21" ht="105">
      <c r="A278" s="58" t="str">
        <f t="shared" si="83"/>
        <v>R&amp;D</v>
      </c>
      <c r="B278" s="58" t="str">
        <f t="shared" si="81"/>
        <v>Capital Cost Reduction</v>
      </c>
      <c r="C278" s="58" t="str">
        <f t="shared" si="81"/>
        <v>RnD Industry Capital Cost Perc Reduction</v>
      </c>
      <c r="D278" s="11" t="s">
        <v>157</v>
      </c>
      <c r="E278" s="56"/>
      <c r="F278" s="11" t="s">
        <v>417</v>
      </c>
      <c r="G278" s="56"/>
      <c r="H278" s="57">
        <v>103</v>
      </c>
      <c r="I278" s="56" t="s">
        <v>54</v>
      </c>
      <c r="J278" s="78" t="str">
        <f t="shared" si="76"/>
        <v>R&amp;D Capital Cost Reductions</v>
      </c>
      <c r="K278" s="67" t="str">
        <f t="shared" si="82"/>
        <v>RnD industry capital cost reduction</v>
      </c>
      <c r="L278" s="67">
        <f t="shared" si="82"/>
        <v>0</v>
      </c>
      <c r="M278" s="67">
        <f t="shared" si="82"/>
        <v>0.4</v>
      </c>
      <c r="N278" s="67">
        <f t="shared" si="82"/>
        <v>0.01</v>
      </c>
      <c r="O278" s="58" t="str">
        <f t="shared" si="82"/>
        <v>% reduction in cost</v>
      </c>
      <c r="P278" s="11" t="s">
        <v>785</v>
      </c>
      <c r="Q278" s="56" t="s">
        <v>312</v>
      </c>
      <c r="R278" s="11" t="s">
        <v>313</v>
      </c>
      <c r="S278" s="84" t="s">
        <v>88</v>
      </c>
      <c r="T278" s="56"/>
      <c r="U278" s="111"/>
    </row>
    <row r="279" spans="1:21" ht="105">
      <c r="A279" s="58" t="str">
        <f t="shared" si="83"/>
        <v>R&amp;D</v>
      </c>
      <c r="B279" s="58" t="str">
        <f t="shared" si="81"/>
        <v>Capital Cost Reduction</v>
      </c>
      <c r="C279" s="58" t="str">
        <f t="shared" si="81"/>
        <v>RnD Industry Capital Cost Perc Reduction</v>
      </c>
      <c r="D279" s="11" t="s">
        <v>158</v>
      </c>
      <c r="E279" s="56"/>
      <c r="F279" s="11" t="s">
        <v>418</v>
      </c>
      <c r="G279" s="56"/>
      <c r="H279" s="57">
        <v>104</v>
      </c>
      <c r="I279" s="56" t="s">
        <v>54</v>
      </c>
      <c r="J279" s="78" t="str">
        <f t="shared" si="76"/>
        <v>R&amp;D Capital Cost Reductions</v>
      </c>
      <c r="K279" s="67" t="str">
        <f t="shared" si="82"/>
        <v>RnD industry capital cost reduction</v>
      </c>
      <c r="L279" s="67">
        <f t="shared" si="82"/>
        <v>0</v>
      </c>
      <c r="M279" s="67">
        <f t="shared" si="82"/>
        <v>0.4</v>
      </c>
      <c r="N279" s="67">
        <f t="shared" si="82"/>
        <v>0.01</v>
      </c>
      <c r="O279" s="58" t="str">
        <f t="shared" si="82"/>
        <v>% reduction in cost</v>
      </c>
      <c r="P279" s="11" t="s">
        <v>786</v>
      </c>
      <c r="Q279" s="56" t="s">
        <v>312</v>
      </c>
      <c r="R279" s="11" t="s">
        <v>313</v>
      </c>
      <c r="S279" s="84" t="s">
        <v>88</v>
      </c>
      <c r="T279" s="56"/>
      <c r="U279" s="111"/>
    </row>
    <row r="280" spans="1:21" ht="105">
      <c r="A280" s="58" t="str">
        <f t="shared" si="83"/>
        <v>R&amp;D</v>
      </c>
      <c r="B280" s="58" t="str">
        <f t="shared" si="81"/>
        <v>Capital Cost Reduction</v>
      </c>
      <c r="C280" s="58" t="str">
        <f t="shared" si="81"/>
        <v>RnD Industry Capital Cost Perc Reduction</v>
      </c>
      <c r="D280" s="11" t="s">
        <v>159</v>
      </c>
      <c r="E280" s="56"/>
      <c r="F280" s="11" t="s">
        <v>419</v>
      </c>
      <c r="G280" s="56"/>
      <c r="H280" s="57">
        <v>105</v>
      </c>
      <c r="I280" s="56" t="s">
        <v>54</v>
      </c>
      <c r="J280" s="78" t="str">
        <f t="shared" si="76"/>
        <v>R&amp;D Capital Cost Reductions</v>
      </c>
      <c r="K280" s="67" t="str">
        <f t="shared" si="82"/>
        <v>RnD industry capital cost reduction</v>
      </c>
      <c r="L280" s="67">
        <f t="shared" si="82"/>
        <v>0</v>
      </c>
      <c r="M280" s="67">
        <f t="shared" si="82"/>
        <v>0.4</v>
      </c>
      <c r="N280" s="67">
        <f t="shared" si="82"/>
        <v>0.01</v>
      </c>
      <c r="O280" s="58" t="str">
        <f t="shared" si="82"/>
        <v>% reduction in cost</v>
      </c>
      <c r="P280" s="11" t="s">
        <v>787</v>
      </c>
      <c r="Q280" s="56" t="s">
        <v>312</v>
      </c>
      <c r="R280" s="11" t="s">
        <v>313</v>
      </c>
      <c r="S280" s="84" t="s">
        <v>88</v>
      </c>
      <c r="T280" s="56"/>
      <c r="U280" s="111"/>
    </row>
    <row r="281" spans="1:21" ht="105">
      <c r="A281" s="58" t="str">
        <f t="shared" si="83"/>
        <v>R&amp;D</v>
      </c>
      <c r="B281" s="58" t="str">
        <f t="shared" si="81"/>
        <v>Capital Cost Reduction</v>
      </c>
      <c r="C281" s="58" t="str">
        <f t="shared" si="81"/>
        <v>RnD Industry Capital Cost Perc Reduction</v>
      </c>
      <c r="D281" s="11" t="s">
        <v>160</v>
      </c>
      <c r="E281" s="56"/>
      <c r="F281" s="11" t="s">
        <v>420</v>
      </c>
      <c r="G281" s="56"/>
      <c r="H281" s="57">
        <v>106</v>
      </c>
      <c r="I281" s="56" t="s">
        <v>54</v>
      </c>
      <c r="J281" s="78" t="str">
        <f t="shared" si="76"/>
        <v>R&amp;D Capital Cost Reductions</v>
      </c>
      <c r="K281" s="67" t="str">
        <f t="shared" si="82"/>
        <v>RnD industry capital cost reduction</v>
      </c>
      <c r="L281" s="67">
        <f t="shared" si="82"/>
        <v>0</v>
      </c>
      <c r="M281" s="67">
        <f t="shared" si="82"/>
        <v>0.4</v>
      </c>
      <c r="N281" s="67">
        <f t="shared" si="82"/>
        <v>0.01</v>
      </c>
      <c r="O281" s="58" t="str">
        <f t="shared" si="82"/>
        <v>% reduction in cost</v>
      </c>
      <c r="P281" s="11" t="s">
        <v>788</v>
      </c>
      <c r="Q281" s="56" t="s">
        <v>312</v>
      </c>
      <c r="R281" s="11" t="s">
        <v>313</v>
      </c>
      <c r="S281" s="84" t="s">
        <v>88</v>
      </c>
      <c r="T281" s="56"/>
      <c r="U281" s="111"/>
    </row>
    <row r="282" spans="1:21" ht="105">
      <c r="A282" s="58" t="str">
        <f t="shared" si="83"/>
        <v>R&amp;D</v>
      </c>
      <c r="B282" s="58" t="str">
        <f t="shared" si="81"/>
        <v>Capital Cost Reduction</v>
      </c>
      <c r="C282" s="58" t="str">
        <f t="shared" si="81"/>
        <v>RnD Industry Capital Cost Perc Reduction</v>
      </c>
      <c r="D282" s="11" t="s">
        <v>161</v>
      </c>
      <c r="E282" s="56"/>
      <c r="F282" s="11" t="s">
        <v>421</v>
      </c>
      <c r="G282" s="56"/>
      <c r="H282" s="57">
        <v>107</v>
      </c>
      <c r="I282" s="56" t="s">
        <v>54</v>
      </c>
      <c r="J282" s="78" t="str">
        <f t="shared" si="76"/>
        <v>R&amp;D Capital Cost Reductions</v>
      </c>
      <c r="K282" s="67" t="str">
        <f t="shared" si="82"/>
        <v>RnD industry capital cost reduction</v>
      </c>
      <c r="L282" s="67">
        <f t="shared" si="82"/>
        <v>0</v>
      </c>
      <c r="M282" s="67">
        <f t="shared" si="82"/>
        <v>0.4</v>
      </c>
      <c r="N282" s="67">
        <f t="shared" si="82"/>
        <v>0.01</v>
      </c>
      <c r="O282" s="58" t="str">
        <f t="shared" si="82"/>
        <v>% reduction in cost</v>
      </c>
      <c r="P282" s="11" t="s">
        <v>789</v>
      </c>
      <c r="Q282" s="56" t="s">
        <v>312</v>
      </c>
      <c r="R282" s="11" t="s">
        <v>313</v>
      </c>
      <c r="S282" s="84" t="s">
        <v>88</v>
      </c>
      <c r="T282" s="56"/>
      <c r="U282" s="111"/>
    </row>
    <row r="283" spans="1:21" ht="105">
      <c r="A283" s="11" t="s">
        <v>33</v>
      </c>
      <c r="B283" s="58" t="str">
        <f t="shared" si="81"/>
        <v>Capital Cost Reduction</v>
      </c>
      <c r="C283" s="11" t="s">
        <v>367</v>
      </c>
      <c r="D283" s="56" t="s">
        <v>641</v>
      </c>
      <c r="E283" s="56"/>
      <c r="F283" s="56" t="s">
        <v>612</v>
      </c>
      <c r="G283" s="56"/>
      <c r="H283" s="57">
        <v>108</v>
      </c>
      <c r="I283" s="56" t="s">
        <v>54</v>
      </c>
      <c r="J283" s="78" t="str">
        <f t="shared" si="76"/>
        <v>R&amp;D Capital Cost Reductions</v>
      </c>
      <c r="K283" s="80" t="s">
        <v>675</v>
      </c>
      <c r="L283" s="63">
        <v>0</v>
      </c>
      <c r="M283" s="63">
        <v>0.4</v>
      </c>
      <c r="N283" s="62">
        <v>0.01</v>
      </c>
      <c r="O283" s="56" t="s">
        <v>40</v>
      </c>
      <c r="P283" s="11" t="s">
        <v>790</v>
      </c>
      <c r="Q283" s="56" t="s">
        <v>312</v>
      </c>
      <c r="R283" s="11" t="s">
        <v>313</v>
      </c>
      <c r="S283" s="84" t="s">
        <v>88</v>
      </c>
      <c r="T283" s="56"/>
      <c r="U283" s="111"/>
    </row>
    <row r="284" spans="1:21" ht="105">
      <c r="A284" s="58" t="str">
        <f>A$283</f>
        <v>R&amp;D</v>
      </c>
      <c r="B284" s="58" t="str">
        <f t="shared" ref="B284:C288" si="84">B$283</f>
        <v>Capital Cost Reduction</v>
      </c>
      <c r="C284" s="58" t="str">
        <f t="shared" si="84"/>
        <v>RnD Transportation Capital Cost Perc Reduction</v>
      </c>
      <c r="D284" s="56" t="s">
        <v>642</v>
      </c>
      <c r="E284" s="56"/>
      <c r="F284" s="56" t="s">
        <v>613</v>
      </c>
      <c r="G284" s="56"/>
      <c r="H284" s="57">
        <v>109</v>
      </c>
      <c r="I284" s="56" t="s">
        <v>54</v>
      </c>
      <c r="J284" s="78" t="str">
        <f t="shared" si="76"/>
        <v>R&amp;D Capital Cost Reductions</v>
      </c>
      <c r="K284" s="67" t="str">
        <f t="shared" ref="K284:O288" si="85">K$283</f>
        <v>RnD transportation capital cost reduction</v>
      </c>
      <c r="L284" s="67">
        <f t="shared" si="85"/>
        <v>0</v>
      </c>
      <c r="M284" s="67">
        <f t="shared" si="85"/>
        <v>0.4</v>
      </c>
      <c r="N284" s="67">
        <f t="shared" si="85"/>
        <v>0.01</v>
      </c>
      <c r="O284" s="58" t="str">
        <f t="shared" si="85"/>
        <v>% reduction in cost</v>
      </c>
      <c r="P284" s="11" t="s">
        <v>791</v>
      </c>
      <c r="Q284" s="56" t="s">
        <v>312</v>
      </c>
      <c r="R284" s="11" t="s">
        <v>313</v>
      </c>
      <c r="S284" s="84" t="s">
        <v>88</v>
      </c>
      <c r="T284" s="56"/>
      <c r="U284" s="111"/>
    </row>
    <row r="285" spans="1:21" ht="120">
      <c r="A285" s="58" t="str">
        <f>A$283</f>
        <v>R&amp;D</v>
      </c>
      <c r="B285" s="58" t="str">
        <f t="shared" si="84"/>
        <v>Capital Cost Reduction</v>
      </c>
      <c r="C285" s="58" t="str">
        <f t="shared" si="84"/>
        <v>RnD Transportation Capital Cost Perc Reduction</v>
      </c>
      <c r="D285" s="56" t="s">
        <v>643</v>
      </c>
      <c r="E285" s="56"/>
      <c r="F285" s="56" t="s">
        <v>614</v>
      </c>
      <c r="G285" s="56"/>
      <c r="H285" s="57">
        <v>110</v>
      </c>
      <c r="I285" s="56" t="s">
        <v>54</v>
      </c>
      <c r="J285" s="78" t="str">
        <f t="shared" si="76"/>
        <v>R&amp;D Capital Cost Reductions</v>
      </c>
      <c r="K285" s="67" t="str">
        <f t="shared" si="85"/>
        <v>RnD transportation capital cost reduction</v>
      </c>
      <c r="L285" s="67">
        <f t="shared" si="85"/>
        <v>0</v>
      </c>
      <c r="M285" s="67">
        <f t="shared" si="85"/>
        <v>0.4</v>
      </c>
      <c r="N285" s="67">
        <f t="shared" si="85"/>
        <v>0.01</v>
      </c>
      <c r="O285" s="58" t="str">
        <f t="shared" si="85"/>
        <v>% reduction in cost</v>
      </c>
      <c r="P285" s="11" t="s">
        <v>792</v>
      </c>
      <c r="Q285" s="56" t="s">
        <v>312</v>
      </c>
      <c r="R285" s="11" t="s">
        <v>313</v>
      </c>
      <c r="S285" s="84" t="s">
        <v>88</v>
      </c>
      <c r="T285" s="56"/>
      <c r="U285" s="111"/>
    </row>
    <row r="286" spans="1:21" ht="120">
      <c r="A286" s="58" t="str">
        <f>A$283</f>
        <v>R&amp;D</v>
      </c>
      <c r="B286" s="58" t="str">
        <f t="shared" si="84"/>
        <v>Capital Cost Reduction</v>
      </c>
      <c r="C286" s="58" t="str">
        <f t="shared" si="84"/>
        <v>RnD Transportation Capital Cost Perc Reduction</v>
      </c>
      <c r="D286" s="56" t="s">
        <v>644</v>
      </c>
      <c r="E286" s="56"/>
      <c r="F286" s="56" t="s">
        <v>615</v>
      </c>
      <c r="G286" s="56"/>
      <c r="H286" s="57">
        <v>111</v>
      </c>
      <c r="I286" s="56" t="s">
        <v>54</v>
      </c>
      <c r="J286" s="78" t="str">
        <f t="shared" si="76"/>
        <v>R&amp;D Capital Cost Reductions</v>
      </c>
      <c r="K286" s="67" t="str">
        <f t="shared" si="85"/>
        <v>RnD transportation capital cost reduction</v>
      </c>
      <c r="L286" s="67">
        <f t="shared" si="85"/>
        <v>0</v>
      </c>
      <c r="M286" s="67">
        <f t="shared" si="85"/>
        <v>0.4</v>
      </c>
      <c r="N286" s="67">
        <f t="shared" si="85"/>
        <v>0.01</v>
      </c>
      <c r="O286" s="58" t="str">
        <f t="shared" si="85"/>
        <v>% reduction in cost</v>
      </c>
      <c r="P286" s="11" t="s">
        <v>793</v>
      </c>
      <c r="Q286" s="56" t="s">
        <v>312</v>
      </c>
      <c r="R286" s="11" t="s">
        <v>313</v>
      </c>
      <c r="S286" s="84" t="s">
        <v>88</v>
      </c>
      <c r="T286" s="56"/>
      <c r="U286" s="111"/>
    </row>
    <row r="287" spans="1:21" ht="105">
      <c r="A287" s="58" t="str">
        <f>A$283</f>
        <v>R&amp;D</v>
      </c>
      <c r="B287" s="58" t="str">
        <f t="shared" si="84"/>
        <v>Capital Cost Reduction</v>
      </c>
      <c r="C287" s="58" t="str">
        <f t="shared" si="84"/>
        <v>RnD Transportation Capital Cost Perc Reduction</v>
      </c>
      <c r="D287" s="56" t="s">
        <v>645</v>
      </c>
      <c r="E287" s="56"/>
      <c r="F287" s="56" t="s">
        <v>616</v>
      </c>
      <c r="G287" s="56"/>
      <c r="H287" s="57">
        <v>112</v>
      </c>
      <c r="I287" s="56" t="s">
        <v>54</v>
      </c>
      <c r="J287" s="78" t="str">
        <f t="shared" si="76"/>
        <v>R&amp;D Capital Cost Reductions</v>
      </c>
      <c r="K287" s="67" t="str">
        <f t="shared" si="85"/>
        <v>RnD transportation capital cost reduction</v>
      </c>
      <c r="L287" s="67">
        <f t="shared" si="85"/>
        <v>0</v>
      </c>
      <c r="M287" s="67">
        <f t="shared" si="85"/>
        <v>0.4</v>
      </c>
      <c r="N287" s="67">
        <f t="shared" si="85"/>
        <v>0.01</v>
      </c>
      <c r="O287" s="58" t="str">
        <f t="shared" si="85"/>
        <v>% reduction in cost</v>
      </c>
      <c r="P287" s="11" t="s">
        <v>794</v>
      </c>
      <c r="Q287" s="56" t="s">
        <v>312</v>
      </c>
      <c r="R287" s="11" t="s">
        <v>313</v>
      </c>
      <c r="S287" s="84" t="s">
        <v>88</v>
      </c>
      <c r="T287" s="56"/>
      <c r="U287" s="111"/>
    </row>
    <row r="288" spans="1:21" ht="105">
      <c r="A288" s="58" t="str">
        <f>A$283</f>
        <v>R&amp;D</v>
      </c>
      <c r="B288" s="58" t="str">
        <f t="shared" si="84"/>
        <v>Capital Cost Reduction</v>
      </c>
      <c r="C288" s="58" t="str">
        <f t="shared" si="84"/>
        <v>RnD Transportation Capital Cost Perc Reduction</v>
      </c>
      <c r="D288" s="56" t="s">
        <v>646</v>
      </c>
      <c r="E288" s="56"/>
      <c r="F288" s="56" t="s">
        <v>617</v>
      </c>
      <c r="G288" s="56"/>
      <c r="H288" s="57">
        <v>113</v>
      </c>
      <c r="I288" s="56" t="s">
        <v>54</v>
      </c>
      <c r="J288" s="78" t="str">
        <f t="shared" si="76"/>
        <v>R&amp;D Capital Cost Reductions</v>
      </c>
      <c r="K288" s="67" t="str">
        <f t="shared" si="85"/>
        <v>RnD transportation capital cost reduction</v>
      </c>
      <c r="L288" s="67">
        <f t="shared" si="85"/>
        <v>0</v>
      </c>
      <c r="M288" s="67">
        <f t="shared" si="85"/>
        <v>0.4</v>
      </c>
      <c r="N288" s="67">
        <f t="shared" si="85"/>
        <v>0.01</v>
      </c>
      <c r="O288" s="58" t="str">
        <f t="shared" si="85"/>
        <v>% reduction in cost</v>
      </c>
      <c r="P288" s="11" t="s">
        <v>795</v>
      </c>
      <c r="Q288" s="56" t="s">
        <v>312</v>
      </c>
      <c r="R288" s="11" t="s">
        <v>313</v>
      </c>
      <c r="S288" s="84" t="s">
        <v>88</v>
      </c>
      <c r="T288" s="56"/>
      <c r="U288" s="111"/>
    </row>
    <row r="289" spans="1:21" ht="105">
      <c r="A289" s="56" t="s">
        <v>33</v>
      </c>
      <c r="B289" s="56" t="s">
        <v>422</v>
      </c>
      <c r="C289" s="56" t="s">
        <v>368</v>
      </c>
      <c r="D289" s="56" t="s">
        <v>134</v>
      </c>
      <c r="E289" s="56"/>
      <c r="F289" s="56" t="s">
        <v>403</v>
      </c>
      <c r="G289" s="56"/>
      <c r="H289" s="57">
        <v>114</v>
      </c>
      <c r="I289" s="56" t="s">
        <v>54</v>
      </c>
      <c r="J289" s="80" t="s">
        <v>458</v>
      </c>
      <c r="K289" s="80" t="s">
        <v>674</v>
      </c>
      <c r="L289" s="63">
        <v>0</v>
      </c>
      <c r="M289" s="63">
        <v>0.4</v>
      </c>
      <c r="N289" s="62">
        <v>0.01</v>
      </c>
      <c r="O289" s="56" t="s">
        <v>41</v>
      </c>
      <c r="P289" s="56" t="s">
        <v>796</v>
      </c>
      <c r="Q289" s="56" t="s">
        <v>312</v>
      </c>
      <c r="R289" s="11" t="s">
        <v>313</v>
      </c>
      <c r="S289" s="84" t="s">
        <v>88</v>
      </c>
      <c r="T289" s="56"/>
      <c r="U289" s="111"/>
    </row>
    <row r="290" spans="1:21" ht="105">
      <c r="A290" s="58" t="str">
        <f>A$289</f>
        <v>R&amp;D</v>
      </c>
      <c r="B290" s="58" t="str">
        <f t="shared" ref="B290:C296" si="86">B$289</f>
        <v>Fuel Use Reduction</v>
      </c>
      <c r="C290" s="58" t="str">
        <f t="shared" si="86"/>
        <v>RnD Building Fuel Use Perc Reduction</v>
      </c>
      <c r="D290" s="56" t="s">
        <v>135</v>
      </c>
      <c r="E290" s="56"/>
      <c r="F290" s="56" t="s">
        <v>404</v>
      </c>
      <c r="G290" s="56"/>
      <c r="H290" s="57">
        <v>115</v>
      </c>
      <c r="I290" s="56" t="s">
        <v>54</v>
      </c>
      <c r="J290" s="78" t="str">
        <f t="shared" ref="J290:J320" si="87">J$289</f>
        <v>R&amp;D Fuel Use Reductions</v>
      </c>
      <c r="K290" s="67" t="str">
        <f t="shared" ref="K290:O294" si="88">K$289</f>
        <v>RnD building fuel use reduction</v>
      </c>
      <c r="L290" s="67">
        <f t="shared" si="88"/>
        <v>0</v>
      </c>
      <c r="M290" s="67">
        <f t="shared" si="88"/>
        <v>0.4</v>
      </c>
      <c r="N290" s="67">
        <f t="shared" si="88"/>
        <v>0.01</v>
      </c>
      <c r="O290" s="58" t="str">
        <f t="shared" si="88"/>
        <v>% reduction in fuel use</v>
      </c>
      <c r="P290" s="56" t="s">
        <v>797</v>
      </c>
      <c r="Q290" s="56" t="s">
        <v>312</v>
      </c>
      <c r="R290" s="11" t="s">
        <v>313</v>
      </c>
      <c r="S290" s="84" t="s">
        <v>88</v>
      </c>
      <c r="T290" s="56"/>
      <c r="U290" s="111"/>
    </row>
    <row r="291" spans="1:21" ht="30">
      <c r="A291" s="58" t="str">
        <f>A$289</f>
        <v>R&amp;D</v>
      </c>
      <c r="B291" s="58" t="str">
        <f t="shared" si="86"/>
        <v>Fuel Use Reduction</v>
      </c>
      <c r="C291" s="58" t="str">
        <f t="shared" si="86"/>
        <v>RnD Building Fuel Use Perc Reduction</v>
      </c>
      <c r="D291" s="56" t="s">
        <v>136</v>
      </c>
      <c r="E291" s="56"/>
      <c r="F291" s="56" t="s">
        <v>405</v>
      </c>
      <c r="G291" s="56"/>
      <c r="H291" s="57"/>
      <c r="I291" s="56" t="s">
        <v>55</v>
      </c>
      <c r="J291" s="78" t="str">
        <f t="shared" si="87"/>
        <v>R&amp;D Fuel Use Reductions</v>
      </c>
      <c r="K291" s="67" t="str">
        <f t="shared" si="88"/>
        <v>RnD building fuel use reduction</v>
      </c>
      <c r="L291" s="67"/>
      <c r="M291" s="67"/>
      <c r="N291" s="67"/>
      <c r="O291" s="58"/>
      <c r="P291" s="56"/>
      <c r="Q291" s="56"/>
      <c r="R291" s="11"/>
      <c r="S291" s="84"/>
      <c r="T291" s="56"/>
      <c r="U291" s="111"/>
    </row>
    <row r="292" spans="1:21" ht="105">
      <c r="A292" s="58" t="str">
        <f>A$289</f>
        <v>R&amp;D</v>
      </c>
      <c r="B292" s="58" t="str">
        <f t="shared" si="86"/>
        <v>Fuel Use Reduction</v>
      </c>
      <c r="C292" s="58" t="str">
        <f t="shared" si="86"/>
        <v>RnD Building Fuel Use Perc Reduction</v>
      </c>
      <c r="D292" s="56" t="s">
        <v>137</v>
      </c>
      <c r="E292" s="56"/>
      <c r="F292" s="56" t="s">
        <v>406</v>
      </c>
      <c r="G292" s="56"/>
      <c r="H292" s="57">
        <v>117</v>
      </c>
      <c r="I292" s="56" t="s">
        <v>54</v>
      </c>
      <c r="J292" s="78" t="str">
        <f t="shared" si="87"/>
        <v>R&amp;D Fuel Use Reductions</v>
      </c>
      <c r="K292" s="67" t="str">
        <f t="shared" si="88"/>
        <v>RnD building fuel use reduction</v>
      </c>
      <c r="L292" s="67">
        <f t="shared" si="88"/>
        <v>0</v>
      </c>
      <c r="M292" s="67">
        <f t="shared" si="88"/>
        <v>0.4</v>
      </c>
      <c r="N292" s="67">
        <f t="shared" si="88"/>
        <v>0.01</v>
      </c>
      <c r="O292" s="58" t="str">
        <f t="shared" si="88"/>
        <v>% reduction in fuel use</v>
      </c>
      <c r="P292" s="56" t="s">
        <v>798</v>
      </c>
      <c r="Q292" s="56" t="s">
        <v>312</v>
      </c>
      <c r="R292" s="11" t="s">
        <v>313</v>
      </c>
      <c r="S292" s="84" t="s">
        <v>88</v>
      </c>
      <c r="T292" s="56"/>
      <c r="U292" s="111"/>
    </row>
    <row r="293" spans="1:21" ht="105">
      <c r="A293" s="58" t="str">
        <f>A$289</f>
        <v>R&amp;D</v>
      </c>
      <c r="B293" s="58" t="str">
        <f t="shared" si="86"/>
        <v>Fuel Use Reduction</v>
      </c>
      <c r="C293" s="58" t="str">
        <f t="shared" si="86"/>
        <v>RnD Building Fuel Use Perc Reduction</v>
      </c>
      <c r="D293" s="56" t="s">
        <v>138</v>
      </c>
      <c r="E293" s="56"/>
      <c r="F293" s="56" t="s">
        <v>407</v>
      </c>
      <c r="G293" s="56"/>
      <c r="H293" s="57">
        <v>118</v>
      </c>
      <c r="I293" s="56" t="s">
        <v>54</v>
      </c>
      <c r="J293" s="78" t="str">
        <f t="shared" si="87"/>
        <v>R&amp;D Fuel Use Reductions</v>
      </c>
      <c r="K293" s="67" t="str">
        <f t="shared" si="88"/>
        <v>RnD building fuel use reduction</v>
      </c>
      <c r="L293" s="67">
        <f t="shared" si="88"/>
        <v>0</v>
      </c>
      <c r="M293" s="67">
        <f t="shared" si="88"/>
        <v>0.4</v>
      </c>
      <c r="N293" s="67">
        <f t="shared" si="88"/>
        <v>0.01</v>
      </c>
      <c r="O293" s="58" t="str">
        <f t="shared" si="88"/>
        <v>% reduction in fuel use</v>
      </c>
      <c r="P293" s="56" t="s">
        <v>799</v>
      </c>
      <c r="Q293" s="56" t="s">
        <v>312</v>
      </c>
      <c r="R293" s="11" t="s">
        <v>313</v>
      </c>
      <c r="S293" s="84" t="s">
        <v>88</v>
      </c>
      <c r="T293" s="56"/>
      <c r="U293" s="111"/>
    </row>
    <row r="294" spans="1:21" ht="105">
      <c r="A294" s="58" t="str">
        <f>A$289</f>
        <v>R&amp;D</v>
      </c>
      <c r="B294" s="58" t="str">
        <f t="shared" si="86"/>
        <v>Fuel Use Reduction</v>
      </c>
      <c r="C294" s="58" t="str">
        <f t="shared" si="86"/>
        <v>RnD Building Fuel Use Perc Reduction</v>
      </c>
      <c r="D294" s="56" t="s">
        <v>139</v>
      </c>
      <c r="E294" s="56"/>
      <c r="F294" s="56" t="s">
        <v>408</v>
      </c>
      <c r="G294" s="56"/>
      <c r="H294" s="57">
        <v>119</v>
      </c>
      <c r="I294" s="56" t="s">
        <v>54</v>
      </c>
      <c r="J294" s="78" t="str">
        <f t="shared" si="87"/>
        <v>R&amp;D Fuel Use Reductions</v>
      </c>
      <c r="K294" s="67" t="str">
        <f t="shared" si="88"/>
        <v>RnD building fuel use reduction</v>
      </c>
      <c r="L294" s="67">
        <f t="shared" si="88"/>
        <v>0</v>
      </c>
      <c r="M294" s="67">
        <f t="shared" si="88"/>
        <v>0.4</v>
      </c>
      <c r="N294" s="67">
        <f t="shared" si="88"/>
        <v>0.01</v>
      </c>
      <c r="O294" s="58" t="str">
        <f t="shared" si="88"/>
        <v>% reduction in fuel use</v>
      </c>
      <c r="P294" s="56" t="s">
        <v>800</v>
      </c>
      <c r="Q294" s="56" t="s">
        <v>312</v>
      </c>
      <c r="R294" s="11" t="s">
        <v>313</v>
      </c>
      <c r="S294" s="84" t="s">
        <v>88</v>
      </c>
      <c r="T294" s="56"/>
      <c r="U294" s="111"/>
    </row>
    <row r="295" spans="1:21" ht="105">
      <c r="A295" s="56" t="s">
        <v>33</v>
      </c>
      <c r="B295" s="58" t="str">
        <f t="shared" si="86"/>
        <v>Fuel Use Reduction</v>
      </c>
      <c r="C295" s="56" t="s">
        <v>369</v>
      </c>
      <c r="D295" s="56"/>
      <c r="E295" s="56"/>
      <c r="F295" s="56" t="s">
        <v>32</v>
      </c>
      <c r="G295" s="56"/>
      <c r="H295" s="57">
        <v>120</v>
      </c>
      <c r="I295" s="56" t="s">
        <v>54</v>
      </c>
      <c r="J295" s="78" t="str">
        <f t="shared" si="87"/>
        <v>R&amp;D Fuel Use Reductions</v>
      </c>
      <c r="K295" s="80" t="s">
        <v>673</v>
      </c>
      <c r="L295" s="63">
        <v>0</v>
      </c>
      <c r="M295" s="63">
        <v>0.4</v>
      </c>
      <c r="N295" s="62">
        <v>0.01</v>
      </c>
      <c r="O295" s="56" t="s">
        <v>41</v>
      </c>
      <c r="P295" s="56" t="s">
        <v>801</v>
      </c>
      <c r="Q295" s="56" t="s">
        <v>312</v>
      </c>
      <c r="R295" s="11" t="s">
        <v>313</v>
      </c>
      <c r="S295" s="84" t="s">
        <v>88</v>
      </c>
      <c r="T295" s="56"/>
      <c r="U295" s="111"/>
    </row>
    <row r="296" spans="1:21" ht="105">
      <c r="A296" s="56" t="s">
        <v>33</v>
      </c>
      <c r="B296" s="58" t="str">
        <f t="shared" si="86"/>
        <v>Fuel Use Reduction</v>
      </c>
      <c r="C296" s="56" t="s">
        <v>370</v>
      </c>
      <c r="D296" s="56" t="s">
        <v>566</v>
      </c>
      <c r="E296" s="56"/>
      <c r="F296" s="11" t="s">
        <v>572</v>
      </c>
      <c r="G296" s="56"/>
      <c r="H296" s="57">
        <v>121</v>
      </c>
      <c r="I296" s="56" t="s">
        <v>54</v>
      </c>
      <c r="J296" s="78" t="str">
        <f t="shared" si="87"/>
        <v>R&amp;D Fuel Use Reductions</v>
      </c>
      <c r="K296" s="80" t="s">
        <v>672</v>
      </c>
      <c r="L296" s="63">
        <v>0</v>
      </c>
      <c r="M296" s="63">
        <v>0.4</v>
      </c>
      <c r="N296" s="62">
        <v>0.01</v>
      </c>
      <c r="O296" s="56" t="s">
        <v>41</v>
      </c>
      <c r="P296" s="56" t="s">
        <v>802</v>
      </c>
      <c r="Q296" s="56" t="s">
        <v>312</v>
      </c>
      <c r="R296" s="11" t="s">
        <v>313</v>
      </c>
      <c r="S296" s="84" t="s">
        <v>88</v>
      </c>
      <c r="T296" s="56"/>
      <c r="U296" s="111"/>
    </row>
    <row r="297" spans="1:21" ht="105">
      <c r="A297" s="58" t="str">
        <f>A$296</f>
        <v>R&amp;D</v>
      </c>
      <c r="B297" s="58" t="str">
        <f t="shared" ref="B297:C307" si="89">B$296</f>
        <v>Fuel Use Reduction</v>
      </c>
      <c r="C297" s="58" t="str">
        <f t="shared" si="89"/>
        <v>RnD Electricity Fuel Use Perc Reduction</v>
      </c>
      <c r="D297" s="11" t="s">
        <v>386</v>
      </c>
      <c r="E297" s="58"/>
      <c r="F297" s="11" t="s">
        <v>660</v>
      </c>
      <c r="G297" s="56"/>
      <c r="H297" s="57">
        <v>122</v>
      </c>
      <c r="I297" s="56" t="s">
        <v>54</v>
      </c>
      <c r="J297" s="78" t="str">
        <f t="shared" si="87"/>
        <v>R&amp;D Fuel Use Reductions</v>
      </c>
      <c r="K297" s="67" t="str">
        <f t="shared" ref="K297:O302" si="90">K$296</f>
        <v>RnD electricity fuel use reduction</v>
      </c>
      <c r="L297" s="67">
        <f t="shared" si="90"/>
        <v>0</v>
      </c>
      <c r="M297" s="67">
        <f t="shared" si="90"/>
        <v>0.4</v>
      </c>
      <c r="N297" s="67">
        <f t="shared" si="90"/>
        <v>0.01</v>
      </c>
      <c r="O297" s="58" t="str">
        <f t="shared" si="90"/>
        <v>% reduction in fuel use</v>
      </c>
      <c r="P297" s="56" t="s">
        <v>803</v>
      </c>
      <c r="Q297" s="56" t="s">
        <v>312</v>
      </c>
      <c r="R297" s="11" t="s">
        <v>313</v>
      </c>
      <c r="S297" s="84" t="s">
        <v>88</v>
      </c>
      <c r="T297" s="56"/>
      <c r="U297" s="111"/>
    </row>
    <row r="298" spans="1:21" ht="105">
      <c r="A298" s="58" t="str">
        <f t="shared" ref="A298:C306" si="91">A$296</f>
        <v>R&amp;D</v>
      </c>
      <c r="B298" s="58" t="str">
        <f t="shared" si="89"/>
        <v>Fuel Use Reduction</v>
      </c>
      <c r="C298" s="58" t="str">
        <f t="shared" si="89"/>
        <v>RnD Electricity Fuel Use Perc Reduction</v>
      </c>
      <c r="D298" s="11" t="s">
        <v>91</v>
      </c>
      <c r="E298" s="58"/>
      <c r="F298" s="11" t="s">
        <v>409</v>
      </c>
      <c r="G298" s="56"/>
      <c r="H298" s="57">
        <v>123</v>
      </c>
      <c r="I298" s="56" t="s">
        <v>54</v>
      </c>
      <c r="J298" s="78" t="str">
        <f t="shared" si="87"/>
        <v>R&amp;D Fuel Use Reductions</v>
      </c>
      <c r="K298" s="67" t="str">
        <f t="shared" si="90"/>
        <v>RnD electricity fuel use reduction</v>
      </c>
      <c r="L298" s="67">
        <f t="shared" si="90"/>
        <v>0</v>
      </c>
      <c r="M298" s="67">
        <f t="shared" si="90"/>
        <v>0.4</v>
      </c>
      <c r="N298" s="67">
        <f t="shared" si="90"/>
        <v>0.01</v>
      </c>
      <c r="O298" s="58" t="str">
        <f t="shared" si="90"/>
        <v>% reduction in fuel use</v>
      </c>
      <c r="P298" s="56" t="s">
        <v>804</v>
      </c>
      <c r="Q298" s="56" t="s">
        <v>312</v>
      </c>
      <c r="R298" s="11" t="s">
        <v>313</v>
      </c>
      <c r="S298" s="84" t="s">
        <v>88</v>
      </c>
      <c r="T298" s="56"/>
      <c r="U298" s="111"/>
    </row>
    <row r="299" spans="1:21" ht="45">
      <c r="A299" s="58" t="str">
        <f t="shared" si="91"/>
        <v>R&amp;D</v>
      </c>
      <c r="B299" s="58" t="str">
        <f t="shared" si="89"/>
        <v>Fuel Use Reduction</v>
      </c>
      <c r="C299" s="58" t="str">
        <f t="shared" si="89"/>
        <v>RnD Electricity Fuel Use Perc Reduction</v>
      </c>
      <c r="D299" s="11" t="s">
        <v>92</v>
      </c>
      <c r="E299" s="58"/>
      <c r="F299" s="11" t="s">
        <v>410</v>
      </c>
      <c r="G299" s="56"/>
      <c r="H299" s="57" t="s">
        <v>239</v>
      </c>
      <c r="I299" s="56" t="s">
        <v>55</v>
      </c>
      <c r="J299" s="78" t="str">
        <f t="shared" si="87"/>
        <v>R&amp;D Fuel Use Reductions</v>
      </c>
      <c r="K299" s="67" t="str">
        <f t="shared" si="90"/>
        <v>RnD electricity fuel use reduction</v>
      </c>
      <c r="L299" s="67"/>
      <c r="M299" s="67"/>
      <c r="N299" s="67"/>
      <c r="O299" s="58"/>
      <c r="P299" s="56"/>
      <c r="Q299" s="56"/>
      <c r="R299" s="11"/>
      <c r="S299" s="84"/>
      <c r="T299" s="56"/>
      <c r="U299" s="111"/>
    </row>
    <row r="300" spans="1:21" ht="45">
      <c r="A300" s="58" t="str">
        <f t="shared" si="91"/>
        <v>R&amp;D</v>
      </c>
      <c r="B300" s="58" t="str">
        <f t="shared" si="89"/>
        <v>Fuel Use Reduction</v>
      </c>
      <c r="C300" s="58" t="str">
        <f t="shared" si="89"/>
        <v>RnD Electricity Fuel Use Perc Reduction</v>
      </c>
      <c r="D300" s="11" t="s">
        <v>567</v>
      </c>
      <c r="E300" s="58"/>
      <c r="F300" s="11" t="s">
        <v>574</v>
      </c>
      <c r="G300" s="56"/>
      <c r="H300" s="57" t="s">
        <v>239</v>
      </c>
      <c r="I300" s="56" t="s">
        <v>55</v>
      </c>
      <c r="J300" s="78" t="str">
        <f t="shared" si="87"/>
        <v>R&amp;D Fuel Use Reductions</v>
      </c>
      <c r="K300" s="67" t="str">
        <f t="shared" si="90"/>
        <v>RnD electricity fuel use reduction</v>
      </c>
      <c r="L300" s="67"/>
      <c r="M300" s="67"/>
      <c r="N300" s="67"/>
      <c r="O300" s="58"/>
      <c r="P300" s="56"/>
      <c r="Q300" s="56"/>
      <c r="R300" s="11"/>
      <c r="S300" s="84"/>
      <c r="T300" s="56"/>
      <c r="U300" s="111"/>
    </row>
    <row r="301" spans="1:21" ht="45">
      <c r="A301" s="58" t="str">
        <f t="shared" si="91"/>
        <v>R&amp;D</v>
      </c>
      <c r="B301" s="58" t="str">
        <f t="shared" si="89"/>
        <v>Fuel Use Reduction</v>
      </c>
      <c r="C301" s="58" t="str">
        <f t="shared" si="89"/>
        <v>RnD Electricity Fuel Use Perc Reduction</v>
      </c>
      <c r="D301" s="11" t="s">
        <v>93</v>
      </c>
      <c r="E301" s="58"/>
      <c r="F301" s="11" t="s">
        <v>411</v>
      </c>
      <c r="G301" s="56"/>
      <c r="H301" s="57" t="s">
        <v>239</v>
      </c>
      <c r="I301" s="56" t="s">
        <v>55</v>
      </c>
      <c r="J301" s="78" t="str">
        <f t="shared" si="87"/>
        <v>R&amp;D Fuel Use Reductions</v>
      </c>
      <c r="K301" s="67" t="str">
        <f t="shared" si="90"/>
        <v>RnD electricity fuel use reduction</v>
      </c>
      <c r="L301" s="67"/>
      <c r="M301" s="67"/>
      <c r="N301" s="67"/>
      <c r="O301" s="58"/>
      <c r="P301" s="56"/>
      <c r="Q301" s="56"/>
      <c r="R301" s="11"/>
      <c r="S301" s="84"/>
      <c r="T301" s="56"/>
      <c r="U301" s="111"/>
    </row>
    <row r="302" spans="1:21" ht="45">
      <c r="A302" s="58" t="str">
        <f t="shared" si="91"/>
        <v>R&amp;D</v>
      </c>
      <c r="B302" s="58" t="str">
        <f t="shared" si="89"/>
        <v>Fuel Use Reduction</v>
      </c>
      <c r="C302" s="58" t="str">
        <f t="shared" si="89"/>
        <v>RnD Electricity Fuel Use Perc Reduction</v>
      </c>
      <c r="D302" s="11" t="s">
        <v>94</v>
      </c>
      <c r="E302" s="58"/>
      <c r="F302" s="11" t="s">
        <v>412</v>
      </c>
      <c r="G302" s="56"/>
      <c r="H302" s="57" t="s">
        <v>239</v>
      </c>
      <c r="I302" s="56" t="s">
        <v>55</v>
      </c>
      <c r="J302" s="78" t="str">
        <f t="shared" si="87"/>
        <v>R&amp;D Fuel Use Reductions</v>
      </c>
      <c r="K302" s="67" t="str">
        <f t="shared" si="90"/>
        <v>RnD electricity fuel use reduction</v>
      </c>
      <c r="L302" s="67"/>
      <c r="M302" s="67"/>
      <c r="N302" s="67"/>
      <c r="O302" s="58"/>
      <c r="P302" s="56"/>
      <c r="Q302" s="56"/>
      <c r="R302" s="11"/>
      <c r="S302" s="84"/>
      <c r="T302" s="56"/>
      <c r="U302" s="111"/>
    </row>
    <row r="303" spans="1:21" ht="105">
      <c r="A303" s="58" t="str">
        <f t="shared" si="91"/>
        <v>R&amp;D</v>
      </c>
      <c r="B303" s="58" t="str">
        <f t="shared" si="89"/>
        <v>Fuel Use Reduction</v>
      </c>
      <c r="C303" s="58" t="str">
        <f t="shared" si="89"/>
        <v>RnD Electricity Fuel Use Perc Reduction</v>
      </c>
      <c r="D303" s="11" t="s">
        <v>95</v>
      </c>
      <c r="E303" s="58"/>
      <c r="F303" s="11" t="s">
        <v>413</v>
      </c>
      <c r="G303" s="56"/>
      <c r="H303" s="57">
        <v>124</v>
      </c>
      <c r="I303" s="56" t="s">
        <v>54</v>
      </c>
      <c r="J303" s="78" t="str">
        <f t="shared" si="87"/>
        <v>R&amp;D Fuel Use Reductions</v>
      </c>
      <c r="K303" s="67" t="str">
        <f t="shared" ref="K303:K306" si="92">K$296</f>
        <v>RnD electricity fuel use reduction</v>
      </c>
      <c r="L303" s="67">
        <f t="shared" ref="L303:O305" si="93">L$296</f>
        <v>0</v>
      </c>
      <c r="M303" s="67">
        <f t="shared" si="93"/>
        <v>0.4</v>
      </c>
      <c r="N303" s="67">
        <f t="shared" si="93"/>
        <v>0.01</v>
      </c>
      <c r="O303" s="58" t="str">
        <f t="shared" si="93"/>
        <v>% reduction in fuel use</v>
      </c>
      <c r="P303" s="56" t="s">
        <v>805</v>
      </c>
      <c r="Q303" s="56" t="s">
        <v>312</v>
      </c>
      <c r="R303" s="11" t="s">
        <v>313</v>
      </c>
      <c r="S303" s="84" t="s">
        <v>88</v>
      </c>
      <c r="T303" s="56"/>
      <c r="U303" s="111"/>
    </row>
    <row r="304" spans="1:21" ht="105">
      <c r="A304" s="58" t="str">
        <f>A$296</f>
        <v>R&amp;D</v>
      </c>
      <c r="B304" s="58" t="str">
        <f t="shared" si="89"/>
        <v>Fuel Use Reduction</v>
      </c>
      <c r="C304" s="58" t="str">
        <f t="shared" si="89"/>
        <v>RnD Electricity Fuel Use Perc Reduction</v>
      </c>
      <c r="D304" s="11" t="s">
        <v>389</v>
      </c>
      <c r="E304" s="58"/>
      <c r="F304" s="11" t="s">
        <v>661</v>
      </c>
      <c r="G304" s="56"/>
      <c r="H304" s="57">
        <v>193</v>
      </c>
      <c r="I304" s="56" t="s">
        <v>54</v>
      </c>
      <c r="J304" s="78" t="str">
        <f t="shared" si="87"/>
        <v>R&amp;D Fuel Use Reductions</v>
      </c>
      <c r="K304" s="67" t="str">
        <f t="shared" si="92"/>
        <v>RnD electricity fuel use reduction</v>
      </c>
      <c r="L304" s="67">
        <f t="shared" si="93"/>
        <v>0</v>
      </c>
      <c r="M304" s="67">
        <f t="shared" si="93"/>
        <v>0.4</v>
      </c>
      <c r="N304" s="67">
        <f t="shared" si="93"/>
        <v>0.01</v>
      </c>
      <c r="O304" s="58" t="str">
        <f t="shared" si="93"/>
        <v>% reduction in fuel use</v>
      </c>
      <c r="P304" s="56" t="s">
        <v>806</v>
      </c>
      <c r="Q304" s="56" t="s">
        <v>312</v>
      </c>
      <c r="R304" s="11" t="s">
        <v>313</v>
      </c>
      <c r="S304" s="84" t="s">
        <v>88</v>
      </c>
      <c r="T304" s="56"/>
      <c r="U304" s="111"/>
    </row>
    <row r="305" spans="1:21" ht="105">
      <c r="A305" s="58" t="str">
        <f t="shared" si="91"/>
        <v>R&amp;D</v>
      </c>
      <c r="B305" s="58" t="str">
        <f t="shared" si="91"/>
        <v>Fuel Use Reduction</v>
      </c>
      <c r="C305" s="58" t="str">
        <f t="shared" si="91"/>
        <v>RnD Electricity Fuel Use Perc Reduction</v>
      </c>
      <c r="D305" s="11" t="s">
        <v>563</v>
      </c>
      <c r="E305" s="58"/>
      <c r="F305" s="11" t="s">
        <v>564</v>
      </c>
      <c r="G305" s="56"/>
      <c r="H305" s="57">
        <v>181</v>
      </c>
      <c r="I305" s="56" t="s">
        <v>54</v>
      </c>
      <c r="J305" s="78" t="str">
        <f t="shared" si="87"/>
        <v>R&amp;D Fuel Use Reductions</v>
      </c>
      <c r="K305" s="67" t="str">
        <f t="shared" si="92"/>
        <v>RnD electricity fuel use reduction</v>
      </c>
      <c r="L305" s="67">
        <f t="shared" si="93"/>
        <v>0</v>
      </c>
      <c r="M305" s="67">
        <f t="shared" si="93"/>
        <v>0.4</v>
      </c>
      <c r="N305" s="67">
        <f t="shared" si="93"/>
        <v>0.01</v>
      </c>
      <c r="O305" s="58" t="str">
        <f t="shared" si="93"/>
        <v>% reduction in fuel use</v>
      </c>
      <c r="P305" s="56" t="s">
        <v>807</v>
      </c>
      <c r="Q305" s="56" t="s">
        <v>312</v>
      </c>
      <c r="R305" s="11" t="s">
        <v>313</v>
      </c>
      <c r="S305" s="84" t="s">
        <v>88</v>
      </c>
      <c r="T305" s="56"/>
      <c r="U305" s="111"/>
    </row>
    <row r="306" spans="1:21" ht="45">
      <c r="A306" s="58" t="str">
        <f t="shared" si="91"/>
        <v>R&amp;D</v>
      </c>
      <c r="B306" s="58" t="str">
        <f t="shared" si="91"/>
        <v>Fuel Use Reduction</v>
      </c>
      <c r="C306" s="58" t="str">
        <f t="shared" si="91"/>
        <v>RnD Electricity Fuel Use Perc Reduction</v>
      </c>
      <c r="D306" s="11" t="s">
        <v>575</v>
      </c>
      <c r="E306" s="58"/>
      <c r="F306" s="11" t="s">
        <v>577</v>
      </c>
      <c r="G306" s="56"/>
      <c r="H306" s="57"/>
      <c r="I306" s="56" t="s">
        <v>55</v>
      </c>
      <c r="J306" s="78" t="str">
        <f t="shared" si="87"/>
        <v>R&amp;D Fuel Use Reductions</v>
      </c>
      <c r="K306" s="67" t="str">
        <f t="shared" si="92"/>
        <v>RnD electricity fuel use reduction</v>
      </c>
      <c r="L306" s="67"/>
      <c r="M306" s="67"/>
      <c r="N306" s="67"/>
      <c r="O306" s="58"/>
      <c r="P306" s="56"/>
      <c r="Q306" s="56"/>
      <c r="R306" s="11"/>
      <c r="S306" s="84"/>
      <c r="T306" s="56"/>
      <c r="U306" s="111"/>
    </row>
    <row r="307" spans="1:21" ht="105">
      <c r="A307" s="56" t="s">
        <v>33</v>
      </c>
      <c r="B307" s="58" t="str">
        <f t="shared" si="89"/>
        <v>Fuel Use Reduction</v>
      </c>
      <c r="C307" s="56" t="s">
        <v>371</v>
      </c>
      <c r="D307" s="56" t="s">
        <v>154</v>
      </c>
      <c r="E307" s="56"/>
      <c r="F307" s="11" t="s">
        <v>414</v>
      </c>
      <c r="G307" s="56"/>
      <c r="H307" s="57">
        <v>125</v>
      </c>
      <c r="I307" s="56" t="s">
        <v>54</v>
      </c>
      <c r="J307" s="78" t="str">
        <f t="shared" si="87"/>
        <v>R&amp;D Fuel Use Reductions</v>
      </c>
      <c r="K307" s="80" t="s">
        <v>671</v>
      </c>
      <c r="L307" s="63">
        <v>0</v>
      </c>
      <c r="M307" s="63">
        <v>0.4</v>
      </c>
      <c r="N307" s="62">
        <v>0.01</v>
      </c>
      <c r="O307" s="56" t="s">
        <v>41</v>
      </c>
      <c r="P307" s="56" t="s">
        <v>808</v>
      </c>
      <c r="Q307" s="56" t="s">
        <v>312</v>
      </c>
      <c r="R307" s="11" t="s">
        <v>313</v>
      </c>
      <c r="S307" s="84" t="s">
        <v>88</v>
      </c>
      <c r="T307" s="56"/>
      <c r="U307" s="111"/>
    </row>
    <row r="308" spans="1:21" ht="120">
      <c r="A308" s="58" t="str">
        <f>A$307</f>
        <v>R&amp;D</v>
      </c>
      <c r="B308" s="58" t="str">
        <f t="shared" ref="B308:C315" si="94">B$307</f>
        <v>Fuel Use Reduction</v>
      </c>
      <c r="C308" s="58" t="str">
        <f t="shared" si="94"/>
        <v>RnD Industry Fuel Use Perc Reduction</v>
      </c>
      <c r="D308" s="11" t="s">
        <v>155</v>
      </c>
      <c r="E308" s="56"/>
      <c r="F308" s="11" t="s">
        <v>415</v>
      </c>
      <c r="G308" s="56"/>
      <c r="H308" s="57">
        <v>126</v>
      </c>
      <c r="I308" s="56" t="s">
        <v>54</v>
      </c>
      <c r="J308" s="78" t="str">
        <f t="shared" si="87"/>
        <v>R&amp;D Fuel Use Reductions</v>
      </c>
      <c r="K308" s="67" t="str">
        <f t="shared" ref="K308:O314" si="95">K$307</f>
        <v>RnD industry fuel use reduction</v>
      </c>
      <c r="L308" s="67">
        <f t="shared" si="95"/>
        <v>0</v>
      </c>
      <c r="M308" s="67">
        <f t="shared" si="95"/>
        <v>0.4</v>
      </c>
      <c r="N308" s="67">
        <f t="shared" si="95"/>
        <v>0.01</v>
      </c>
      <c r="O308" s="58" t="str">
        <f t="shared" si="95"/>
        <v>% reduction in fuel use</v>
      </c>
      <c r="P308" s="56" t="s">
        <v>809</v>
      </c>
      <c r="Q308" s="56" t="s">
        <v>312</v>
      </c>
      <c r="R308" s="11" t="s">
        <v>313</v>
      </c>
      <c r="S308" s="84" t="s">
        <v>88</v>
      </c>
      <c r="T308" s="56"/>
      <c r="U308" s="111"/>
    </row>
    <row r="309" spans="1:21" ht="105">
      <c r="A309" s="58" t="str">
        <f t="shared" ref="A309:A314" si="96">A$307</f>
        <v>R&amp;D</v>
      </c>
      <c r="B309" s="58" t="str">
        <f t="shared" si="94"/>
        <v>Fuel Use Reduction</v>
      </c>
      <c r="C309" s="58" t="str">
        <f t="shared" si="94"/>
        <v>RnD Industry Fuel Use Perc Reduction</v>
      </c>
      <c r="D309" s="11" t="s">
        <v>156</v>
      </c>
      <c r="E309" s="56"/>
      <c r="F309" s="11" t="s">
        <v>416</v>
      </c>
      <c r="G309" s="56"/>
      <c r="H309" s="57">
        <v>127</v>
      </c>
      <c r="I309" s="56" t="s">
        <v>54</v>
      </c>
      <c r="J309" s="78" t="str">
        <f t="shared" si="87"/>
        <v>R&amp;D Fuel Use Reductions</v>
      </c>
      <c r="K309" s="67" t="str">
        <f t="shared" si="95"/>
        <v>RnD industry fuel use reduction</v>
      </c>
      <c r="L309" s="67">
        <f t="shared" si="95"/>
        <v>0</v>
      </c>
      <c r="M309" s="67">
        <f t="shared" si="95"/>
        <v>0.4</v>
      </c>
      <c r="N309" s="67">
        <f t="shared" si="95"/>
        <v>0.01</v>
      </c>
      <c r="O309" s="58" t="str">
        <f t="shared" si="95"/>
        <v>% reduction in fuel use</v>
      </c>
      <c r="P309" s="56" t="s">
        <v>810</v>
      </c>
      <c r="Q309" s="56" t="s">
        <v>312</v>
      </c>
      <c r="R309" s="11" t="s">
        <v>313</v>
      </c>
      <c r="S309" s="84" t="s">
        <v>88</v>
      </c>
      <c r="T309" s="56"/>
      <c r="U309" s="111"/>
    </row>
    <row r="310" spans="1:21" ht="105">
      <c r="A310" s="58" t="str">
        <f t="shared" si="96"/>
        <v>R&amp;D</v>
      </c>
      <c r="B310" s="58" t="str">
        <f t="shared" si="94"/>
        <v>Fuel Use Reduction</v>
      </c>
      <c r="C310" s="58" t="str">
        <f t="shared" si="94"/>
        <v>RnD Industry Fuel Use Perc Reduction</v>
      </c>
      <c r="D310" s="11" t="s">
        <v>157</v>
      </c>
      <c r="E310" s="56"/>
      <c r="F310" s="11" t="s">
        <v>417</v>
      </c>
      <c r="G310" s="56"/>
      <c r="H310" s="57">
        <v>128</v>
      </c>
      <c r="I310" s="56" t="s">
        <v>54</v>
      </c>
      <c r="J310" s="78" t="str">
        <f t="shared" si="87"/>
        <v>R&amp;D Fuel Use Reductions</v>
      </c>
      <c r="K310" s="67" t="str">
        <f t="shared" si="95"/>
        <v>RnD industry fuel use reduction</v>
      </c>
      <c r="L310" s="67">
        <f t="shared" si="95"/>
        <v>0</v>
      </c>
      <c r="M310" s="67">
        <f t="shared" si="95"/>
        <v>0.4</v>
      </c>
      <c r="N310" s="67">
        <f t="shared" si="95"/>
        <v>0.01</v>
      </c>
      <c r="O310" s="58" t="str">
        <f t="shared" si="95"/>
        <v>% reduction in fuel use</v>
      </c>
      <c r="P310" s="56" t="s">
        <v>811</v>
      </c>
      <c r="Q310" s="56" t="s">
        <v>312</v>
      </c>
      <c r="R310" s="11" t="s">
        <v>313</v>
      </c>
      <c r="S310" s="84" t="s">
        <v>88</v>
      </c>
      <c r="T310" s="56"/>
      <c r="U310" s="111"/>
    </row>
    <row r="311" spans="1:21" ht="105">
      <c r="A311" s="58" t="str">
        <f t="shared" si="96"/>
        <v>R&amp;D</v>
      </c>
      <c r="B311" s="58" t="str">
        <f t="shared" si="94"/>
        <v>Fuel Use Reduction</v>
      </c>
      <c r="C311" s="58" t="str">
        <f t="shared" si="94"/>
        <v>RnD Industry Fuel Use Perc Reduction</v>
      </c>
      <c r="D311" s="11" t="s">
        <v>158</v>
      </c>
      <c r="E311" s="56"/>
      <c r="F311" s="11" t="s">
        <v>418</v>
      </c>
      <c r="G311" s="56"/>
      <c r="H311" s="57">
        <v>129</v>
      </c>
      <c r="I311" s="56" t="s">
        <v>54</v>
      </c>
      <c r="J311" s="78" t="str">
        <f t="shared" si="87"/>
        <v>R&amp;D Fuel Use Reductions</v>
      </c>
      <c r="K311" s="67" t="str">
        <f t="shared" si="95"/>
        <v>RnD industry fuel use reduction</v>
      </c>
      <c r="L311" s="67">
        <f t="shared" si="95"/>
        <v>0</v>
      </c>
      <c r="M311" s="67">
        <f t="shared" si="95"/>
        <v>0.4</v>
      </c>
      <c r="N311" s="67">
        <f t="shared" si="95"/>
        <v>0.01</v>
      </c>
      <c r="O311" s="58" t="str">
        <f t="shared" si="95"/>
        <v>% reduction in fuel use</v>
      </c>
      <c r="P311" s="56" t="s">
        <v>812</v>
      </c>
      <c r="Q311" s="56" t="s">
        <v>312</v>
      </c>
      <c r="R311" s="11" t="s">
        <v>313</v>
      </c>
      <c r="S311" s="84" t="s">
        <v>88</v>
      </c>
      <c r="T311" s="56"/>
      <c r="U311" s="111"/>
    </row>
    <row r="312" spans="1:21" ht="105">
      <c r="A312" s="58" t="str">
        <f t="shared" si="96"/>
        <v>R&amp;D</v>
      </c>
      <c r="B312" s="58" t="str">
        <f t="shared" si="94"/>
        <v>Fuel Use Reduction</v>
      </c>
      <c r="C312" s="58" t="str">
        <f t="shared" si="94"/>
        <v>RnD Industry Fuel Use Perc Reduction</v>
      </c>
      <c r="D312" s="11" t="s">
        <v>159</v>
      </c>
      <c r="E312" s="56"/>
      <c r="F312" s="11" t="s">
        <v>419</v>
      </c>
      <c r="G312" s="56"/>
      <c r="H312" s="57">
        <v>130</v>
      </c>
      <c r="I312" s="56" t="s">
        <v>54</v>
      </c>
      <c r="J312" s="78" t="str">
        <f t="shared" si="87"/>
        <v>R&amp;D Fuel Use Reductions</v>
      </c>
      <c r="K312" s="67" t="str">
        <f t="shared" si="95"/>
        <v>RnD industry fuel use reduction</v>
      </c>
      <c r="L312" s="67">
        <f t="shared" si="95"/>
        <v>0</v>
      </c>
      <c r="M312" s="67">
        <f t="shared" si="95"/>
        <v>0.4</v>
      </c>
      <c r="N312" s="67">
        <f t="shared" si="95"/>
        <v>0.01</v>
      </c>
      <c r="O312" s="58" t="str">
        <f t="shared" si="95"/>
        <v>% reduction in fuel use</v>
      </c>
      <c r="P312" s="56" t="s">
        <v>813</v>
      </c>
      <c r="Q312" s="56" t="s">
        <v>312</v>
      </c>
      <c r="R312" s="11" t="s">
        <v>313</v>
      </c>
      <c r="S312" s="84" t="s">
        <v>88</v>
      </c>
      <c r="T312" s="56"/>
      <c r="U312" s="111"/>
    </row>
    <row r="313" spans="1:21" ht="105">
      <c r="A313" s="58" t="str">
        <f t="shared" si="96"/>
        <v>R&amp;D</v>
      </c>
      <c r="B313" s="58" t="str">
        <f t="shared" si="94"/>
        <v>Fuel Use Reduction</v>
      </c>
      <c r="C313" s="58" t="str">
        <f t="shared" si="94"/>
        <v>RnD Industry Fuel Use Perc Reduction</v>
      </c>
      <c r="D313" s="11" t="s">
        <v>160</v>
      </c>
      <c r="E313" s="56"/>
      <c r="F313" s="11" t="s">
        <v>420</v>
      </c>
      <c r="G313" s="56"/>
      <c r="H313" s="57">
        <v>131</v>
      </c>
      <c r="I313" s="56" t="s">
        <v>54</v>
      </c>
      <c r="J313" s="78" t="str">
        <f t="shared" si="87"/>
        <v>R&amp;D Fuel Use Reductions</v>
      </c>
      <c r="K313" s="67" t="str">
        <f t="shared" si="95"/>
        <v>RnD industry fuel use reduction</v>
      </c>
      <c r="L313" s="67">
        <f t="shared" si="95"/>
        <v>0</v>
      </c>
      <c r="M313" s="67">
        <f t="shared" si="95"/>
        <v>0.4</v>
      </c>
      <c r="N313" s="67">
        <f t="shared" si="95"/>
        <v>0.01</v>
      </c>
      <c r="O313" s="58" t="str">
        <f t="shared" si="95"/>
        <v>% reduction in fuel use</v>
      </c>
      <c r="P313" s="56" t="s">
        <v>814</v>
      </c>
      <c r="Q313" s="56" t="s">
        <v>312</v>
      </c>
      <c r="R313" s="11" t="s">
        <v>313</v>
      </c>
      <c r="S313" s="84" t="s">
        <v>88</v>
      </c>
      <c r="T313" s="56"/>
      <c r="U313" s="111"/>
    </row>
    <row r="314" spans="1:21" ht="105">
      <c r="A314" s="58" t="str">
        <f t="shared" si="96"/>
        <v>R&amp;D</v>
      </c>
      <c r="B314" s="58" t="str">
        <f t="shared" si="94"/>
        <v>Fuel Use Reduction</v>
      </c>
      <c r="C314" s="58" t="str">
        <f t="shared" si="94"/>
        <v>RnD Industry Fuel Use Perc Reduction</v>
      </c>
      <c r="D314" s="11" t="s">
        <v>161</v>
      </c>
      <c r="E314" s="56"/>
      <c r="F314" s="11" t="s">
        <v>421</v>
      </c>
      <c r="G314" s="56"/>
      <c r="H314" s="57">
        <v>132</v>
      </c>
      <c r="I314" s="56" t="s">
        <v>54</v>
      </c>
      <c r="J314" s="78" t="str">
        <f t="shared" si="87"/>
        <v>R&amp;D Fuel Use Reductions</v>
      </c>
      <c r="K314" s="67" t="str">
        <f t="shared" si="95"/>
        <v>RnD industry fuel use reduction</v>
      </c>
      <c r="L314" s="67">
        <f t="shared" si="95"/>
        <v>0</v>
      </c>
      <c r="M314" s="67">
        <f t="shared" si="95"/>
        <v>0.4</v>
      </c>
      <c r="N314" s="67">
        <f t="shared" si="95"/>
        <v>0.01</v>
      </c>
      <c r="O314" s="58" t="str">
        <f t="shared" si="95"/>
        <v>% reduction in fuel use</v>
      </c>
      <c r="P314" s="56" t="s">
        <v>815</v>
      </c>
      <c r="Q314" s="56" t="s">
        <v>312</v>
      </c>
      <c r="R314" s="11" t="s">
        <v>313</v>
      </c>
      <c r="S314" s="84" t="s">
        <v>88</v>
      </c>
      <c r="T314" s="56"/>
      <c r="U314" s="111"/>
    </row>
    <row r="315" spans="1:21" ht="105">
      <c r="A315" s="56" t="s">
        <v>33</v>
      </c>
      <c r="B315" s="58" t="str">
        <f t="shared" si="94"/>
        <v>Fuel Use Reduction</v>
      </c>
      <c r="C315" s="56" t="s">
        <v>372</v>
      </c>
      <c r="D315" s="56" t="s">
        <v>641</v>
      </c>
      <c r="E315" s="56"/>
      <c r="F315" s="56" t="s">
        <v>612</v>
      </c>
      <c r="G315" s="56"/>
      <c r="H315" s="57">
        <v>133</v>
      </c>
      <c r="I315" s="56" t="s">
        <v>54</v>
      </c>
      <c r="J315" s="78" t="str">
        <f t="shared" si="87"/>
        <v>R&amp;D Fuel Use Reductions</v>
      </c>
      <c r="K315" s="80" t="s">
        <v>670</v>
      </c>
      <c r="L315" s="63">
        <v>0</v>
      </c>
      <c r="M315" s="63">
        <v>0.4</v>
      </c>
      <c r="N315" s="62">
        <v>0.01</v>
      </c>
      <c r="O315" s="56" t="s">
        <v>41</v>
      </c>
      <c r="P315" s="56" t="s">
        <v>816</v>
      </c>
      <c r="Q315" s="56" t="s">
        <v>312</v>
      </c>
      <c r="R315" s="11" t="s">
        <v>313</v>
      </c>
      <c r="S315" s="84" t="s">
        <v>88</v>
      </c>
      <c r="T315" s="56"/>
      <c r="U315" s="111"/>
    </row>
    <row r="316" spans="1:21" ht="105">
      <c r="A316" s="58" t="str">
        <f>A$315</f>
        <v>R&amp;D</v>
      </c>
      <c r="B316" s="58" t="str">
        <f t="shared" ref="B316:C320" si="97">B$315</f>
        <v>Fuel Use Reduction</v>
      </c>
      <c r="C316" s="58" t="str">
        <f t="shared" si="97"/>
        <v>RnD Transportation Fuel Use Perc Reduction</v>
      </c>
      <c r="D316" s="56" t="s">
        <v>642</v>
      </c>
      <c r="E316" s="56"/>
      <c r="F316" s="56" t="s">
        <v>613</v>
      </c>
      <c r="G316" s="56"/>
      <c r="H316" s="57">
        <v>134</v>
      </c>
      <c r="I316" s="56" t="s">
        <v>54</v>
      </c>
      <c r="J316" s="78" t="str">
        <f t="shared" si="87"/>
        <v>R&amp;D Fuel Use Reductions</v>
      </c>
      <c r="K316" s="67" t="str">
        <f t="shared" ref="K316:O320" si="98">K$315</f>
        <v>RnD transportation fuel use reduction</v>
      </c>
      <c r="L316" s="67">
        <f t="shared" si="98"/>
        <v>0</v>
      </c>
      <c r="M316" s="67">
        <f t="shared" si="98"/>
        <v>0.4</v>
      </c>
      <c r="N316" s="67">
        <f t="shared" si="98"/>
        <v>0.01</v>
      </c>
      <c r="O316" s="58" t="str">
        <f t="shared" si="98"/>
        <v>% reduction in fuel use</v>
      </c>
      <c r="P316" s="56" t="s">
        <v>817</v>
      </c>
      <c r="Q316" s="56" t="s">
        <v>312</v>
      </c>
      <c r="R316" s="11" t="s">
        <v>313</v>
      </c>
      <c r="S316" s="84" t="s">
        <v>88</v>
      </c>
      <c r="T316" s="56"/>
      <c r="U316" s="111"/>
    </row>
    <row r="317" spans="1:21" ht="120">
      <c r="A317" s="58" t="str">
        <f>A$315</f>
        <v>R&amp;D</v>
      </c>
      <c r="B317" s="58" t="str">
        <f t="shared" si="97"/>
        <v>Fuel Use Reduction</v>
      </c>
      <c r="C317" s="58" t="str">
        <f t="shared" si="97"/>
        <v>RnD Transportation Fuel Use Perc Reduction</v>
      </c>
      <c r="D317" s="56" t="s">
        <v>643</v>
      </c>
      <c r="E317" s="56"/>
      <c r="F317" s="56" t="s">
        <v>614</v>
      </c>
      <c r="G317" s="56"/>
      <c r="H317" s="57">
        <v>135</v>
      </c>
      <c r="I317" s="56" t="s">
        <v>54</v>
      </c>
      <c r="J317" s="78" t="str">
        <f t="shared" si="87"/>
        <v>R&amp;D Fuel Use Reductions</v>
      </c>
      <c r="K317" s="67" t="str">
        <f t="shared" si="98"/>
        <v>RnD transportation fuel use reduction</v>
      </c>
      <c r="L317" s="67">
        <f t="shared" si="98"/>
        <v>0</v>
      </c>
      <c r="M317" s="67">
        <f t="shared" si="98"/>
        <v>0.4</v>
      </c>
      <c r="N317" s="67">
        <f t="shared" si="98"/>
        <v>0.01</v>
      </c>
      <c r="O317" s="58" t="str">
        <f t="shared" si="98"/>
        <v>% reduction in fuel use</v>
      </c>
      <c r="P317" s="56" t="s">
        <v>818</v>
      </c>
      <c r="Q317" s="56" t="s">
        <v>312</v>
      </c>
      <c r="R317" s="11" t="s">
        <v>313</v>
      </c>
      <c r="S317" s="84" t="s">
        <v>88</v>
      </c>
      <c r="T317" s="56"/>
      <c r="U317" s="111"/>
    </row>
    <row r="318" spans="1:21" ht="120">
      <c r="A318" s="58" t="str">
        <f>A$315</f>
        <v>R&amp;D</v>
      </c>
      <c r="B318" s="58" t="str">
        <f t="shared" si="97"/>
        <v>Fuel Use Reduction</v>
      </c>
      <c r="C318" s="58" t="str">
        <f t="shared" si="97"/>
        <v>RnD Transportation Fuel Use Perc Reduction</v>
      </c>
      <c r="D318" s="56" t="s">
        <v>644</v>
      </c>
      <c r="E318" s="56"/>
      <c r="F318" s="56" t="s">
        <v>615</v>
      </c>
      <c r="G318" s="56"/>
      <c r="H318" s="57">
        <v>136</v>
      </c>
      <c r="I318" s="56" t="s">
        <v>54</v>
      </c>
      <c r="J318" s="78" t="str">
        <f t="shared" si="87"/>
        <v>R&amp;D Fuel Use Reductions</v>
      </c>
      <c r="K318" s="67" t="str">
        <f t="shared" si="98"/>
        <v>RnD transportation fuel use reduction</v>
      </c>
      <c r="L318" s="67">
        <f t="shared" si="98"/>
        <v>0</v>
      </c>
      <c r="M318" s="67">
        <f t="shared" si="98"/>
        <v>0.4</v>
      </c>
      <c r="N318" s="67">
        <f t="shared" si="98"/>
        <v>0.01</v>
      </c>
      <c r="O318" s="58" t="str">
        <f t="shared" si="98"/>
        <v>% reduction in fuel use</v>
      </c>
      <c r="P318" s="56" t="s">
        <v>819</v>
      </c>
      <c r="Q318" s="56" t="s">
        <v>312</v>
      </c>
      <c r="R318" s="11" t="s">
        <v>313</v>
      </c>
      <c r="S318" s="84" t="s">
        <v>88</v>
      </c>
      <c r="T318" s="56"/>
      <c r="U318" s="111"/>
    </row>
    <row r="319" spans="1:21" ht="105">
      <c r="A319" s="58" t="str">
        <f>A$315</f>
        <v>R&amp;D</v>
      </c>
      <c r="B319" s="58" t="str">
        <f t="shared" si="97"/>
        <v>Fuel Use Reduction</v>
      </c>
      <c r="C319" s="58" t="str">
        <f t="shared" si="97"/>
        <v>RnD Transportation Fuel Use Perc Reduction</v>
      </c>
      <c r="D319" s="56" t="s">
        <v>645</v>
      </c>
      <c r="E319" s="56"/>
      <c r="F319" s="56" t="s">
        <v>616</v>
      </c>
      <c r="G319" s="56"/>
      <c r="H319" s="57">
        <v>137</v>
      </c>
      <c r="I319" s="56" t="s">
        <v>54</v>
      </c>
      <c r="J319" s="78" t="str">
        <f t="shared" si="87"/>
        <v>R&amp;D Fuel Use Reductions</v>
      </c>
      <c r="K319" s="67" t="str">
        <f t="shared" si="98"/>
        <v>RnD transportation fuel use reduction</v>
      </c>
      <c r="L319" s="67">
        <f t="shared" si="98"/>
        <v>0</v>
      </c>
      <c r="M319" s="67">
        <f t="shared" si="98"/>
        <v>0.4</v>
      </c>
      <c r="N319" s="67">
        <f t="shared" si="98"/>
        <v>0.01</v>
      </c>
      <c r="O319" s="58" t="str">
        <f t="shared" si="98"/>
        <v>% reduction in fuel use</v>
      </c>
      <c r="P319" s="56" t="s">
        <v>820</v>
      </c>
      <c r="Q319" s="56" t="s">
        <v>312</v>
      </c>
      <c r="R319" s="11" t="s">
        <v>313</v>
      </c>
      <c r="S319" s="84" t="s">
        <v>88</v>
      </c>
      <c r="T319" s="56"/>
      <c r="U319" s="111"/>
    </row>
    <row r="320" spans="1:21" ht="105">
      <c r="A320" s="58" t="str">
        <f>A$315</f>
        <v>R&amp;D</v>
      </c>
      <c r="B320" s="58" t="str">
        <f t="shared" si="97"/>
        <v>Fuel Use Reduction</v>
      </c>
      <c r="C320" s="58" t="str">
        <f t="shared" si="97"/>
        <v>RnD Transportation Fuel Use Perc Reduction</v>
      </c>
      <c r="D320" s="56" t="s">
        <v>646</v>
      </c>
      <c r="E320" s="56"/>
      <c r="F320" s="56" t="s">
        <v>617</v>
      </c>
      <c r="G320" s="56"/>
      <c r="H320" s="57">
        <v>138</v>
      </c>
      <c r="I320" s="56" t="s">
        <v>54</v>
      </c>
      <c r="J320" s="78" t="str">
        <f t="shared" si="87"/>
        <v>R&amp;D Fuel Use Reductions</v>
      </c>
      <c r="K320" s="67" t="str">
        <f t="shared" si="98"/>
        <v>RnD transportation fuel use reduction</v>
      </c>
      <c r="L320" s="67">
        <f t="shared" si="98"/>
        <v>0</v>
      </c>
      <c r="M320" s="67">
        <f t="shared" si="98"/>
        <v>0.4</v>
      </c>
      <c r="N320" s="67">
        <f t="shared" si="98"/>
        <v>0.01</v>
      </c>
      <c r="O320" s="58" t="str">
        <f t="shared" si="98"/>
        <v>% reduction in fuel use</v>
      </c>
      <c r="P320" s="56" t="s">
        <v>821</v>
      </c>
      <c r="Q320" s="56" t="s">
        <v>312</v>
      </c>
      <c r="R320" s="11" t="s">
        <v>313</v>
      </c>
      <c r="S320" s="84" t="s">
        <v>88</v>
      </c>
      <c r="T320" s="56"/>
      <c r="U320" s="111"/>
    </row>
    <row r="327" spans="9:9">
      <c r="I327" s="53"/>
    </row>
  </sheetData>
  <sortState ref="A119:I139">
    <sortCondition ref="B119:B139"/>
  </sortState>
  <conditionalFormatting sqref="I1 I15:I27 I29:I33 I37 I45 I51 I57 I273:I303 I305 I307:I326 I328:I1048576 I60:I271">
    <cfRule type="containsText" dxfId="14" priority="16" operator="containsText" text="No">
      <formula>NOT(ISERROR(SEARCH("No",I1)))</formula>
    </cfRule>
  </conditionalFormatting>
  <conditionalFormatting sqref="I306">
    <cfRule type="containsText" dxfId="13" priority="15" operator="containsText" text="No">
      <formula>NOT(ISERROR(SEARCH("No",I306)))</formula>
    </cfRule>
  </conditionalFormatting>
  <conditionalFormatting sqref="I5 I13 I2:I3">
    <cfRule type="containsText" dxfId="12" priority="14" operator="containsText" text="No">
      <formula>NOT(ISERROR(SEARCH("No",I2)))</formula>
    </cfRule>
  </conditionalFormatting>
  <conditionalFormatting sqref="I14">
    <cfRule type="containsText" dxfId="11" priority="13" operator="containsText" text="No">
      <formula>NOT(ISERROR(SEARCH("No",I14)))</formula>
    </cfRule>
  </conditionalFormatting>
  <conditionalFormatting sqref="I7:I12">
    <cfRule type="containsText" dxfId="10" priority="12" operator="containsText" text="No">
      <formula>NOT(ISERROR(SEARCH("No",I7)))</formula>
    </cfRule>
  </conditionalFormatting>
  <conditionalFormatting sqref="I4">
    <cfRule type="containsText" dxfId="9" priority="10" operator="containsText" text="No">
      <formula>NOT(ISERROR(SEARCH("No",I4)))</formula>
    </cfRule>
  </conditionalFormatting>
  <conditionalFormatting sqref="I6">
    <cfRule type="containsText" dxfId="8" priority="9" operator="containsText" text="No">
      <formula>NOT(ISERROR(SEARCH("No",I6)))</formula>
    </cfRule>
  </conditionalFormatting>
  <conditionalFormatting sqref="I28">
    <cfRule type="containsText" dxfId="7" priority="8" operator="containsText" text="No">
      <formula>NOT(ISERROR(SEARCH("No",I28)))</formula>
    </cfRule>
  </conditionalFormatting>
  <conditionalFormatting sqref="I34:I36">
    <cfRule type="containsText" dxfId="6" priority="7" operator="containsText" text="No">
      <formula>NOT(ISERROR(SEARCH("No",I34)))</formula>
    </cfRule>
  </conditionalFormatting>
  <conditionalFormatting sqref="I38:I44">
    <cfRule type="containsText" dxfId="5" priority="6" operator="containsText" text="No">
      <formula>NOT(ISERROR(SEARCH("No",I38)))</formula>
    </cfRule>
  </conditionalFormatting>
  <conditionalFormatting sqref="I46:I50">
    <cfRule type="containsText" dxfId="4" priority="5" operator="containsText" text="No">
      <formula>NOT(ISERROR(SEARCH("No",I46)))</formula>
    </cfRule>
  </conditionalFormatting>
  <conditionalFormatting sqref="I52:I56">
    <cfRule type="containsText" dxfId="3" priority="4" operator="containsText" text="No">
      <formula>NOT(ISERROR(SEARCH("No",I52)))</formula>
    </cfRule>
  </conditionalFormatting>
  <conditionalFormatting sqref="I58:I59">
    <cfRule type="containsText" dxfId="2" priority="3" operator="containsText" text="No">
      <formula>NOT(ISERROR(SEARCH("No",I58)))</formula>
    </cfRule>
  </conditionalFormatting>
  <conditionalFormatting sqref="I272">
    <cfRule type="containsText" dxfId="1" priority="2" operator="containsText" text="No">
      <formula>NOT(ISERROR(SEARCH("No",I272)))</formula>
    </cfRule>
  </conditionalFormatting>
  <conditionalFormatting sqref="I304">
    <cfRule type="containsText" dxfId="0" priority="1" operator="containsText" text="No">
      <formula>NOT(ISERROR(SEARCH("No",I304)))</formula>
    </cfRule>
  </conditionalFormatting>
  <hyperlinks>
    <hyperlink ref="T206" r:id="rId1" display="https://www.fas.org/sgp/crs/misc/R40562.pdf, p.3, paragraph 1"/>
  </hyperlinks>
  <pageMargins left="0.7" right="0.7" top="0.75" bottom="0.75" header="0.3" footer="0.3"/>
  <pageSetup orientation="portrait" horizontalDpi="1200" verticalDpi="1200" r:id="rId2"/>
  <ignoredErrors>
    <ignoredError sqref="K179" formula="1"/>
  </ignoredErrors>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workbookViewId="0">
      <pane ySplit="1" topLeftCell="A2" activePane="bottomLeft" state="frozen"/>
      <selection pane="bottomLeft"/>
    </sheetView>
  </sheetViews>
  <sheetFormatPr defaultColWidth="9.140625" defaultRowHeight="15"/>
  <cols>
    <col min="1" max="1" width="37.28515625" style="82" customWidth="1"/>
    <col min="2" max="2" width="27.42578125" style="82" customWidth="1"/>
    <col min="3" max="3" width="18.7109375" style="82" customWidth="1"/>
    <col min="4" max="4" width="16.42578125" style="82" customWidth="1"/>
    <col min="5" max="5" width="30.140625" style="82" customWidth="1"/>
    <col min="6" max="6" width="95" style="82" customWidth="1"/>
    <col min="7" max="7" width="37.42578125" style="82" customWidth="1"/>
    <col min="8" max="8" width="34.28515625" style="82" customWidth="1"/>
    <col min="9" max="16384" width="9.140625" style="82"/>
  </cols>
  <sheetData>
    <row r="1" spans="1:8" s="98" customFormat="1" ht="30">
      <c r="A1" s="95" t="s">
        <v>829</v>
      </c>
      <c r="B1" s="96" t="s">
        <v>830</v>
      </c>
      <c r="C1" s="96" t="s">
        <v>74</v>
      </c>
      <c r="D1" s="96" t="s">
        <v>76</v>
      </c>
      <c r="E1" s="96" t="s">
        <v>558</v>
      </c>
      <c r="F1" s="96" t="s">
        <v>75</v>
      </c>
      <c r="G1" s="96" t="s">
        <v>857</v>
      </c>
      <c r="H1" s="97" t="s">
        <v>381</v>
      </c>
    </row>
    <row r="2" spans="1:8">
      <c r="A2" s="104" t="s">
        <v>865</v>
      </c>
      <c r="B2" s="102" t="s">
        <v>866</v>
      </c>
      <c r="C2" s="102" t="s">
        <v>77</v>
      </c>
      <c r="D2" s="102" t="s">
        <v>78</v>
      </c>
      <c r="E2" s="102" t="s">
        <v>459</v>
      </c>
      <c r="F2" s="102" t="s">
        <v>224</v>
      </c>
    </row>
    <row r="3" spans="1:8">
      <c r="A3" s="104" t="s">
        <v>865</v>
      </c>
      <c r="B3" s="102" t="s">
        <v>867</v>
      </c>
      <c r="C3" s="103" t="s">
        <v>77</v>
      </c>
      <c r="D3" s="103" t="s">
        <v>78</v>
      </c>
      <c r="E3" s="103" t="s">
        <v>459</v>
      </c>
      <c r="F3" s="102" t="s">
        <v>826</v>
      </c>
      <c r="H3" s="102"/>
    </row>
    <row r="4" spans="1:8" ht="45">
      <c r="A4" s="104" t="s">
        <v>865</v>
      </c>
      <c r="B4" s="103" t="s">
        <v>868</v>
      </c>
      <c r="C4" s="102" t="s">
        <v>79</v>
      </c>
      <c r="D4" s="102" t="s">
        <v>78</v>
      </c>
      <c r="E4" s="103" t="s">
        <v>459</v>
      </c>
      <c r="F4" s="102" t="s">
        <v>978</v>
      </c>
      <c r="G4" s="102" t="s">
        <v>979</v>
      </c>
      <c r="H4" s="102" t="s">
        <v>980</v>
      </c>
    </row>
    <row r="5" spans="1:8" ht="30">
      <c r="A5" s="104" t="s">
        <v>865</v>
      </c>
      <c r="B5" s="103" t="s">
        <v>869</v>
      </c>
      <c r="C5" s="102" t="s">
        <v>79</v>
      </c>
      <c r="D5" s="102" t="s">
        <v>78</v>
      </c>
      <c r="E5" s="103" t="s">
        <v>459</v>
      </c>
      <c r="F5" s="102" t="s">
        <v>981</v>
      </c>
      <c r="G5" s="102" t="s">
        <v>982</v>
      </c>
      <c r="H5" s="102" t="s">
        <v>983</v>
      </c>
    </row>
    <row r="6" spans="1:8" ht="30">
      <c r="A6" s="104" t="s">
        <v>865</v>
      </c>
      <c r="B6" s="103" t="s">
        <v>870</v>
      </c>
      <c r="C6" s="102" t="s">
        <v>79</v>
      </c>
      <c r="D6" s="102" t="s">
        <v>80</v>
      </c>
      <c r="E6" s="103" t="s">
        <v>459</v>
      </c>
      <c r="F6" s="102" t="s">
        <v>924</v>
      </c>
      <c r="G6" s="82" t="s">
        <v>925</v>
      </c>
      <c r="H6" s="102" t="s">
        <v>926</v>
      </c>
    </row>
    <row r="7" spans="1:8">
      <c r="A7" s="103" t="s">
        <v>871</v>
      </c>
      <c r="B7" s="103" t="s">
        <v>626</v>
      </c>
      <c r="C7" s="102" t="s">
        <v>77</v>
      </c>
      <c r="D7" s="102" t="s">
        <v>78</v>
      </c>
      <c r="E7" s="102" t="s">
        <v>459</v>
      </c>
      <c r="F7" s="102" t="s">
        <v>856</v>
      </c>
      <c r="H7" s="102"/>
    </row>
    <row r="8" spans="1:8">
      <c r="A8" s="103" t="s">
        <v>871</v>
      </c>
      <c r="B8" s="104" t="s">
        <v>633</v>
      </c>
      <c r="C8" s="102" t="s">
        <v>77</v>
      </c>
      <c r="D8" s="102" t="s">
        <v>78</v>
      </c>
      <c r="E8" s="102" t="s">
        <v>459</v>
      </c>
      <c r="F8" s="102" t="s">
        <v>847</v>
      </c>
      <c r="H8" s="102"/>
    </row>
    <row r="9" spans="1:8">
      <c r="A9" s="103" t="s">
        <v>871</v>
      </c>
      <c r="B9" s="104" t="s">
        <v>634</v>
      </c>
      <c r="C9" s="102" t="s">
        <v>77</v>
      </c>
      <c r="D9" s="102" t="s">
        <v>78</v>
      </c>
      <c r="E9" s="102" t="s">
        <v>459</v>
      </c>
      <c r="F9" s="102" t="s">
        <v>846</v>
      </c>
      <c r="H9" s="102"/>
    </row>
    <row r="10" spans="1:8">
      <c r="A10" s="103" t="s">
        <v>871</v>
      </c>
      <c r="B10" s="104" t="s">
        <v>843</v>
      </c>
      <c r="C10" s="102" t="s">
        <v>77</v>
      </c>
      <c r="D10" s="102" t="s">
        <v>78</v>
      </c>
      <c r="E10" s="102" t="s">
        <v>459</v>
      </c>
      <c r="F10" s="102" t="s">
        <v>845</v>
      </c>
      <c r="H10" s="102"/>
    </row>
    <row r="11" spans="1:8">
      <c r="A11" s="103" t="s">
        <v>871</v>
      </c>
      <c r="B11" s="104" t="s">
        <v>842</v>
      </c>
      <c r="C11" s="102" t="s">
        <v>77</v>
      </c>
      <c r="D11" s="102" t="s">
        <v>78</v>
      </c>
      <c r="E11" s="102" t="s">
        <v>844</v>
      </c>
      <c r="F11" s="102" t="s">
        <v>851</v>
      </c>
      <c r="H11" s="102"/>
    </row>
    <row r="12" spans="1:8">
      <c r="A12" s="103" t="s">
        <v>871</v>
      </c>
      <c r="B12" s="104" t="s">
        <v>629</v>
      </c>
      <c r="C12" s="102" t="s">
        <v>77</v>
      </c>
      <c r="D12" s="102" t="s">
        <v>78</v>
      </c>
      <c r="E12" s="102" t="s">
        <v>844</v>
      </c>
      <c r="F12" s="102" t="s">
        <v>852</v>
      </c>
      <c r="H12" s="102"/>
    </row>
    <row r="13" spans="1:8">
      <c r="A13" s="103" t="s">
        <v>871</v>
      </c>
      <c r="B13" s="104" t="s">
        <v>631</v>
      </c>
      <c r="C13" s="102" t="s">
        <v>77</v>
      </c>
      <c r="D13" s="102" t="s">
        <v>78</v>
      </c>
      <c r="E13" s="102" t="s">
        <v>844</v>
      </c>
      <c r="F13" s="102" t="s">
        <v>849</v>
      </c>
      <c r="H13" s="102"/>
    </row>
    <row r="14" spans="1:8">
      <c r="A14" s="103" t="s">
        <v>871</v>
      </c>
      <c r="B14" s="104" t="s">
        <v>632</v>
      </c>
      <c r="C14" s="102" t="s">
        <v>77</v>
      </c>
      <c r="D14" s="102" t="s">
        <v>78</v>
      </c>
      <c r="E14" s="102" t="s">
        <v>844</v>
      </c>
      <c r="F14" s="102" t="s">
        <v>848</v>
      </c>
      <c r="H14" s="102"/>
    </row>
    <row r="15" spans="1:8">
      <c r="A15" s="103" t="s">
        <v>871</v>
      </c>
      <c r="B15" s="104" t="s">
        <v>628</v>
      </c>
      <c r="C15" s="102" t="s">
        <v>77</v>
      </c>
      <c r="D15" s="102" t="s">
        <v>78</v>
      </c>
      <c r="E15" s="102" t="s">
        <v>459</v>
      </c>
      <c r="F15" s="102" t="s">
        <v>853</v>
      </c>
      <c r="H15" s="102"/>
    </row>
    <row r="16" spans="1:8">
      <c r="A16" s="103" t="s">
        <v>871</v>
      </c>
      <c r="B16" s="104" t="s">
        <v>627</v>
      </c>
      <c r="C16" s="102" t="s">
        <v>77</v>
      </c>
      <c r="D16" s="102" t="s">
        <v>78</v>
      </c>
      <c r="E16" s="102" t="s">
        <v>844</v>
      </c>
      <c r="F16" s="102" t="s">
        <v>855</v>
      </c>
      <c r="H16" s="102"/>
    </row>
    <row r="17" spans="1:8">
      <c r="A17" s="103" t="s">
        <v>871</v>
      </c>
      <c r="B17" s="104" t="s">
        <v>630</v>
      </c>
      <c r="C17" s="102" t="s">
        <v>77</v>
      </c>
      <c r="D17" s="102" t="s">
        <v>78</v>
      </c>
      <c r="E17" s="102" t="s">
        <v>459</v>
      </c>
      <c r="F17" s="102" t="s">
        <v>850</v>
      </c>
      <c r="H17" s="102"/>
    </row>
    <row r="18" spans="1:8">
      <c r="A18" s="103" t="s">
        <v>871</v>
      </c>
      <c r="B18" s="104" t="s">
        <v>625</v>
      </c>
      <c r="C18" s="102" t="s">
        <v>77</v>
      </c>
      <c r="D18" s="102" t="s">
        <v>78</v>
      </c>
      <c r="E18" s="102" t="s">
        <v>459</v>
      </c>
      <c r="F18" s="102" t="s">
        <v>854</v>
      </c>
      <c r="H18" s="102"/>
    </row>
    <row r="19" spans="1:8" ht="60">
      <c r="A19" s="103" t="s">
        <v>872</v>
      </c>
      <c r="B19" s="103" t="s">
        <v>868</v>
      </c>
      <c r="C19" s="102" t="s">
        <v>79</v>
      </c>
      <c r="D19" s="102" t="s">
        <v>80</v>
      </c>
      <c r="E19" s="102" t="s">
        <v>459</v>
      </c>
      <c r="F19" s="102" t="s">
        <v>927</v>
      </c>
      <c r="G19" s="82" t="s">
        <v>928</v>
      </c>
      <c r="H19" s="102" t="s">
        <v>929</v>
      </c>
    </row>
    <row r="20" spans="1:8" ht="60">
      <c r="A20" s="103" t="s">
        <v>872</v>
      </c>
      <c r="B20" s="103" t="s">
        <v>873</v>
      </c>
      <c r="C20" s="102" t="s">
        <v>79</v>
      </c>
      <c r="D20" s="102" t="s">
        <v>80</v>
      </c>
      <c r="E20" s="102" t="s">
        <v>459</v>
      </c>
      <c r="F20" s="102" t="s">
        <v>930</v>
      </c>
      <c r="G20" s="82" t="s">
        <v>931</v>
      </c>
      <c r="H20" s="102" t="s">
        <v>932</v>
      </c>
    </row>
    <row r="21" spans="1:8" ht="30">
      <c r="A21" s="103" t="s">
        <v>872</v>
      </c>
      <c r="B21" s="103" t="s">
        <v>874</v>
      </c>
      <c r="C21" s="102" t="s">
        <v>79</v>
      </c>
      <c r="D21" s="102" t="s">
        <v>80</v>
      </c>
      <c r="E21" s="102" t="s">
        <v>459</v>
      </c>
      <c r="F21" s="82" t="s">
        <v>933</v>
      </c>
      <c r="G21" s="82" t="s">
        <v>934</v>
      </c>
      <c r="H21" s="102" t="s">
        <v>926</v>
      </c>
    </row>
    <row r="22" spans="1:8">
      <c r="A22" s="103" t="s">
        <v>463</v>
      </c>
      <c r="B22" s="103"/>
      <c r="C22" s="102" t="s">
        <v>77</v>
      </c>
      <c r="D22" s="102" t="s">
        <v>553</v>
      </c>
      <c r="E22" s="82" t="s">
        <v>459</v>
      </c>
      <c r="F22" s="82" t="s">
        <v>224</v>
      </c>
      <c r="H22" s="102"/>
    </row>
    <row r="23" spans="1:8" ht="45">
      <c r="A23" s="103" t="s">
        <v>464</v>
      </c>
      <c r="B23" s="103" t="s">
        <v>828</v>
      </c>
      <c r="C23" s="102" t="s">
        <v>79</v>
      </c>
      <c r="D23" s="102" t="s">
        <v>554</v>
      </c>
      <c r="E23" s="82" t="s">
        <v>1024</v>
      </c>
      <c r="F23" s="82" t="s">
        <v>635</v>
      </c>
      <c r="H23" s="102"/>
    </row>
    <row r="24" spans="1:8" ht="45">
      <c r="A24" s="103" t="s">
        <v>464</v>
      </c>
      <c r="B24" s="103" t="s">
        <v>827</v>
      </c>
      <c r="C24" s="102" t="s">
        <v>79</v>
      </c>
      <c r="D24" s="102" t="s">
        <v>554</v>
      </c>
      <c r="E24" s="82" t="s">
        <v>1024</v>
      </c>
      <c r="F24" s="82" t="s">
        <v>635</v>
      </c>
      <c r="H24" s="102"/>
    </row>
    <row r="25" spans="1:8" ht="45">
      <c r="A25" s="103" t="s">
        <v>464</v>
      </c>
      <c r="B25" s="103" t="s">
        <v>875</v>
      </c>
      <c r="C25" s="102" t="s">
        <v>79</v>
      </c>
      <c r="D25" s="102" t="s">
        <v>554</v>
      </c>
      <c r="E25" s="82" t="s">
        <v>1024</v>
      </c>
      <c r="F25" s="82" t="s">
        <v>935</v>
      </c>
      <c r="H25" s="102"/>
    </row>
    <row r="26" spans="1:8" ht="45">
      <c r="A26" s="103" t="s">
        <v>464</v>
      </c>
      <c r="B26" s="103" t="s">
        <v>876</v>
      </c>
      <c r="C26" s="102" t="s">
        <v>79</v>
      </c>
      <c r="D26" s="102" t="s">
        <v>554</v>
      </c>
      <c r="E26" s="82" t="s">
        <v>1024</v>
      </c>
      <c r="F26" s="82" t="s">
        <v>935</v>
      </c>
      <c r="H26" s="102"/>
    </row>
    <row r="27" spans="1:8">
      <c r="A27" s="103" t="s">
        <v>877</v>
      </c>
      <c r="B27" s="103" t="s">
        <v>878</v>
      </c>
      <c r="C27" s="102" t="s">
        <v>77</v>
      </c>
      <c r="D27" s="102" t="s">
        <v>78</v>
      </c>
      <c r="E27" s="82" t="s">
        <v>1025</v>
      </c>
      <c r="F27" s="82" t="s">
        <v>831</v>
      </c>
      <c r="H27" s="102"/>
    </row>
    <row r="28" spans="1:8">
      <c r="A28" s="103" t="s">
        <v>877</v>
      </c>
      <c r="B28" s="103" t="s">
        <v>879</v>
      </c>
      <c r="C28" s="102" t="s">
        <v>77</v>
      </c>
      <c r="D28" s="102" t="s">
        <v>78</v>
      </c>
      <c r="E28" s="82" t="s">
        <v>1025</v>
      </c>
      <c r="F28" s="82" t="s">
        <v>833</v>
      </c>
      <c r="H28" s="102"/>
    </row>
    <row r="29" spans="1:8" ht="30">
      <c r="A29" s="103" t="s">
        <v>877</v>
      </c>
      <c r="B29" s="103" t="s">
        <v>880</v>
      </c>
      <c r="C29" s="102" t="s">
        <v>77</v>
      </c>
      <c r="D29" s="102" t="s">
        <v>78</v>
      </c>
      <c r="E29" s="82" t="s">
        <v>1025</v>
      </c>
      <c r="F29" s="82" t="s">
        <v>832</v>
      </c>
      <c r="H29" s="102"/>
    </row>
    <row r="30" spans="1:8" ht="30">
      <c r="A30" s="103" t="s">
        <v>877</v>
      </c>
      <c r="B30" s="103" t="s">
        <v>881</v>
      </c>
      <c r="C30" s="102" t="s">
        <v>77</v>
      </c>
      <c r="D30" s="102" t="s">
        <v>78</v>
      </c>
      <c r="E30" s="82" t="s">
        <v>1025</v>
      </c>
      <c r="F30" s="82" t="s">
        <v>834</v>
      </c>
      <c r="H30" s="102"/>
    </row>
    <row r="31" spans="1:8" ht="90">
      <c r="A31" s="103" t="s">
        <v>877</v>
      </c>
      <c r="B31" s="103" t="s">
        <v>882</v>
      </c>
      <c r="C31" s="102" t="s">
        <v>79</v>
      </c>
      <c r="D31" s="102" t="s">
        <v>78</v>
      </c>
      <c r="E31" s="82" t="s">
        <v>1025</v>
      </c>
      <c r="F31" s="82" t="s">
        <v>984</v>
      </c>
      <c r="G31" s="82" t="s">
        <v>985</v>
      </c>
      <c r="H31" s="102" t="s">
        <v>986</v>
      </c>
    </row>
    <row r="32" spans="1:8" ht="30">
      <c r="A32" s="103" t="s">
        <v>883</v>
      </c>
      <c r="B32" s="103" t="s">
        <v>884</v>
      </c>
      <c r="C32" s="102" t="s">
        <v>77</v>
      </c>
      <c r="D32" s="102" t="s">
        <v>78</v>
      </c>
      <c r="E32" s="102" t="s">
        <v>460</v>
      </c>
      <c r="F32" s="102" t="s">
        <v>325</v>
      </c>
      <c r="H32" s="102"/>
    </row>
    <row r="33" spans="1:8" ht="30">
      <c r="A33" s="103" t="s">
        <v>883</v>
      </c>
      <c r="B33" s="103" t="s">
        <v>885</v>
      </c>
      <c r="C33" s="102" t="s">
        <v>77</v>
      </c>
      <c r="D33" s="102" t="s">
        <v>78</v>
      </c>
      <c r="E33" s="102" t="s">
        <v>1025</v>
      </c>
      <c r="F33" s="102" t="s">
        <v>81</v>
      </c>
      <c r="H33" s="102"/>
    </row>
    <row r="34" spans="1:8" ht="135">
      <c r="A34" s="103" t="s">
        <v>886</v>
      </c>
      <c r="B34" s="103" t="s">
        <v>887</v>
      </c>
      <c r="C34" s="102" t="s">
        <v>79</v>
      </c>
      <c r="D34" s="102" t="s">
        <v>80</v>
      </c>
      <c r="E34" s="102" t="s">
        <v>461</v>
      </c>
      <c r="F34" s="102" t="s">
        <v>936</v>
      </c>
      <c r="G34" s="82" t="s">
        <v>822</v>
      </c>
      <c r="H34" s="102" t="s">
        <v>823</v>
      </c>
    </row>
    <row r="35" spans="1:8" ht="150">
      <c r="A35" s="103" t="s">
        <v>886</v>
      </c>
      <c r="B35" s="103" t="s">
        <v>888</v>
      </c>
      <c r="C35" s="102" t="s">
        <v>79</v>
      </c>
      <c r="D35" s="102" t="s">
        <v>78</v>
      </c>
      <c r="E35" s="102" t="s">
        <v>461</v>
      </c>
      <c r="F35" s="102" t="s">
        <v>937</v>
      </c>
      <c r="G35" s="82" t="s">
        <v>824</v>
      </c>
      <c r="H35" s="102" t="s">
        <v>825</v>
      </c>
    </row>
    <row r="36" spans="1:8" ht="120">
      <c r="A36" s="103" t="s">
        <v>886</v>
      </c>
      <c r="B36" s="103" t="s">
        <v>889</v>
      </c>
      <c r="C36" s="102" t="s">
        <v>79</v>
      </c>
      <c r="D36" s="102" t="s">
        <v>80</v>
      </c>
      <c r="E36" s="102" t="s">
        <v>462</v>
      </c>
      <c r="F36" s="102" t="s">
        <v>938</v>
      </c>
      <c r="G36" s="82" t="s">
        <v>579</v>
      </c>
      <c r="H36" s="102" t="s">
        <v>580</v>
      </c>
    </row>
    <row r="37" spans="1:8" ht="150">
      <c r="A37" s="103" t="s">
        <v>886</v>
      </c>
      <c r="B37" s="103" t="s">
        <v>890</v>
      </c>
      <c r="C37" s="102" t="s">
        <v>79</v>
      </c>
      <c r="D37" s="102" t="s">
        <v>78</v>
      </c>
      <c r="E37" s="102" t="s">
        <v>462</v>
      </c>
      <c r="F37" s="102" t="s">
        <v>939</v>
      </c>
      <c r="G37" s="82" t="s">
        <v>581</v>
      </c>
      <c r="H37" s="102" t="s">
        <v>582</v>
      </c>
    </row>
    <row r="38" spans="1:8" ht="120">
      <c r="A38" s="103" t="s">
        <v>891</v>
      </c>
      <c r="B38" s="103" t="s">
        <v>892</v>
      </c>
      <c r="C38" s="102" t="s">
        <v>79</v>
      </c>
      <c r="D38" s="102" t="s">
        <v>940</v>
      </c>
      <c r="E38" s="102" t="s">
        <v>1026</v>
      </c>
      <c r="F38" s="102" t="s">
        <v>943</v>
      </c>
      <c r="G38" s="82" t="s">
        <v>941</v>
      </c>
      <c r="H38" s="102" t="s">
        <v>942</v>
      </c>
    </row>
    <row r="39" spans="1:8" ht="30">
      <c r="A39" s="103" t="s">
        <v>891</v>
      </c>
      <c r="B39" s="103" t="s">
        <v>893</v>
      </c>
      <c r="C39" s="102" t="s">
        <v>79</v>
      </c>
      <c r="D39" s="102" t="s">
        <v>78</v>
      </c>
      <c r="E39" s="102" t="s">
        <v>461</v>
      </c>
      <c r="F39" s="102" t="s">
        <v>944</v>
      </c>
      <c r="G39" s="82" t="s">
        <v>946</v>
      </c>
      <c r="H39" s="102" t="s">
        <v>945</v>
      </c>
    </row>
    <row r="40" spans="1:8" ht="45">
      <c r="A40" s="103" t="s">
        <v>894</v>
      </c>
      <c r="B40" s="103" t="s">
        <v>895</v>
      </c>
      <c r="C40" s="102" t="s">
        <v>79</v>
      </c>
      <c r="D40" s="102" t="s">
        <v>80</v>
      </c>
      <c r="E40" s="106" t="s">
        <v>1020</v>
      </c>
      <c r="F40" s="102" t="s">
        <v>947</v>
      </c>
      <c r="G40" s="82" t="s">
        <v>948</v>
      </c>
      <c r="H40" s="102" t="s">
        <v>949</v>
      </c>
    </row>
    <row r="41" spans="1:8" ht="45">
      <c r="A41" s="103" t="s">
        <v>894</v>
      </c>
      <c r="B41" s="103" t="s">
        <v>896</v>
      </c>
      <c r="C41" s="102" t="s">
        <v>79</v>
      </c>
      <c r="D41" s="102" t="s">
        <v>80</v>
      </c>
      <c r="E41" s="106" t="s">
        <v>1021</v>
      </c>
      <c r="F41" s="102" t="s">
        <v>950</v>
      </c>
      <c r="G41" s="82" t="s">
        <v>1010</v>
      </c>
      <c r="H41" s="102" t="s">
        <v>951</v>
      </c>
    </row>
    <row r="42" spans="1:8" ht="60">
      <c r="A42" s="103" t="s">
        <v>897</v>
      </c>
      <c r="B42" s="103" t="s">
        <v>898</v>
      </c>
      <c r="C42" s="102" t="s">
        <v>79</v>
      </c>
      <c r="D42" s="102" t="s">
        <v>80</v>
      </c>
      <c r="E42" s="102" t="s">
        <v>618</v>
      </c>
      <c r="F42" s="102" t="s">
        <v>953</v>
      </c>
      <c r="G42" s="102" t="s">
        <v>621</v>
      </c>
      <c r="H42" s="102" t="s">
        <v>622</v>
      </c>
    </row>
    <row r="43" spans="1:8" ht="75">
      <c r="A43" s="103" t="s">
        <v>897</v>
      </c>
      <c r="B43" s="103" t="s">
        <v>899</v>
      </c>
      <c r="C43" s="102" t="s">
        <v>79</v>
      </c>
      <c r="D43" s="102" t="s">
        <v>80</v>
      </c>
      <c r="E43" s="102" t="s">
        <v>955</v>
      </c>
      <c r="F43" s="102" t="s">
        <v>956</v>
      </c>
      <c r="G43" s="102" t="s">
        <v>621</v>
      </c>
      <c r="H43" s="102" t="s">
        <v>622</v>
      </c>
    </row>
    <row r="44" spans="1:8" ht="60">
      <c r="A44" s="103" t="s">
        <v>897</v>
      </c>
      <c r="B44" s="103" t="s">
        <v>900</v>
      </c>
      <c r="C44" s="102" t="s">
        <v>79</v>
      </c>
      <c r="D44" s="102" t="s">
        <v>80</v>
      </c>
      <c r="E44" s="102" t="s">
        <v>955</v>
      </c>
      <c r="F44" s="102" t="s">
        <v>957</v>
      </c>
      <c r="G44" s="102" t="s">
        <v>621</v>
      </c>
      <c r="H44" s="102" t="s">
        <v>622</v>
      </c>
    </row>
    <row r="45" spans="1:8" ht="60">
      <c r="A45" s="103" t="s">
        <v>897</v>
      </c>
      <c r="B45" s="103" t="s">
        <v>901</v>
      </c>
      <c r="C45" s="102" t="s">
        <v>79</v>
      </c>
      <c r="D45" s="102" t="s">
        <v>80</v>
      </c>
      <c r="E45" s="102" t="s">
        <v>955</v>
      </c>
      <c r="F45" s="102" t="s">
        <v>958</v>
      </c>
      <c r="G45" s="102" t="s">
        <v>621</v>
      </c>
      <c r="H45" s="102" t="s">
        <v>622</v>
      </c>
    </row>
    <row r="46" spans="1:8" ht="30">
      <c r="A46" s="103" t="s">
        <v>897</v>
      </c>
      <c r="B46" s="103" t="s">
        <v>184</v>
      </c>
      <c r="C46" s="102" t="s">
        <v>79</v>
      </c>
      <c r="D46" s="102" t="s">
        <v>80</v>
      </c>
      <c r="E46" s="102" t="s">
        <v>955</v>
      </c>
      <c r="F46" s="102" t="s">
        <v>959</v>
      </c>
      <c r="G46" s="102" t="s">
        <v>960</v>
      </c>
      <c r="H46" s="102" t="s">
        <v>961</v>
      </c>
    </row>
    <row r="47" spans="1:8" ht="60">
      <c r="A47" s="105" t="s">
        <v>902</v>
      </c>
      <c r="B47" s="103" t="s">
        <v>898</v>
      </c>
      <c r="C47" s="102" t="s">
        <v>79</v>
      </c>
      <c r="D47" s="102" t="s">
        <v>80</v>
      </c>
      <c r="E47" s="102" t="s">
        <v>952</v>
      </c>
      <c r="F47" s="102" t="s">
        <v>954</v>
      </c>
      <c r="G47" s="102" t="s">
        <v>621</v>
      </c>
      <c r="H47" s="102" t="s">
        <v>622</v>
      </c>
    </row>
    <row r="48" spans="1:8" ht="60">
      <c r="A48" s="105" t="s">
        <v>902</v>
      </c>
      <c r="B48" s="103" t="s">
        <v>899</v>
      </c>
      <c r="C48" s="102" t="s">
        <v>79</v>
      </c>
      <c r="D48" s="102" t="s">
        <v>80</v>
      </c>
      <c r="E48" s="102" t="s">
        <v>955</v>
      </c>
      <c r="F48" s="102" t="s">
        <v>962</v>
      </c>
      <c r="G48" s="102" t="s">
        <v>621</v>
      </c>
      <c r="H48" s="102" t="s">
        <v>622</v>
      </c>
    </row>
    <row r="49" spans="1:8" ht="60">
      <c r="A49" s="105" t="s">
        <v>902</v>
      </c>
      <c r="B49" s="103" t="s">
        <v>900</v>
      </c>
      <c r="C49" s="102" t="s">
        <v>79</v>
      </c>
      <c r="D49" s="102" t="s">
        <v>80</v>
      </c>
      <c r="E49" s="102" t="s">
        <v>955</v>
      </c>
      <c r="F49" s="102" t="s">
        <v>963</v>
      </c>
      <c r="G49" s="102" t="s">
        <v>621</v>
      </c>
      <c r="H49" s="102" t="s">
        <v>622</v>
      </c>
    </row>
    <row r="50" spans="1:8" ht="60">
      <c r="A50" s="105" t="s">
        <v>902</v>
      </c>
      <c r="B50" s="103" t="s">
        <v>901</v>
      </c>
      <c r="C50" s="102" t="s">
        <v>79</v>
      </c>
      <c r="D50" s="102" t="s">
        <v>80</v>
      </c>
      <c r="E50" s="102" t="s">
        <v>955</v>
      </c>
      <c r="F50" s="102" t="s">
        <v>964</v>
      </c>
      <c r="G50" s="102" t="s">
        <v>621</v>
      </c>
      <c r="H50" s="102" t="s">
        <v>622</v>
      </c>
    </row>
    <row r="51" spans="1:8" ht="30">
      <c r="A51" s="105" t="s">
        <v>902</v>
      </c>
      <c r="B51" s="103" t="s">
        <v>184</v>
      </c>
      <c r="C51" s="102" t="s">
        <v>79</v>
      </c>
      <c r="D51" s="102" t="s">
        <v>80</v>
      </c>
      <c r="E51" s="102" t="s">
        <v>955</v>
      </c>
      <c r="F51" s="102" t="s">
        <v>965</v>
      </c>
      <c r="G51" s="102" t="s">
        <v>960</v>
      </c>
      <c r="H51" s="102" t="s">
        <v>961</v>
      </c>
    </row>
    <row r="52" spans="1:8" ht="150">
      <c r="A52" s="103" t="s">
        <v>923</v>
      </c>
      <c r="B52" s="103" t="s">
        <v>903</v>
      </c>
      <c r="C52" s="102" t="s">
        <v>79</v>
      </c>
      <c r="D52" s="102" t="s">
        <v>80</v>
      </c>
      <c r="E52" s="102" t="s">
        <v>459</v>
      </c>
      <c r="F52" s="102" t="s">
        <v>637</v>
      </c>
      <c r="G52" s="102" t="s">
        <v>619</v>
      </c>
      <c r="H52" s="102" t="s">
        <v>620</v>
      </c>
    </row>
    <row r="53" spans="1:8" ht="75">
      <c r="A53" s="103" t="s">
        <v>923</v>
      </c>
      <c r="B53" s="103" t="s">
        <v>904</v>
      </c>
      <c r="C53" s="102" t="s">
        <v>79</v>
      </c>
      <c r="D53" s="102" t="s">
        <v>80</v>
      </c>
      <c r="E53" s="106" t="s">
        <v>1022</v>
      </c>
      <c r="F53" s="102" t="s">
        <v>636</v>
      </c>
      <c r="G53" s="102" t="s">
        <v>623</v>
      </c>
      <c r="H53" s="102" t="s">
        <v>624</v>
      </c>
    </row>
    <row r="54" spans="1:8" ht="75">
      <c r="A54" s="105" t="s">
        <v>905</v>
      </c>
      <c r="B54" s="103" t="s">
        <v>906</v>
      </c>
      <c r="C54" s="102" t="s">
        <v>79</v>
      </c>
      <c r="D54" s="102" t="s">
        <v>80</v>
      </c>
      <c r="E54" s="106" t="s">
        <v>1022</v>
      </c>
      <c r="F54" s="102" t="s">
        <v>966</v>
      </c>
      <c r="G54" s="82" t="s">
        <v>967</v>
      </c>
      <c r="H54" s="102" t="s">
        <v>968</v>
      </c>
    </row>
    <row r="55" spans="1:8" ht="45">
      <c r="A55" s="105" t="s">
        <v>905</v>
      </c>
      <c r="B55" s="103" t="s">
        <v>907</v>
      </c>
      <c r="C55" s="102" t="s">
        <v>79</v>
      </c>
      <c r="D55" s="102" t="s">
        <v>80</v>
      </c>
      <c r="E55" s="106" t="s">
        <v>1022</v>
      </c>
      <c r="F55" s="102" t="s">
        <v>1011</v>
      </c>
      <c r="G55" s="82" t="s">
        <v>969</v>
      </c>
      <c r="H55" s="102" t="s">
        <v>970</v>
      </c>
    </row>
    <row r="56" spans="1:8" ht="90">
      <c r="A56" s="105" t="s">
        <v>908</v>
      </c>
      <c r="B56" s="103" t="s">
        <v>906</v>
      </c>
      <c r="C56" s="102" t="s">
        <v>79</v>
      </c>
      <c r="D56" s="102" t="s">
        <v>80</v>
      </c>
      <c r="E56" s="102" t="s">
        <v>459</v>
      </c>
      <c r="F56" s="102" t="s">
        <v>971</v>
      </c>
      <c r="G56" s="82" t="s">
        <v>967</v>
      </c>
      <c r="H56" s="102" t="s">
        <v>968</v>
      </c>
    </row>
    <row r="57" spans="1:8" ht="45">
      <c r="A57" s="105" t="s">
        <v>908</v>
      </c>
      <c r="B57" s="103" t="s">
        <v>870</v>
      </c>
      <c r="C57" s="102" t="s">
        <v>79</v>
      </c>
      <c r="D57" s="102" t="s">
        <v>80</v>
      </c>
      <c r="E57" s="102" t="s">
        <v>459</v>
      </c>
      <c r="F57" s="102" t="s">
        <v>972</v>
      </c>
      <c r="G57" s="82" t="s">
        <v>925</v>
      </c>
      <c r="H57" s="102" t="s">
        <v>926</v>
      </c>
    </row>
    <row r="58" spans="1:8" ht="60">
      <c r="A58" s="105" t="s">
        <v>909</v>
      </c>
      <c r="B58" s="103" t="s">
        <v>910</v>
      </c>
      <c r="C58" s="102" t="s">
        <v>79</v>
      </c>
      <c r="D58" s="102" t="s">
        <v>80</v>
      </c>
      <c r="E58" s="106" t="s">
        <v>1022</v>
      </c>
      <c r="F58" s="102" t="s">
        <v>973</v>
      </c>
      <c r="G58" s="82" t="s">
        <v>974</v>
      </c>
      <c r="H58" s="102" t="s">
        <v>975</v>
      </c>
    </row>
    <row r="59" spans="1:8" ht="30">
      <c r="A59" s="105" t="s">
        <v>909</v>
      </c>
      <c r="B59" s="103" t="s">
        <v>911</v>
      </c>
      <c r="C59" s="102" t="s">
        <v>79</v>
      </c>
      <c r="D59" s="102" t="s">
        <v>80</v>
      </c>
      <c r="E59" s="106" t="s">
        <v>1022</v>
      </c>
      <c r="F59" s="102" t="s">
        <v>1012</v>
      </c>
      <c r="G59" s="82" t="s">
        <v>976</v>
      </c>
      <c r="H59" s="102" t="s">
        <v>977</v>
      </c>
    </row>
    <row r="60" spans="1:8" ht="60">
      <c r="A60" s="105" t="s">
        <v>909</v>
      </c>
      <c r="B60" s="103" t="s">
        <v>912</v>
      </c>
      <c r="C60" s="102" t="s">
        <v>79</v>
      </c>
      <c r="D60" s="102" t="s">
        <v>80</v>
      </c>
      <c r="E60" s="106" t="s">
        <v>1022</v>
      </c>
      <c r="F60" s="102" t="s">
        <v>1013</v>
      </c>
      <c r="G60" s="82" t="s">
        <v>969</v>
      </c>
      <c r="H60" s="102" t="s">
        <v>970</v>
      </c>
    </row>
    <row r="61" spans="1:8" ht="90">
      <c r="A61" s="103" t="s">
        <v>913</v>
      </c>
      <c r="B61" s="103" t="s">
        <v>912</v>
      </c>
      <c r="C61" s="102" t="s">
        <v>79</v>
      </c>
      <c r="D61" s="102" t="s">
        <v>80</v>
      </c>
      <c r="E61" s="106" t="s">
        <v>1022</v>
      </c>
      <c r="F61" s="102" t="s">
        <v>638</v>
      </c>
      <c r="G61" s="102" t="s">
        <v>584</v>
      </c>
      <c r="H61" s="102" t="s">
        <v>585</v>
      </c>
    </row>
    <row r="62" spans="1:8" ht="45">
      <c r="A62" s="103" t="s">
        <v>913</v>
      </c>
      <c r="B62" s="103" t="s">
        <v>914</v>
      </c>
      <c r="C62" s="102" t="s">
        <v>79</v>
      </c>
      <c r="D62" s="102" t="s">
        <v>80</v>
      </c>
      <c r="E62" s="106" t="s">
        <v>1022</v>
      </c>
      <c r="F62" s="102" t="s">
        <v>987</v>
      </c>
      <c r="G62" s="102" t="s">
        <v>928</v>
      </c>
      <c r="H62" s="102" t="s">
        <v>929</v>
      </c>
    </row>
    <row r="63" spans="1:8">
      <c r="A63" s="103" t="s">
        <v>557</v>
      </c>
      <c r="B63" s="103" t="s">
        <v>110</v>
      </c>
      <c r="C63" s="102" t="s">
        <v>77</v>
      </c>
      <c r="D63" s="102" t="s">
        <v>78</v>
      </c>
      <c r="E63" s="102" t="s">
        <v>461</v>
      </c>
      <c r="F63" s="102" t="s">
        <v>841</v>
      </c>
      <c r="H63" s="102"/>
    </row>
    <row r="64" spans="1:8">
      <c r="A64" s="103" t="s">
        <v>557</v>
      </c>
      <c r="B64" s="103" t="s">
        <v>565</v>
      </c>
      <c r="C64" s="102" t="s">
        <v>77</v>
      </c>
      <c r="D64" s="102" t="s">
        <v>78</v>
      </c>
      <c r="E64" s="107" t="s">
        <v>1023</v>
      </c>
      <c r="F64" s="102" t="s">
        <v>840</v>
      </c>
      <c r="H64" s="102"/>
    </row>
    <row r="65" spans="1:8">
      <c r="A65" s="103" t="s">
        <v>557</v>
      </c>
      <c r="B65" s="103" t="s">
        <v>562</v>
      </c>
      <c r="C65" s="102" t="s">
        <v>77</v>
      </c>
      <c r="D65" s="102" t="s">
        <v>78</v>
      </c>
      <c r="E65" s="107" t="s">
        <v>1023</v>
      </c>
      <c r="F65" s="102" t="s">
        <v>839</v>
      </c>
      <c r="H65" s="102"/>
    </row>
    <row r="66" spans="1:8">
      <c r="A66" s="103" t="s">
        <v>557</v>
      </c>
      <c r="B66" s="103" t="s">
        <v>104</v>
      </c>
      <c r="C66" s="102" t="s">
        <v>77</v>
      </c>
      <c r="D66" s="102" t="s">
        <v>78</v>
      </c>
      <c r="E66" s="101" t="s">
        <v>988</v>
      </c>
      <c r="F66" s="102" t="s">
        <v>838</v>
      </c>
      <c r="H66" s="102"/>
    </row>
    <row r="67" spans="1:8">
      <c r="A67" s="103" t="s">
        <v>557</v>
      </c>
      <c r="B67" s="103" t="s">
        <v>835</v>
      </c>
      <c r="C67" s="102" t="s">
        <v>77</v>
      </c>
      <c r="D67" s="102" t="s">
        <v>78</v>
      </c>
      <c r="E67" s="101" t="s">
        <v>836</v>
      </c>
      <c r="F67" s="102" t="s">
        <v>837</v>
      </c>
      <c r="H67" s="102"/>
    </row>
    <row r="68" spans="1:8">
      <c r="A68" s="103" t="s">
        <v>557</v>
      </c>
      <c r="B68" s="103" t="s">
        <v>915</v>
      </c>
      <c r="C68" s="102" t="s">
        <v>77</v>
      </c>
      <c r="D68" s="102" t="s">
        <v>78</v>
      </c>
      <c r="E68" s="101" t="s">
        <v>836</v>
      </c>
      <c r="F68" s="102" t="s">
        <v>989</v>
      </c>
      <c r="H68" s="102"/>
    </row>
    <row r="69" spans="1:8">
      <c r="A69" s="103" t="s">
        <v>557</v>
      </c>
      <c r="B69" s="103" t="s">
        <v>109</v>
      </c>
      <c r="C69" s="102" t="s">
        <v>77</v>
      </c>
      <c r="D69" s="102" t="s">
        <v>78</v>
      </c>
      <c r="E69" s="107" t="s">
        <v>1023</v>
      </c>
      <c r="F69" s="102" t="s">
        <v>990</v>
      </c>
      <c r="H69" s="102"/>
    </row>
    <row r="70" spans="1:8" ht="60">
      <c r="A70" s="105" t="s">
        <v>916</v>
      </c>
      <c r="B70" s="103" t="s">
        <v>110</v>
      </c>
      <c r="C70" s="102" t="s">
        <v>79</v>
      </c>
      <c r="D70" s="102" t="s">
        <v>940</v>
      </c>
      <c r="E70" s="102" t="s">
        <v>1026</v>
      </c>
      <c r="F70" s="102" t="s">
        <v>991</v>
      </c>
      <c r="G70" s="82" t="s">
        <v>992</v>
      </c>
      <c r="H70" s="102" t="s">
        <v>993</v>
      </c>
    </row>
    <row r="71" spans="1:8" ht="45">
      <c r="A71" s="105" t="s">
        <v>916</v>
      </c>
      <c r="B71" s="103" t="s">
        <v>565</v>
      </c>
      <c r="C71" s="102" t="s">
        <v>79</v>
      </c>
      <c r="D71" s="102" t="s">
        <v>940</v>
      </c>
      <c r="E71" s="106" t="s">
        <v>1027</v>
      </c>
      <c r="F71" s="102" t="s">
        <v>1017</v>
      </c>
      <c r="G71" s="82" t="s">
        <v>1018</v>
      </c>
      <c r="H71" s="102" t="s">
        <v>1019</v>
      </c>
    </row>
    <row r="72" spans="1:8">
      <c r="A72" s="105" t="s">
        <v>916</v>
      </c>
      <c r="B72" s="103" t="s">
        <v>562</v>
      </c>
      <c r="C72" s="102" t="s">
        <v>79</v>
      </c>
      <c r="D72" s="102" t="s">
        <v>940</v>
      </c>
      <c r="E72" s="106" t="s">
        <v>1027</v>
      </c>
      <c r="F72" s="102" t="s">
        <v>997</v>
      </c>
      <c r="G72" s="82" t="s">
        <v>443</v>
      </c>
      <c r="H72" s="102" t="s">
        <v>998</v>
      </c>
    </row>
    <row r="73" spans="1:8" ht="75">
      <c r="A73" s="105" t="s">
        <v>916</v>
      </c>
      <c r="B73" s="103" t="s">
        <v>104</v>
      </c>
      <c r="C73" s="102" t="s">
        <v>79</v>
      </c>
      <c r="D73" s="102" t="s">
        <v>940</v>
      </c>
      <c r="E73" s="102" t="s">
        <v>1028</v>
      </c>
      <c r="F73" s="102" t="s">
        <v>995</v>
      </c>
      <c r="G73" s="82" t="s">
        <v>994</v>
      </c>
      <c r="H73" s="102" t="s">
        <v>996</v>
      </c>
    </row>
    <row r="74" spans="1:8">
      <c r="A74" s="105" t="s">
        <v>916</v>
      </c>
      <c r="B74" s="103" t="s">
        <v>112</v>
      </c>
      <c r="C74" s="102" t="s">
        <v>79</v>
      </c>
      <c r="D74" s="102" t="s">
        <v>940</v>
      </c>
      <c r="E74" s="106" t="s">
        <v>1029</v>
      </c>
      <c r="F74" s="102" t="s">
        <v>1001</v>
      </c>
      <c r="G74" s="82" t="s">
        <v>438</v>
      </c>
      <c r="H74" s="57">
        <v>969696</v>
      </c>
    </row>
    <row r="75" spans="1:8" ht="90">
      <c r="A75" s="105" t="s">
        <v>916</v>
      </c>
      <c r="B75" s="103" t="s">
        <v>113</v>
      </c>
      <c r="C75" s="102" t="s">
        <v>79</v>
      </c>
      <c r="D75" s="102" t="s">
        <v>940</v>
      </c>
      <c r="E75" s="106" t="s">
        <v>1029</v>
      </c>
      <c r="F75" s="102" t="s">
        <v>1002</v>
      </c>
      <c r="G75" s="82" t="s">
        <v>994</v>
      </c>
      <c r="H75" s="102" t="s">
        <v>996</v>
      </c>
    </row>
    <row r="76" spans="1:8" ht="75">
      <c r="A76" s="105" t="s">
        <v>916</v>
      </c>
      <c r="B76" s="103" t="s">
        <v>109</v>
      </c>
      <c r="C76" s="102" t="s">
        <v>79</v>
      </c>
      <c r="D76" s="102" t="s">
        <v>940</v>
      </c>
      <c r="E76" s="106" t="s">
        <v>1027</v>
      </c>
      <c r="F76" s="102" t="s">
        <v>1014</v>
      </c>
      <c r="G76" s="82" t="s">
        <v>999</v>
      </c>
      <c r="H76" s="102" t="s">
        <v>1000</v>
      </c>
    </row>
    <row r="77" spans="1:8">
      <c r="A77" s="105" t="s">
        <v>917</v>
      </c>
      <c r="B77" s="103" t="s">
        <v>918</v>
      </c>
      <c r="C77" s="102" t="s">
        <v>77</v>
      </c>
      <c r="D77" s="102" t="s">
        <v>78</v>
      </c>
      <c r="E77" s="102" t="s">
        <v>1030</v>
      </c>
      <c r="F77" s="102" t="s">
        <v>1003</v>
      </c>
      <c r="H77" s="102"/>
    </row>
    <row r="78" spans="1:8" ht="30">
      <c r="A78" s="105" t="s">
        <v>917</v>
      </c>
      <c r="B78" s="103" t="s">
        <v>919</v>
      </c>
      <c r="C78" s="102" t="s">
        <v>79</v>
      </c>
      <c r="D78" s="102" t="s">
        <v>78</v>
      </c>
      <c r="E78" s="102" t="s">
        <v>1031</v>
      </c>
      <c r="F78" s="102" t="s">
        <v>1007</v>
      </c>
      <c r="G78" s="82" t="s">
        <v>1008</v>
      </c>
      <c r="H78" s="102" t="s">
        <v>1009</v>
      </c>
    </row>
    <row r="79" spans="1:8">
      <c r="A79" s="105" t="s">
        <v>917</v>
      </c>
      <c r="B79" s="103" t="s">
        <v>920</v>
      </c>
      <c r="C79" s="102" t="s">
        <v>77</v>
      </c>
      <c r="D79" s="102" t="s">
        <v>78</v>
      </c>
      <c r="E79" s="102" t="s">
        <v>1032</v>
      </c>
      <c r="F79" s="102" t="s">
        <v>1004</v>
      </c>
      <c r="H79" s="102"/>
    </row>
    <row r="80" spans="1:8">
      <c r="A80" s="105" t="s">
        <v>917</v>
      </c>
      <c r="B80" s="103" t="s">
        <v>921</v>
      </c>
      <c r="C80" s="102" t="s">
        <v>77</v>
      </c>
      <c r="D80" s="102" t="s">
        <v>78</v>
      </c>
      <c r="E80" s="102" t="s">
        <v>1032</v>
      </c>
      <c r="F80" s="102" t="s">
        <v>1005</v>
      </c>
      <c r="H80" s="102"/>
    </row>
    <row r="81" spans="1:8">
      <c r="A81" s="105" t="s">
        <v>917</v>
      </c>
      <c r="B81" s="103" t="s">
        <v>922</v>
      </c>
      <c r="C81" s="102" t="s">
        <v>77</v>
      </c>
      <c r="D81" s="102" t="s">
        <v>78</v>
      </c>
      <c r="E81" s="102" t="s">
        <v>1032</v>
      </c>
      <c r="F81" s="102" t="s">
        <v>1006</v>
      </c>
      <c r="H81" s="102"/>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86</v>
      </c>
      <c r="B1" s="51" t="s">
        <v>87</v>
      </c>
    </row>
    <row r="2" spans="1:2">
      <c r="A2" s="10" t="s">
        <v>1140</v>
      </c>
      <c r="B2" s="10" t="s">
        <v>88</v>
      </c>
    </row>
    <row r="3" spans="1:2">
      <c r="A3" s="10" t="s">
        <v>1033</v>
      </c>
      <c r="B3" s="10" t="s">
        <v>1184</v>
      </c>
    </row>
    <row r="4" spans="1:2">
      <c r="A4" s="10" t="s">
        <v>1034</v>
      </c>
      <c r="B4" s="10" t="s">
        <v>1185</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workbookViewId="0"/>
  </sheetViews>
  <sheetFormatPr defaultColWidth="8.85546875" defaultRowHeight="15"/>
  <cols>
    <col min="1" max="1" width="49.28515625" style="4" customWidth="1"/>
    <col min="2" max="2" width="10.42578125" style="4" customWidth="1"/>
    <col min="3" max="3" width="12.85546875" style="4" customWidth="1"/>
    <col min="4" max="4" width="13.7109375" style="4" customWidth="1"/>
    <col min="5" max="5" width="73.42578125" style="4" customWidth="1"/>
    <col min="6" max="16384" width="8.85546875" style="10"/>
  </cols>
  <sheetData>
    <row r="1" spans="1:5" s="4" customFormat="1" ht="45">
      <c r="A1" s="1" t="s">
        <v>427</v>
      </c>
      <c r="B1" s="9" t="s">
        <v>428</v>
      </c>
      <c r="C1" s="9" t="s">
        <v>430</v>
      </c>
      <c r="D1" s="9" t="s">
        <v>431</v>
      </c>
      <c r="E1" s="1" t="s">
        <v>429</v>
      </c>
    </row>
    <row r="2" spans="1:5" ht="45">
      <c r="A2" s="4" t="s">
        <v>1033</v>
      </c>
      <c r="B2" s="4">
        <v>2030</v>
      </c>
      <c r="C2" s="6">
        <f>A8*(1-0.22)</f>
        <v>572.44200000000001</v>
      </c>
      <c r="D2" s="6">
        <f>C2</f>
        <v>572.44200000000001</v>
      </c>
      <c r="E2" s="4" t="s">
        <v>1043</v>
      </c>
    </row>
    <row r="3" spans="1:5" ht="90">
      <c r="A3" s="4" t="s">
        <v>1034</v>
      </c>
      <c r="B3" s="4">
        <v>2030</v>
      </c>
      <c r="C3" s="6">
        <f>A8*(1-0.36)</f>
        <v>469.69599999999997</v>
      </c>
      <c r="D3" s="6">
        <f>C3</f>
        <v>469.69599999999997</v>
      </c>
      <c r="E3" s="4" t="s">
        <v>1044</v>
      </c>
    </row>
    <row r="4" spans="1:5" ht="30">
      <c r="A4" s="4" t="s">
        <v>1050</v>
      </c>
      <c r="B4" s="4">
        <v>2050</v>
      </c>
      <c r="C4" s="6">
        <v>194</v>
      </c>
      <c r="D4" s="6">
        <f>C4</f>
        <v>194</v>
      </c>
      <c r="E4" s="4" t="s">
        <v>1180</v>
      </c>
    </row>
    <row r="7" spans="1:5" ht="15.75" thickBot="1">
      <c r="A7" s="14" t="s">
        <v>1178</v>
      </c>
    </row>
    <row r="8" spans="1:5" ht="15.75" thickBot="1">
      <c r="A8" s="108">
        <v>733.9</v>
      </c>
      <c r="B8" s="4" t="s">
        <v>1035</v>
      </c>
    </row>
    <row r="12" spans="1:5">
      <c r="A12" s="14" t="s">
        <v>1179</v>
      </c>
    </row>
    <row r="13" spans="1:5" ht="15.75" thickBot="1">
      <c r="A13" s="51" t="s">
        <v>1052</v>
      </c>
      <c r="B13" s="125"/>
      <c r="C13" s="125"/>
      <c r="D13" s="125"/>
      <c r="E13" s="125"/>
    </row>
    <row r="14" spans="1:5" ht="30.75" thickBot="1">
      <c r="A14" s="126">
        <v>973</v>
      </c>
      <c r="B14" s="125" t="s">
        <v>1048</v>
      </c>
      <c r="C14" s="125">
        <f>A14*(1-0.22)</f>
        <v>758.94</v>
      </c>
      <c r="D14" s="127">
        <f>C2-C14</f>
        <v>-186.49800000000005</v>
      </c>
      <c r="E14" s="125" t="s">
        <v>1045</v>
      </c>
    </row>
    <row r="15" spans="1:5">
      <c r="A15" s="125"/>
      <c r="B15" s="125"/>
      <c r="C15" s="125">
        <f>A14*(1-0.36)</f>
        <v>622.72</v>
      </c>
      <c r="D15" s="127">
        <f>C3-C15</f>
        <v>-153.02400000000006</v>
      </c>
      <c r="E15" s="125"/>
    </row>
    <row r="16" spans="1:5">
      <c r="A16" s="125"/>
      <c r="B16" s="125"/>
      <c r="C16" s="125"/>
      <c r="D16" s="125"/>
      <c r="E16" s="125"/>
    </row>
    <row r="17" spans="1:5">
      <c r="A17" s="1" t="s">
        <v>1046</v>
      </c>
      <c r="B17" s="125"/>
      <c r="C17" s="125"/>
      <c r="D17" s="125"/>
      <c r="E17" s="125"/>
    </row>
    <row r="18" spans="1:5">
      <c r="A18" s="125" t="s">
        <v>1047</v>
      </c>
      <c r="B18" s="125"/>
      <c r="C18" s="125"/>
      <c r="D18" s="125"/>
      <c r="E18" s="125"/>
    </row>
    <row r="19" spans="1:5" ht="30">
      <c r="A19" s="125">
        <v>536.41099999999994</v>
      </c>
      <c r="B19" s="125" t="s">
        <v>1048</v>
      </c>
      <c r="C19" s="125">
        <f>A19*0.5</f>
        <v>268.20549999999997</v>
      </c>
      <c r="D19" s="125"/>
      <c r="E19" s="125" t="s">
        <v>1051</v>
      </c>
    </row>
    <row r="20" spans="1:5">
      <c r="A20" s="125" t="s">
        <v>1049</v>
      </c>
      <c r="B20" s="125"/>
      <c r="C20" s="125"/>
      <c r="D20" s="125"/>
      <c r="E20" s="125"/>
    </row>
    <row r="21" spans="1:5" ht="30">
      <c r="A21" s="125">
        <v>388.14499999999998</v>
      </c>
      <c r="B21" s="125" t="s">
        <v>1048</v>
      </c>
      <c r="C21" s="125">
        <f>A21*0.5</f>
        <v>194.07249999999999</v>
      </c>
      <c r="D21" s="125"/>
      <c r="E21" s="125"/>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97"/>
  <sheetViews>
    <sheetView topLeftCell="A153"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128" t="s">
        <v>11</v>
      </c>
      <c r="B1" s="128"/>
      <c r="C1" s="128"/>
      <c r="D1" s="128"/>
      <c r="E1" s="128"/>
    </row>
    <row r="2" spans="1:5">
      <c r="A2" s="132" t="s">
        <v>199</v>
      </c>
      <c r="B2" s="132"/>
      <c r="C2" s="132"/>
      <c r="D2" s="132"/>
      <c r="E2" s="132"/>
    </row>
    <row r="19" spans="1:5">
      <c r="A19" s="10" t="s">
        <v>200</v>
      </c>
    </row>
    <row r="20" spans="1:5">
      <c r="A20" s="10">
        <v>155400</v>
      </c>
      <c r="B20" s="10" t="s">
        <v>201</v>
      </c>
    </row>
    <row r="21" spans="1:5">
      <c r="A21" s="132" t="s">
        <v>202</v>
      </c>
      <c r="B21" s="132"/>
      <c r="C21" s="132"/>
      <c r="D21" s="132"/>
      <c r="E21" s="132"/>
    </row>
    <row r="38" spans="1:5">
      <c r="A38" s="10" t="s">
        <v>200</v>
      </c>
    </row>
    <row r="39" spans="1:5">
      <c r="A39" s="10">
        <v>100800</v>
      </c>
      <c r="B39" s="10" t="s">
        <v>201</v>
      </c>
    </row>
    <row r="40" spans="1:5">
      <c r="A40" s="132" t="s">
        <v>203</v>
      </c>
      <c r="B40" s="132"/>
      <c r="C40" s="132"/>
      <c r="D40" s="132"/>
      <c r="E40" s="132"/>
    </row>
    <row r="57" spans="1:5" ht="15.75" thickBot="1">
      <c r="A57" s="10" t="s">
        <v>200</v>
      </c>
    </row>
    <row r="58" spans="1:5" ht="15.75" thickBot="1">
      <c r="A58" s="12">
        <v>194000</v>
      </c>
      <c r="B58" s="10" t="s">
        <v>204</v>
      </c>
    </row>
    <row r="60" spans="1:5">
      <c r="A60" s="128" t="s">
        <v>205</v>
      </c>
      <c r="B60" s="128"/>
      <c r="C60" s="128"/>
      <c r="D60" s="128"/>
      <c r="E60" s="128"/>
    </row>
    <row r="85" spans="1:39" s="13" customFormat="1">
      <c r="A85" s="10" t="s">
        <v>467</v>
      </c>
      <c r="B85" s="10">
        <v>55.1</v>
      </c>
      <c r="C85" s="10" t="s">
        <v>468</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469</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470</v>
      </c>
      <c r="B88" s="15">
        <f>(B86-B85)/B85</f>
        <v>1.0254083484573502</v>
      </c>
    </row>
    <row r="89" spans="1:39">
      <c r="A89" s="128" t="s">
        <v>206</v>
      </c>
      <c r="B89" s="128"/>
      <c r="C89" s="128"/>
      <c r="D89" s="128"/>
      <c r="E89" s="128"/>
    </row>
    <row r="90" spans="1:39">
      <c r="A90" s="10">
        <v>6.6290250000000004</v>
      </c>
      <c r="B90" s="10" t="s">
        <v>474</v>
      </c>
      <c r="E90" s="10" t="s">
        <v>479</v>
      </c>
    </row>
    <row r="91" spans="1:39">
      <c r="A91" s="10">
        <f>1/A90</f>
        <v>0.15085174667466181</v>
      </c>
      <c r="B91" s="10" t="s">
        <v>475</v>
      </c>
      <c r="E91" s="10" t="s">
        <v>211</v>
      </c>
    </row>
    <row r="92" spans="1:39">
      <c r="A92" s="16">
        <v>0.5</v>
      </c>
      <c r="B92" s="10" t="s">
        <v>476</v>
      </c>
      <c r="E92" s="10" t="s">
        <v>480</v>
      </c>
    </row>
    <row r="93" spans="1:39">
      <c r="A93" s="10">
        <f>A92*A91</f>
        <v>7.5425873337330904E-2</v>
      </c>
      <c r="B93" s="10" t="s">
        <v>477</v>
      </c>
      <c r="E93" s="10" t="s">
        <v>211</v>
      </c>
    </row>
    <row r="94" spans="1:39">
      <c r="A94" s="10">
        <f>1/A93</f>
        <v>13.258050000000001</v>
      </c>
      <c r="B94" s="10" t="s">
        <v>478</v>
      </c>
      <c r="E94" s="10" t="s">
        <v>211</v>
      </c>
      <c r="L94" s="16"/>
    </row>
    <row r="95" spans="1:39" ht="15.75" thickBot="1">
      <c r="A95" s="10">
        <v>8.0274920000000005</v>
      </c>
      <c r="B95" s="10" t="s">
        <v>472</v>
      </c>
      <c r="E95" s="10" t="s">
        <v>481</v>
      </c>
      <c r="L95" s="16"/>
    </row>
    <row r="96" spans="1:39" ht="15.75" thickBot="1">
      <c r="A96" s="17">
        <f>(A94-A95)/A95</f>
        <v>0.65158059329115492</v>
      </c>
      <c r="B96" s="10" t="s">
        <v>473</v>
      </c>
      <c r="C96" s="18"/>
      <c r="E96" s="10" t="s">
        <v>211</v>
      </c>
    </row>
    <row r="98" spans="1:5">
      <c r="A98" s="128" t="s">
        <v>207</v>
      </c>
      <c r="B98" s="128"/>
      <c r="C98" s="128"/>
      <c r="D98" s="128"/>
      <c r="E98" s="128"/>
    </row>
    <row r="99" spans="1:5">
      <c r="A99" s="18">
        <v>0.3</v>
      </c>
      <c r="B99" s="16" t="s">
        <v>484</v>
      </c>
    </row>
    <row r="100" spans="1:5">
      <c r="A100" s="10">
        <v>63.5</v>
      </c>
      <c r="B100" s="10" t="s">
        <v>485</v>
      </c>
    </row>
    <row r="101" spans="1:5">
      <c r="A101" s="10">
        <f>1/A100</f>
        <v>1.5748031496062992E-2</v>
      </c>
      <c r="B101" s="10" t="s">
        <v>483</v>
      </c>
    </row>
    <row r="102" spans="1:5">
      <c r="A102" s="19">
        <f>A101*(1-A99)</f>
        <v>1.1023622047244094E-2</v>
      </c>
      <c r="B102" s="10" t="s">
        <v>486</v>
      </c>
    </row>
    <row r="103" spans="1:5">
      <c r="A103" s="19">
        <f>1/A102</f>
        <v>90.714285714285722</v>
      </c>
      <c r="B103" s="10" t="s">
        <v>490</v>
      </c>
    </row>
    <row r="104" spans="1:5">
      <c r="A104" s="18">
        <v>0.35</v>
      </c>
      <c r="B104" s="10" t="s">
        <v>487</v>
      </c>
    </row>
    <row r="105" spans="1:5">
      <c r="A105" s="10">
        <f>A102*(1-A104)</f>
        <v>7.1653543307086615E-3</v>
      </c>
      <c r="B105" s="10" t="s">
        <v>488</v>
      </c>
    </row>
    <row r="106" spans="1:5" ht="15.75" thickBot="1">
      <c r="A106" s="10">
        <f>1/A105</f>
        <v>139.56043956043956</v>
      </c>
      <c r="B106" s="10" t="s">
        <v>489</v>
      </c>
    </row>
    <row r="107" spans="1:5" ht="15.75" thickBot="1">
      <c r="A107" s="20">
        <f>(A106-A103)/A103</f>
        <v>0.53846153846153832</v>
      </c>
      <c r="B107" s="10" t="s">
        <v>491</v>
      </c>
    </row>
    <row r="108" spans="1:5">
      <c r="A108" s="21"/>
    </row>
    <row r="109" spans="1:5">
      <c r="A109" s="128" t="s">
        <v>209</v>
      </c>
      <c r="B109" s="128"/>
      <c r="C109" s="128"/>
      <c r="D109" s="128"/>
      <c r="E109" s="128"/>
    </row>
    <row r="110" spans="1:5" ht="15.75" thickBot="1"/>
    <row r="111" spans="1:5" ht="15.75" thickBot="1">
      <c r="A111" s="20">
        <f>A122</f>
        <v>0.20481927710843381</v>
      </c>
      <c r="B111" s="10" t="s">
        <v>493</v>
      </c>
    </row>
    <row r="113" spans="1:14">
      <c r="A113" s="128" t="s">
        <v>208</v>
      </c>
      <c r="B113" s="128"/>
      <c r="C113" s="128"/>
      <c r="D113" s="128"/>
      <c r="E113" s="128"/>
    </row>
    <row r="114" spans="1:14">
      <c r="A114" s="18">
        <v>0.2</v>
      </c>
      <c r="B114" s="16" t="s">
        <v>484</v>
      </c>
    </row>
    <row r="115" spans="1:14">
      <c r="A115" s="10">
        <v>1.95</v>
      </c>
      <c r="B115" s="10" t="s">
        <v>492</v>
      </c>
    </row>
    <row r="116" spans="1:14">
      <c r="A116" s="10">
        <f>1/A115</f>
        <v>0.51282051282051289</v>
      </c>
      <c r="B116" s="10" t="s">
        <v>483</v>
      </c>
    </row>
    <row r="117" spans="1:14">
      <c r="A117" s="19">
        <f>A116*(1-A114)</f>
        <v>0.41025641025641035</v>
      </c>
      <c r="B117" s="10" t="s">
        <v>486</v>
      </c>
    </row>
    <row r="118" spans="1:14">
      <c r="A118" s="19">
        <f>1/A117</f>
        <v>2.4374999999999996</v>
      </c>
      <c r="B118" s="10" t="s">
        <v>490</v>
      </c>
    </row>
    <row r="119" spans="1:14">
      <c r="A119" s="18">
        <v>0.17</v>
      </c>
      <c r="B119" s="10" t="s">
        <v>487</v>
      </c>
    </row>
    <row r="120" spans="1:14">
      <c r="A120" s="10">
        <f>A117*(1-A119)</f>
        <v>0.34051282051282056</v>
      </c>
      <c r="B120" s="10" t="s">
        <v>488</v>
      </c>
    </row>
    <row r="121" spans="1:14" ht="15.75" thickBot="1">
      <c r="A121" s="10">
        <f>1/A120</f>
        <v>2.9367469879518069</v>
      </c>
      <c r="B121" s="10" t="s">
        <v>489</v>
      </c>
    </row>
    <row r="122" spans="1:14" ht="15.75" thickBot="1">
      <c r="A122" s="20">
        <f>(A121-A118)/A118</f>
        <v>0.20481927710843381</v>
      </c>
      <c r="B122" s="10" t="s">
        <v>491</v>
      </c>
    </row>
    <row r="124" spans="1:14">
      <c r="A124" s="128" t="s">
        <v>494</v>
      </c>
      <c r="B124" s="128"/>
      <c r="C124" s="128"/>
      <c r="D124" s="128"/>
      <c r="E124" s="128"/>
      <c r="L124" s="22"/>
    </row>
    <row r="125" spans="1:14">
      <c r="A125" s="23">
        <v>4.4824543659231753E-4</v>
      </c>
      <c r="B125" s="10" t="s">
        <v>496</v>
      </c>
      <c r="M125" s="16"/>
      <c r="N125" s="16"/>
    </row>
    <row r="126" spans="1:14">
      <c r="A126" s="10">
        <v>1.27</v>
      </c>
      <c r="B126" s="24" t="s">
        <v>501</v>
      </c>
      <c r="F126" s="25"/>
      <c r="L126" s="4"/>
      <c r="M126" s="23"/>
      <c r="N126" s="23"/>
    </row>
    <row r="127" spans="1:14">
      <c r="A127" s="10">
        <f>(1/CONVERT(A125/A126,"mi","km")*0.00105505585)</f>
        <v>1.857438352962903</v>
      </c>
      <c r="B127" s="24" t="s">
        <v>497</v>
      </c>
      <c r="L127" s="26"/>
      <c r="M127" s="23"/>
      <c r="N127" s="23"/>
    </row>
    <row r="128" spans="1:14">
      <c r="A128" s="10">
        <f>1/A127</f>
        <v>0.53837587578874124</v>
      </c>
      <c r="B128" s="24" t="s">
        <v>498</v>
      </c>
      <c r="F128" s="25"/>
      <c r="M128" s="18"/>
      <c r="N128" s="16"/>
    </row>
    <row r="129" spans="1:14">
      <c r="A129" s="10">
        <v>1.07</v>
      </c>
      <c r="B129" s="10" t="s">
        <v>495</v>
      </c>
      <c r="F129" s="25"/>
      <c r="M129" s="18"/>
      <c r="N129" s="16"/>
    </row>
    <row r="130" spans="1:14" ht="15.75" thickBot="1">
      <c r="A130" s="10">
        <f>1/A129</f>
        <v>0.93457943925233644</v>
      </c>
      <c r="B130" s="10" t="s">
        <v>499</v>
      </c>
      <c r="F130" s="25"/>
      <c r="M130" s="16"/>
      <c r="N130" s="16"/>
    </row>
    <row r="131" spans="1:14" ht="15.75" thickBot="1">
      <c r="A131" s="20">
        <f>(A130-A128)/A128</f>
        <v>0.73592369435785332</v>
      </c>
      <c r="B131" s="10" t="s">
        <v>491</v>
      </c>
      <c r="F131" s="25"/>
    </row>
    <row r="132" spans="1:14" ht="16.5">
      <c r="J132" s="27"/>
    </row>
    <row r="133" spans="1:14">
      <c r="A133" s="22"/>
      <c r="B133" s="16"/>
      <c r="C133" s="16"/>
    </row>
    <row r="134" spans="1:14">
      <c r="A134" s="128" t="s">
        <v>118</v>
      </c>
      <c r="B134" s="128"/>
      <c r="C134" s="128"/>
      <c r="D134" s="128"/>
      <c r="E134" s="128"/>
    </row>
    <row r="135" spans="1:14">
      <c r="A135" s="28" t="s">
        <v>513</v>
      </c>
      <c r="B135" s="29"/>
      <c r="C135" s="29"/>
      <c r="D135" s="29"/>
      <c r="E135" s="29"/>
      <c r="F135" s="29"/>
      <c r="G135" s="29"/>
    </row>
    <row r="136" spans="1:14" ht="15.75">
      <c r="A136" s="30"/>
      <c r="B136" s="129" t="s">
        <v>514</v>
      </c>
      <c r="C136" s="130"/>
      <c r="D136" s="130"/>
      <c r="E136" s="131"/>
      <c r="F136" s="29"/>
      <c r="G136" s="29"/>
    </row>
    <row r="137" spans="1:14" ht="15.75">
      <c r="A137" s="31"/>
      <c r="B137" s="129" t="s">
        <v>515</v>
      </c>
      <c r="C137" s="131"/>
      <c r="D137" s="129" t="s">
        <v>516</v>
      </c>
      <c r="E137" s="131"/>
      <c r="F137" s="29"/>
      <c r="G137" s="29"/>
    </row>
    <row r="138" spans="1:14" ht="15.75">
      <c r="A138" s="32" t="s">
        <v>517</v>
      </c>
      <c r="B138" s="33" t="s">
        <v>518</v>
      </c>
      <c r="C138" s="33" t="s">
        <v>519</v>
      </c>
      <c r="D138" s="33" t="s">
        <v>518</v>
      </c>
      <c r="E138" s="33" t="s">
        <v>519</v>
      </c>
      <c r="F138" s="29"/>
      <c r="G138" s="34" t="s">
        <v>520</v>
      </c>
    </row>
    <row r="139" spans="1:14">
      <c r="A139" s="35" t="s">
        <v>521</v>
      </c>
      <c r="B139" s="36">
        <v>95</v>
      </c>
      <c r="C139" s="37">
        <v>95</v>
      </c>
      <c r="D139" s="36">
        <v>50</v>
      </c>
      <c r="E139" s="37">
        <v>50</v>
      </c>
      <c r="F139" s="34" t="s">
        <v>144</v>
      </c>
      <c r="G139" s="29">
        <f>(C139-E139)/C139</f>
        <v>0.47368421052631576</v>
      </c>
    </row>
    <row r="140" spans="1:14">
      <c r="A140" s="38" t="s">
        <v>522</v>
      </c>
      <c r="B140" s="39">
        <v>100</v>
      </c>
      <c r="C140" s="40">
        <v>100</v>
      </c>
      <c r="D140" s="39">
        <v>70</v>
      </c>
      <c r="E140" s="40">
        <v>70</v>
      </c>
      <c r="F140" s="34" t="s">
        <v>144</v>
      </c>
      <c r="G140" s="29">
        <f t="shared" ref="G140:G156" si="0">(C140-E140)/C140</f>
        <v>0.3</v>
      </c>
    </row>
    <row r="141" spans="1:14">
      <c r="A141" s="38" t="s">
        <v>523</v>
      </c>
      <c r="B141" s="39">
        <v>95</v>
      </c>
      <c r="C141" s="40">
        <v>95</v>
      </c>
      <c r="D141" s="39">
        <v>50</v>
      </c>
      <c r="E141" s="40">
        <v>50</v>
      </c>
      <c r="F141" s="34" t="s">
        <v>144</v>
      </c>
      <c r="G141" s="29">
        <f t="shared" si="0"/>
        <v>0.47368421052631576</v>
      </c>
    </row>
    <row r="142" spans="1:14">
      <c r="A142" s="38" t="s">
        <v>524</v>
      </c>
      <c r="B142" s="39">
        <v>105</v>
      </c>
      <c r="C142" s="40">
        <v>105</v>
      </c>
      <c r="D142" s="39">
        <v>110</v>
      </c>
      <c r="E142" s="40">
        <v>110</v>
      </c>
      <c r="F142" s="41" t="s">
        <v>540</v>
      </c>
      <c r="G142" s="29">
        <f t="shared" si="0"/>
        <v>-4.7619047619047616E-2</v>
      </c>
    </row>
    <row r="143" spans="1:14">
      <c r="A143" s="38" t="s">
        <v>525</v>
      </c>
      <c r="B143" s="39">
        <v>80</v>
      </c>
      <c r="C143" s="40">
        <v>80</v>
      </c>
      <c r="D143" s="39">
        <v>35</v>
      </c>
      <c r="E143" s="40">
        <v>35</v>
      </c>
      <c r="F143" s="34" t="s">
        <v>144</v>
      </c>
      <c r="G143" s="29">
        <f t="shared" si="0"/>
        <v>0.5625</v>
      </c>
    </row>
    <row r="144" spans="1:14">
      <c r="A144" s="38" t="s">
        <v>526</v>
      </c>
      <c r="B144" s="39">
        <v>70</v>
      </c>
      <c r="C144" s="40">
        <v>70</v>
      </c>
      <c r="D144" s="39">
        <v>50</v>
      </c>
      <c r="E144" s="40">
        <v>50</v>
      </c>
      <c r="F144" s="34" t="s">
        <v>144</v>
      </c>
      <c r="G144" s="29">
        <f t="shared" si="0"/>
        <v>0.2857142857142857</v>
      </c>
    </row>
    <row r="145" spans="1:9">
      <c r="A145" s="38" t="s">
        <v>527</v>
      </c>
      <c r="B145" s="39">
        <v>90</v>
      </c>
      <c r="C145" s="40">
        <v>90</v>
      </c>
      <c r="D145" s="39">
        <v>80</v>
      </c>
      <c r="E145" s="40">
        <v>80</v>
      </c>
      <c r="F145" s="34" t="s">
        <v>528</v>
      </c>
      <c r="G145" s="29">
        <f t="shared" si="0"/>
        <v>0.1111111111111111</v>
      </c>
    </row>
    <row r="146" spans="1:9">
      <c r="A146" s="38" t="s">
        <v>529</v>
      </c>
      <c r="B146" s="39">
        <v>100</v>
      </c>
      <c r="C146" s="40">
        <v>100</v>
      </c>
      <c r="D146" s="39">
        <v>90</v>
      </c>
      <c r="E146" s="40">
        <v>90</v>
      </c>
      <c r="F146" s="34" t="s">
        <v>144</v>
      </c>
      <c r="G146" s="29">
        <f t="shared" si="0"/>
        <v>0.1</v>
      </c>
    </row>
    <row r="147" spans="1:9">
      <c r="A147" s="38" t="s">
        <v>530</v>
      </c>
      <c r="B147" s="39">
        <v>80</v>
      </c>
      <c r="C147" s="40">
        <v>80</v>
      </c>
      <c r="D147" s="39">
        <v>40</v>
      </c>
      <c r="E147" s="40">
        <v>40</v>
      </c>
      <c r="F147" s="34" t="s">
        <v>144</v>
      </c>
      <c r="G147" s="29">
        <f t="shared" si="0"/>
        <v>0.5</v>
      </c>
    </row>
    <row r="148" spans="1:9">
      <c r="A148" s="38" t="s">
        <v>531</v>
      </c>
      <c r="B148" s="39">
        <v>80</v>
      </c>
      <c r="C148" s="40">
        <v>80</v>
      </c>
      <c r="D148" s="39">
        <v>50</v>
      </c>
      <c r="E148" s="40">
        <v>50</v>
      </c>
      <c r="F148" s="34" t="s">
        <v>144</v>
      </c>
      <c r="G148" s="29">
        <f t="shared" si="0"/>
        <v>0.375</v>
      </c>
    </row>
    <row r="149" spans="1:9">
      <c r="A149" s="38" t="s">
        <v>532</v>
      </c>
      <c r="B149" s="39">
        <v>90</v>
      </c>
      <c r="C149" s="40">
        <v>90</v>
      </c>
      <c r="D149" s="39">
        <v>80</v>
      </c>
      <c r="E149" s="40">
        <v>80</v>
      </c>
      <c r="F149" s="34" t="s">
        <v>528</v>
      </c>
      <c r="G149" s="29">
        <f t="shared" si="0"/>
        <v>0.1111111111111111</v>
      </c>
    </row>
    <row r="150" spans="1:9">
      <c r="A150" s="38" t="s">
        <v>533</v>
      </c>
      <c r="B150" s="39">
        <v>95</v>
      </c>
      <c r="C150" s="40">
        <v>95</v>
      </c>
      <c r="D150" s="39">
        <v>90</v>
      </c>
      <c r="E150" s="40">
        <v>90</v>
      </c>
      <c r="F150" s="41" t="s">
        <v>540</v>
      </c>
      <c r="G150" s="29">
        <f t="shared" si="0"/>
        <v>5.2631578947368418E-2</v>
      </c>
    </row>
    <row r="151" spans="1:9">
      <c r="A151" s="38" t="s">
        <v>534</v>
      </c>
      <c r="B151" s="39">
        <v>95</v>
      </c>
      <c r="C151" s="40">
        <v>95</v>
      </c>
      <c r="D151" s="39">
        <v>90</v>
      </c>
      <c r="E151" s="40">
        <v>90</v>
      </c>
      <c r="F151" s="41" t="s">
        <v>540</v>
      </c>
      <c r="G151" s="29">
        <f t="shared" si="0"/>
        <v>5.2631578947368418E-2</v>
      </c>
    </row>
    <row r="152" spans="1:9">
      <c r="A152" s="38" t="s">
        <v>535</v>
      </c>
      <c r="B152" s="39">
        <v>80</v>
      </c>
      <c r="C152" s="40">
        <v>50</v>
      </c>
      <c r="D152" s="39">
        <v>30</v>
      </c>
      <c r="E152" s="40">
        <v>30</v>
      </c>
      <c r="F152" s="34" t="s">
        <v>143</v>
      </c>
      <c r="G152" s="29">
        <f t="shared" si="0"/>
        <v>0.4</v>
      </c>
    </row>
    <row r="153" spans="1:9">
      <c r="A153" s="38" t="s">
        <v>536</v>
      </c>
      <c r="B153" s="39">
        <v>90</v>
      </c>
      <c r="C153" s="40">
        <v>90</v>
      </c>
      <c r="D153" s="39">
        <v>70</v>
      </c>
      <c r="E153" s="40">
        <v>70</v>
      </c>
      <c r="F153" s="34" t="s">
        <v>140</v>
      </c>
      <c r="G153" s="29">
        <f t="shared" si="0"/>
        <v>0.22222222222222221</v>
      </c>
    </row>
    <row r="154" spans="1:9">
      <c r="A154" s="38" t="s">
        <v>537</v>
      </c>
      <c r="B154" s="39">
        <v>95</v>
      </c>
      <c r="C154" s="40">
        <v>90</v>
      </c>
      <c r="D154" s="39">
        <v>80</v>
      </c>
      <c r="E154" s="40">
        <v>80</v>
      </c>
      <c r="F154" s="41" t="s">
        <v>540</v>
      </c>
      <c r="G154" s="29">
        <f t="shared" si="0"/>
        <v>0.1111111111111111</v>
      </c>
      <c r="I154" s="42"/>
    </row>
    <row r="155" spans="1:9">
      <c r="A155" s="38" t="s">
        <v>538</v>
      </c>
      <c r="B155" s="39">
        <v>80</v>
      </c>
      <c r="C155" s="40">
        <v>65</v>
      </c>
      <c r="D155" s="39">
        <v>60</v>
      </c>
      <c r="E155" s="40">
        <v>30</v>
      </c>
      <c r="F155" s="34" t="s">
        <v>141</v>
      </c>
      <c r="G155" s="29">
        <f t="shared" si="0"/>
        <v>0.53846153846153844</v>
      </c>
    </row>
    <row r="156" spans="1:9">
      <c r="A156" s="43" t="s">
        <v>539</v>
      </c>
      <c r="B156" s="44">
        <v>90</v>
      </c>
      <c r="C156" s="45">
        <v>90</v>
      </c>
      <c r="D156" s="44">
        <v>70</v>
      </c>
      <c r="E156" s="45">
        <v>70</v>
      </c>
      <c r="F156" s="34" t="s">
        <v>141</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144</v>
      </c>
      <c r="B159" s="29">
        <f>AVERAGEIF(F139:F156,A159,G139:G156)</f>
        <v>0.38382283834586467</v>
      </c>
      <c r="C159" s="29"/>
      <c r="D159" s="29"/>
      <c r="E159" s="29"/>
      <c r="F159" s="29"/>
      <c r="G159" s="29"/>
    </row>
    <row r="160" spans="1:9">
      <c r="A160" s="29" t="s">
        <v>528</v>
      </c>
      <c r="B160" s="29">
        <f>AVERAGEIF(F139:F156,A160,G139:G156)</f>
        <v>0.1111111111111111</v>
      </c>
      <c r="C160" s="29"/>
      <c r="D160" s="29"/>
      <c r="E160" s="29"/>
      <c r="F160" s="29"/>
      <c r="G160" s="29"/>
    </row>
    <row r="161" spans="1:7">
      <c r="A161" s="29" t="s">
        <v>143</v>
      </c>
      <c r="B161" s="29">
        <f>AVERAGEIF(F139:F156,A161,G139:G156)</f>
        <v>0.4</v>
      </c>
      <c r="C161" s="29"/>
      <c r="D161" s="29"/>
      <c r="E161" s="29"/>
      <c r="F161" s="29"/>
      <c r="G161" s="29"/>
    </row>
    <row r="162" spans="1:7">
      <c r="A162" s="29" t="s">
        <v>140</v>
      </c>
      <c r="B162" s="29">
        <f>AVERAGEIF(F139:F156,A162,G139:G156)</f>
        <v>0.22222222222222221</v>
      </c>
      <c r="C162" s="29"/>
      <c r="D162" s="29"/>
      <c r="E162" s="29"/>
      <c r="F162" s="29"/>
      <c r="G162" s="29"/>
    </row>
    <row r="163" spans="1:7">
      <c r="A163" s="29" t="s">
        <v>141</v>
      </c>
      <c r="B163" s="29">
        <f>AVERAGEIF(F139:F156,A163,G139:G156)</f>
        <v>0.38034188034188032</v>
      </c>
      <c r="C163" s="29"/>
      <c r="D163" s="29"/>
      <c r="E163" s="29"/>
      <c r="F163" s="29"/>
      <c r="G163" s="29"/>
    </row>
    <row r="165" spans="1:7">
      <c r="A165" s="128" t="s">
        <v>212</v>
      </c>
      <c r="B165" s="128"/>
      <c r="C165" s="128"/>
      <c r="D165" s="128"/>
      <c r="E165" s="128"/>
    </row>
    <row r="166" spans="1:7" ht="15.75" thickBot="1">
      <c r="A166" s="24" t="s">
        <v>213</v>
      </c>
      <c r="B166" s="18">
        <v>0.4</v>
      </c>
    </row>
    <row r="167" spans="1:7" ht="15.75" thickBot="1">
      <c r="A167" s="10" t="s">
        <v>214</v>
      </c>
      <c r="B167" s="46">
        <f>(1+B166)^(1/(2020-2010))-1</f>
        <v>3.4219694129380196E-2</v>
      </c>
    </row>
    <row r="168" spans="1:7">
      <c r="B168" s="47"/>
    </row>
    <row r="169" spans="1:7">
      <c r="A169" s="128" t="s">
        <v>502</v>
      </c>
      <c r="B169" s="128"/>
    </row>
    <row r="170" spans="1:7">
      <c r="A170" s="24" t="s">
        <v>503</v>
      </c>
      <c r="B170" s="48">
        <v>972.7</v>
      </c>
    </row>
    <row r="171" spans="1:7" ht="15.75" thickBot="1">
      <c r="A171" s="24" t="s">
        <v>504</v>
      </c>
      <c r="B171" s="49">
        <f>400.9+53.5+276.5+255.7+63.5+462.5+B170+975.4+227.6+436.5</f>
        <v>4124.8</v>
      </c>
    </row>
    <row r="172" spans="1:7" ht="15.75" thickBot="1">
      <c r="A172" s="24" t="s">
        <v>505</v>
      </c>
      <c r="B172" s="46">
        <f>B170/B171</f>
        <v>0.23581749418153608</v>
      </c>
    </row>
    <row r="173" spans="1:7">
      <c r="B173" s="47"/>
    </row>
    <row r="174" spans="1:7">
      <c r="A174" s="128" t="s">
        <v>222</v>
      </c>
      <c r="B174" s="128"/>
      <c r="C174" s="128"/>
      <c r="D174" s="128"/>
      <c r="E174" s="128"/>
    </row>
    <row r="175" spans="1:7" ht="15.75" thickBot="1">
      <c r="A175" s="24" t="s">
        <v>512</v>
      </c>
      <c r="B175" s="47">
        <v>0.1246</v>
      </c>
    </row>
    <row r="176" spans="1:7" ht="15.75" thickBot="1">
      <c r="A176" s="24" t="s">
        <v>507</v>
      </c>
      <c r="B176" s="46">
        <f>1-B175</f>
        <v>0.87539999999999996</v>
      </c>
    </row>
    <row r="178" spans="1:5">
      <c r="A178" s="128" t="s">
        <v>215</v>
      </c>
      <c r="B178" s="128"/>
      <c r="C178" s="128"/>
      <c r="D178" s="128"/>
      <c r="E178" s="128"/>
    </row>
    <row r="179" spans="1:5">
      <c r="A179" s="26" t="s">
        <v>509</v>
      </c>
      <c r="B179" s="10">
        <v>197000</v>
      </c>
    </row>
    <row r="180" spans="1:5" ht="15.75" thickBot="1">
      <c r="A180" s="10" t="s">
        <v>510</v>
      </c>
      <c r="B180" s="10">
        <v>175000</v>
      </c>
    </row>
    <row r="181" spans="1:5" ht="15.75" thickBot="1">
      <c r="A181" s="10" t="s">
        <v>216</v>
      </c>
      <c r="B181" s="20">
        <f>B179/B180</f>
        <v>1.1257142857142857</v>
      </c>
    </row>
    <row r="183" spans="1:5">
      <c r="A183" s="128" t="s">
        <v>217</v>
      </c>
      <c r="B183" s="128"/>
      <c r="C183" s="128"/>
      <c r="D183" s="128"/>
      <c r="E183" s="128"/>
    </row>
    <row r="184" spans="1:5">
      <c r="A184" s="24" t="s">
        <v>653</v>
      </c>
      <c r="B184" s="92">
        <v>1.2E-2</v>
      </c>
    </row>
    <row r="185" spans="1:5">
      <c r="A185" s="24" t="s">
        <v>654</v>
      </c>
      <c r="B185" s="92">
        <v>2.4E-2</v>
      </c>
    </row>
    <row r="186" spans="1:5">
      <c r="A186" s="24" t="s">
        <v>655</v>
      </c>
      <c r="B186" s="10">
        <f>2050-2018+1</f>
        <v>33</v>
      </c>
    </row>
    <row r="187" spans="1:5">
      <c r="A187" s="24" t="s">
        <v>656</v>
      </c>
      <c r="B187" s="16">
        <f>(1-B184)^B186</f>
        <v>0.67139665221009714</v>
      </c>
    </row>
    <row r="188" spans="1:5" ht="15.75" thickBot="1">
      <c r="A188" s="24" t="s">
        <v>657</v>
      </c>
      <c r="B188" s="16">
        <f>(1-B185)^B186</f>
        <v>0.44858421050781644</v>
      </c>
    </row>
    <row r="189" spans="1:5" ht="15.75" thickBot="1">
      <c r="A189" s="24" t="s">
        <v>658</v>
      </c>
      <c r="B189" s="20">
        <f>(B187-B188)/B187</f>
        <v>0.33186409400289502</v>
      </c>
    </row>
    <row r="191" spans="1:5">
      <c r="A191" s="128" t="s">
        <v>234</v>
      </c>
      <c r="B191" s="128"/>
      <c r="C191" s="128"/>
      <c r="D191" s="128"/>
      <c r="E191" s="128"/>
    </row>
    <row r="192" spans="1:5">
      <c r="A192" s="22" t="s">
        <v>226</v>
      </c>
      <c r="B192" s="22" t="s">
        <v>227</v>
      </c>
      <c r="C192" s="22"/>
    </row>
    <row r="193" spans="1:3">
      <c r="A193" s="10" t="s">
        <v>228</v>
      </c>
      <c r="B193" s="23">
        <v>15277777.777777778</v>
      </c>
      <c r="C193" s="10" t="s">
        <v>229</v>
      </c>
    </row>
    <row r="194" spans="1:3">
      <c r="A194" s="10" t="s">
        <v>230</v>
      </c>
      <c r="B194" s="23">
        <f>3.4*10^6</f>
        <v>3400000</v>
      </c>
      <c r="C194" s="50"/>
    </row>
    <row r="195" spans="1:3">
      <c r="A195" s="10" t="s">
        <v>231</v>
      </c>
      <c r="B195" s="10">
        <v>2</v>
      </c>
    </row>
    <row r="196" spans="1:3" ht="15.75" thickBot="1">
      <c r="A196" s="10" t="s">
        <v>232</v>
      </c>
      <c r="B196" s="23">
        <f>B195*B194</f>
        <v>6800000</v>
      </c>
    </row>
    <row r="197" spans="1:3" ht="15.75" thickBot="1">
      <c r="A197" s="10" t="s">
        <v>233</v>
      </c>
      <c r="B197" s="20">
        <f>B196/B193</f>
        <v>0.44509090909090909</v>
      </c>
    </row>
  </sheetData>
  <mergeCells count="20">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 ref="A191:E191"/>
    <mergeCell ref="A165:E165"/>
    <mergeCell ref="A178:E178"/>
    <mergeCell ref="A183:E183"/>
    <mergeCell ref="A174:E174"/>
    <mergeCell ref="A169:B169"/>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workbookViewId="0">
      <selection activeCell="A16" sqref="A16"/>
    </sheetView>
  </sheetViews>
  <sheetFormatPr defaultColWidth="10.85546875" defaultRowHeight="15.75"/>
  <cols>
    <col min="1" max="3" width="10.85546875" style="114"/>
    <col min="4" max="4" width="12.7109375" style="114" customWidth="1"/>
    <col min="5" max="6" width="6.7109375" style="114" customWidth="1"/>
    <col min="7" max="13" width="10.85546875" style="114"/>
    <col min="14" max="14" width="2.42578125" style="114" customWidth="1"/>
    <col min="15" max="17" width="10.85546875" style="114"/>
    <col min="18" max="18" width="7.140625" style="114" bestFit="1" customWidth="1"/>
    <col min="19" max="16384" width="10.85546875" style="114"/>
  </cols>
  <sheetData>
    <row r="1" spans="1:19">
      <c r="A1" s="124" t="s">
        <v>1174</v>
      </c>
      <c r="C1" s="123"/>
      <c r="D1" s="123">
        <v>1</v>
      </c>
      <c r="E1" s="123">
        <v>2</v>
      </c>
      <c r="F1" s="123">
        <v>3</v>
      </c>
      <c r="G1" s="123">
        <v>4</v>
      </c>
      <c r="H1" s="123">
        <v>5</v>
      </c>
      <c r="I1" s="123">
        <v>6</v>
      </c>
      <c r="J1" s="123">
        <v>7</v>
      </c>
      <c r="K1" s="123">
        <v>8</v>
      </c>
      <c r="L1" s="123">
        <v>9</v>
      </c>
      <c r="M1" s="123">
        <v>10</v>
      </c>
      <c r="N1" s="123"/>
      <c r="Q1" s="114" t="s">
        <v>1173</v>
      </c>
      <c r="R1" s="114" t="s">
        <v>1172</v>
      </c>
    </row>
    <row r="2" spans="1:19">
      <c r="A2" s="115"/>
      <c r="C2" s="123">
        <v>2006</v>
      </c>
      <c r="D2" s="123">
        <v>2007</v>
      </c>
      <c r="E2" s="123">
        <v>2008</v>
      </c>
      <c r="F2" s="123">
        <v>2009</v>
      </c>
      <c r="G2" s="123">
        <v>2010</v>
      </c>
      <c r="H2" s="123">
        <v>2011</v>
      </c>
      <c r="I2" s="123">
        <v>2012</v>
      </c>
      <c r="J2" s="123">
        <v>2013</v>
      </c>
      <c r="K2" s="123">
        <v>2014</v>
      </c>
      <c r="L2" s="123">
        <v>2015</v>
      </c>
      <c r="M2" s="123">
        <v>2016</v>
      </c>
      <c r="N2" s="123"/>
      <c r="O2" s="114" t="s">
        <v>1171</v>
      </c>
      <c r="P2" s="114" t="s">
        <v>1170</v>
      </c>
      <c r="Q2" s="114" t="s">
        <v>1169</v>
      </c>
      <c r="R2" s="114" t="s">
        <v>1169</v>
      </c>
      <c r="S2" s="114" t="s">
        <v>1168</v>
      </c>
    </row>
    <row r="3" spans="1:19">
      <c r="A3" s="115">
        <v>148</v>
      </c>
      <c r="B3" s="114" t="s">
        <v>1167</v>
      </c>
      <c r="C3" s="114">
        <v>29.63</v>
      </c>
      <c r="D3" s="114">
        <v>27.57</v>
      </c>
      <c r="E3" s="114">
        <v>30.24</v>
      </c>
      <c r="F3" s="114">
        <v>28.22</v>
      </c>
      <c r="G3" s="114">
        <v>21.82</v>
      </c>
      <c r="H3" s="114">
        <v>22.25</v>
      </c>
      <c r="I3" s="114">
        <v>23.69</v>
      </c>
      <c r="J3" s="114">
        <v>26.48</v>
      </c>
      <c r="K3" s="114">
        <v>33.85</v>
      </c>
      <c r="L3" s="114">
        <v>32.979999999999997</v>
      </c>
      <c r="M3" s="114">
        <v>31</v>
      </c>
      <c r="O3" s="114">
        <f>AVERAGE(D3:M3)</f>
        <v>27.809999999999995</v>
      </c>
      <c r="P3" s="122">
        <f>M3/C3-1</f>
        <v>4.6236922038474626E-2</v>
      </c>
      <c r="Q3" s="121">
        <f>(M3/G3)^(1/(M$2-G$2))-1</f>
        <v>6.0273298868906977E-2</v>
      </c>
      <c r="R3" s="121">
        <f>(M3/C3)^(1/(M$2-C$2))-1</f>
        <v>4.5302148271060272E-3</v>
      </c>
      <c r="S3" s="114" t="s">
        <v>1165</v>
      </c>
    </row>
    <row r="4" spans="1:19">
      <c r="A4" s="115"/>
      <c r="C4" s="114" t="s">
        <v>1164</v>
      </c>
      <c r="D4" s="114">
        <f t="shared" ref="D4:M4" si="0">D3/$C$3*100</f>
        <v>93.047586905163698</v>
      </c>
      <c r="E4" s="114">
        <f t="shared" si="0"/>
        <v>102.05872426594667</v>
      </c>
      <c r="F4" s="114">
        <f t="shared" si="0"/>
        <v>95.241309483631454</v>
      </c>
      <c r="G4" s="114">
        <f t="shared" si="0"/>
        <v>73.641579480256496</v>
      </c>
      <c r="H4" s="114">
        <f t="shared" si="0"/>
        <v>75.092811339858258</v>
      </c>
      <c r="I4" s="114">
        <f t="shared" si="0"/>
        <v>79.952750590617626</v>
      </c>
      <c r="J4" s="114">
        <f t="shared" si="0"/>
        <v>89.368882888963896</v>
      </c>
      <c r="K4" s="114">
        <f t="shared" si="0"/>
        <v>114.24232197097537</v>
      </c>
      <c r="L4" s="114">
        <f t="shared" si="0"/>
        <v>111.30610867364157</v>
      </c>
      <c r="M4" s="114">
        <f t="shared" si="0"/>
        <v>104.62369220384747</v>
      </c>
    </row>
    <row r="5" spans="1:19">
      <c r="A5" s="115"/>
    </row>
    <row r="6" spans="1:19">
      <c r="A6" s="115">
        <v>149</v>
      </c>
      <c r="B6" s="114" t="s">
        <v>1166</v>
      </c>
      <c r="C6" s="114">
        <v>2.1800000000000002</v>
      </c>
      <c r="D6" s="114">
        <v>1.2</v>
      </c>
      <c r="E6" s="114">
        <v>1.42</v>
      </c>
      <c r="F6" s="114">
        <v>1.39</v>
      </c>
      <c r="G6" s="114">
        <v>1.57</v>
      </c>
      <c r="H6" s="114">
        <v>2.36</v>
      </c>
      <c r="I6" s="114">
        <v>8.43</v>
      </c>
      <c r="J6" s="114">
        <v>5.94</v>
      </c>
      <c r="K6" s="114">
        <v>9.14</v>
      </c>
      <c r="L6" s="114">
        <v>8.7899999999999991</v>
      </c>
      <c r="M6" s="114">
        <v>12.46</v>
      </c>
      <c r="O6" s="114">
        <f>AVERAGE(D6:M6)</f>
        <v>5.27</v>
      </c>
      <c r="P6" s="122">
        <f>M6/G6-1</f>
        <v>6.9363057324840769</v>
      </c>
      <c r="Q6" s="121">
        <f>(M6/G6)^(1/(M$2-G$2))-1</f>
        <v>0.41233069607192507</v>
      </c>
      <c r="R6" s="121">
        <f>(M6/C6)^(1/(M$2-C$2))-1</f>
        <v>0.19043628222971321</v>
      </c>
      <c r="S6" s="114" t="s">
        <v>1165</v>
      </c>
    </row>
    <row r="7" spans="1:19">
      <c r="A7" s="115"/>
      <c r="C7" s="114" t="s">
        <v>1164</v>
      </c>
      <c r="D7" s="114">
        <f t="shared" ref="D7:M7" si="1">D6/$C$3*100</f>
        <v>4.0499493756328047</v>
      </c>
      <c r="E7" s="114">
        <f t="shared" si="1"/>
        <v>4.7924400944988186</v>
      </c>
      <c r="F7" s="114">
        <f t="shared" si="1"/>
        <v>4.6911913601079984</v>
      </c>
      <c r="G7" s="114">
        <f t="shared" si="1"/>
        <v>5.2986837664529194</v>
      </c>
      <c r="H7" s="114">
        <f t="shared" si="1"/>
        <v>7.9649004387445155</v>
      </c>
      <c r="I7" s="114">
        <f t="shared" si="1"/>
        <v>28.450894363820449</v>
      </c>
      <c r="J7" s="114">
        <f t="shared" si="1"/>
        <v>20.047249409382385</v>
      </c>
      <c r="K7" s="114">
        <f t="shared" si="1"/>
        <v>30.847114411069864</v>
      </c>
      <c r="L7" s="114">
        <f t="shared" si="1"/>
        <v>29.665879176510291</v>
      </c>
      <c r="M7" s="114">
        <f t="shared" si="1"/>
        <v>42.051974350320627</v>
      </c>
      <c r="O7" s="114">
        <f>M6/M3</f>
        <v>0.40193548387096778</v>
      </c>
    </row>
    <row r="8" spans="1:19">
      <c r="A8" s="115"/>
    </row>
    <row r="9" spans="1:19">
      <c r="A9" s="115"/>
    </row>
    <row r="10" spans="1:19">
      <c r="A10" s="115">
        <v>33</v>
      </c>
      <c r="B10" s="114" t="s">
        <v>1163</v>
      </c>
      <c r="C10" s="114" t="s">
        <v>1162</v>
      </c>
      <c r="D10" s="114">
        <v>181</v>
      </c>
      <c r="E10" s="114" t="s">
        <v>1161</v>
      </c>
      <c r="I10" s="120" t="s">
        <v>1160</v>
      </c>
    </row>
    <row r="11" spans="1:19">
      <c r="A11" s="115"/>
      <c r="C11" s="114" t="s">
        <v>1159</v>
      </c>
      <c r="D11" s="118">
        <f>SUM(D14:P14)/1000</f>
        <v>157.92479931999998</v>
      </c>
      <c r="E11" s="114" t="s">
        <v>1158</v>
      </c>
      <c r="F11" s="119"/>
      <c r="G11" s="119">
        <f>D11*0.66</f>
        <v>104.23036755119999</v>
      </c>
      <c r="H11" s="114" t="s">
        <v>1157</v>
      </c>
      <c r="I11" s="119">
        <f>G11*0.14</f>
        <v>14.592251457168</v>
      </c>
      <c r="J11" s="114" t="s">
        <v>1156</v>
      </c>
    </row>
    <row r="12" spans="1:19">
      <c r="A12" s="115"/>
      <c r="C12" s="114" t="s">
        <v>1155</v>
      </c>
      <c r="D12" s="118">
        <v>1600</v>
      </c>
      <c r="E12" s="114" t="s">
        <v>1154</v>
      </c>
      <c r="F12" s="117">
        <f>D10/(D12*0.8)</f>
        <v>0.14140625000000001</v>
      </c>
    </row>
    <row r="13" spans="1:19">
      <c r="A13" s="115"/>
      <c r="D13" s="114" t="s">
        <v>1153</v>
      </c>
      <c r="E13" s="114" t="s">
        <v>1152</v>
      </c>
      <c r="F13" s="114" t="s">
        <v>1151</v>
      </c>
      <c r="G13" s="114" t="s">
        <v>1150</v>
      </c>
      <c r="H13" s="114" t="s">
        <v>1149</v>
      </c>
      <c r="I13" s="114" t="s">
        <v>1148</v>
      </c>
      <c r="J13" s="114" t="s">
        <v>1147</v>
      </c>
      <c r="K13" s="114" t="s">
        <v>1146</v>
      </c>
      <c r="L13" s="114" t="s">
        <v>1145</v>
      </c>
      <c r="M13" s="114" t="s">
        <v>1144</v>
      </c>
      <c r="N13" s="114" t="s">
        <v>1143</v>
      </c>
      <c r="O13" s="114" t="s">
        <v>1142</v>
      </c>
      <c r="P13" s="114" t="s">
        <v>1141</v>
      </c>
    </row>
    <row r="14" spans="1:19">
      <c r="A14" s="115"/>
      <c r="D14" s="114">
        <v>3409</v>
      </c>
      <c r="E14" s="114">
        <v>64675</v>
      </c>
      <c r="F14" s="114">
        <v>1608</v>
      </c>
      <c r="G14" s="114">
        <v>20434</v>
      </c>
      <c r="H14" s="114">
        <v>25575</v>
      </c>
      <c r="I14" s="114">
        <v>33499</v>
      </c>
      <c r="J14" s="114">
        <v>0</v>
      </c>
      <c r="K14" s="114">
        <v>889</v>
      </c>
      <c r="L14" s="114">
        <v>909</v>
      </c>
      <c r="M14" s="114">
        <v>3057.7993200000001</v>
      </c>
      <c r="N14" s="114">
        <v>3729</v>
      </c>
      <c r="O14" s="114">
        <v>0</v>
      </c>
      <c r="P14" s="114">
        <v>140</v>
      </c>
    </row>
    <row r="15" spans="1:19">
      <c r="A15" s="115"/>
    </row>
    <row r="16" spans="1:19">
      <c r="A16" s="115"/>
      <c r="F16" s="116"/>
    </row>
    <row r="17" spans="1:1">
      <c r="A17" s="115"/>
    </row>
    <row r="18" spans="1:1">
      <c r="A18" s="115"/>
    </row>
    <row r="19" spans="1:1">
      <c r="A19" s="115"/>
    </row>
    <row r="20" spans="1:1">
      <c r="A20" s="115"/>
    </row>
    <row r="21" spans="1:1">
      <c r="A21" s="115"/>
    </row>
    <row r="22" spans="1:1">
      <c r="A22" s="115"/>
    </row>
    <row r="23" spans="1:1">
      <c r="A23" s="115"/>
    </row>
    <row r="24" spans="1:1">
      <c r="A24" s="115"/>
    </row>
    <row r="25" spans="1:1">
      <c r="A25" s="115"/>
    </row>
    <row r="26" spans="1:1">
      <c r="A26" s="115"/>
    </row>
    <row r="27" spans="1:1">
      <c r="A27" s="115"/>
    </row>
    <row r="28" spans="1:1">
      <c r="A28" s="115"/>
    </row>
    <row r="29" spans="1:1">
      <c r="A29" s="115"/>
    </row>
    <row r="30" spans="1:1">
      <c r="A30" s="115"/>
    </row>
    <row r="31" spans="1:1">
      <c r="A31" s="115"/>
    </row>
    <row r="32" spans="1:1">
      <c r="A32" s="115"/>
    </row>
    <row r="33" spans="1:1">
      <c r="A33" s="115"/>
    </row>
    <row r="34" spans="1:1">
      <c r="A34" s="115"/>
    </row>
    <row r="35" spans="1:1">
      <c r="A35" s="115"/>
    </row>
    <row r="36" spans="1:1">
      <c r="A36" s="115"/>
    </row>
    <row r="37" spans="1:1">
      <c r="A37" s="115"/>
    </row>
    <row r="38" spans="1:1">
      <c r="A38" s="115"/>
    </row>
    <row r="39" spans="1:1">
      <c r="A39" s="115"/>
    </row>
    <row r="40" spans="1:1">
      <c r="A40" s="115"/>
    </row>
    <row r="41" spans="1:1">
      <c r="A41" s="115"/>
    </row>
    <row r="42" spans="1:1">
      <c r="A42" s="115"/>
    </row>
    <row r="43" spans="1:1">
      <c r="A43" s="115"/>
    </row>
    <row r="44" spans="1:1">
      <c r="A44" s="115"/>
    </row>
    <row r="45" spans="1:1">
      <c r="A45" s="115"/>
    </row>
    <row r="46" spans="1:1">
      <c r="A46" s="115"/>
    </row>
    <row r="47" spans="1:1">
      <c r="A47" s="115"/>
    </row>
    <row r="48" spans="1:1">
      <c r="A48" s="115"/>
    </row>
    <row r="49" spans="1:1">
      <c r="A49" s="115"/>
    </row>
    <row r="50" spans="1:1">
      <c r="A50" s="115"/>
    </row>
    <row r="51" spans="1:1">
      <c r="A51" s="115"/>
    </row>
    <row r="52" spans="1:1">
      <c r="A52" s="115"/>
    </row>
    <row r="53" spans="1:1">
      <c r="A53" s="115"/>
    </row>
    <row r="54" spans="1:1">
      <c r="A54" s="115"/>
    </row>
    <row r="55" spans="1:1">
      <c r="A55" s="115"/>
    </row>
    <row r="56" spans="1:1">
      <c r="A56" s="115"/>
    </row>
    <row r="57" spans="1:1">
      <c r="A57" s="115"/>
    </row>
    <row r="58" spans="1:1">
      <c r="A58" s="115"/>
    </row>
    <row r="59" spans="1:1">
      <c r="A59" s="115"/>
    </row>
    <row r="60" spans="1:1">
      <c r="A60" s="115"/>
    </row>
    <row r="61" spans="1:1">
      <c r="A61" s="115"/>
    </row>
    <row r="62" spans="1:1">
      <c r="A62" s="115"/>
    </row>
    <row r="63" spans="1:1">
      <c r="A63" s="115"/>
    </row>
    <row r="64" spans="1:1">
      <c r="A64" s="115"/>
    </row>
    <row r="65" spans="1:1">
      <c r="A65" s="115"/>
    </row>
    <row r="66" spans="1:1">
      <c r="A66" s="115"/>
    </row>
    <row r="67" spans="1:1">
      <c r="A67" s="115"/>
    </row>
    <row r="68" spans="1:1">
      <c r="A68" s="115"/>
    </row>
    <row r="69" spans="1:1">
      <c r="A69" s="115"/>
    </row>
    <row r="70" spans="1:1">
      <c r="A70" s="115"/>
    </row>
    <row r="71" spans="1:1">
      <c r="A71" s="115"/>
    </row>
    <row r="72" spans="1:1">
      <c r="A72" s="115"/>
    </row>
    <row r="73" spans="1:1">
      <c r="A73" s="115"/>
    </row>
    <row r="74" spans="1:1">
      <c r="A74" s="115"/>
    </row>
    <row r="75" spans="1:1">
      <c r="A75" s="115"/>
    </row>
    <row r="76" spans="1:1">
      <c r="A76" s="115"/>
    </row>
    <row r="77" spans="1:1">
      <c r="A77" s="115"/>
    </row>
    <row r="78" spans="1:1">
      <c r="A78" s="115"/>
    </row>
    <row r="79" spans="1:1">
      <c r="A79" s="115"/>
    </row>
    <row r="80" spans="1:1">
      <c r="A80" s="115"/>
    </row>
    <row r="81" spans="1:1">
      <c r="A81" s="115"/>
    </row>
    <row r="82" spans="1:1">
      <c r="A82" s="115"/>
    </row>
    <row r="83" spans="1:1">
      <c r="A83" s="115"/>
    </row>
    <row r="84" spans="1:1">
      <c r="A84" s="115"/>
    </row>
    <row r="85" spans="1:1">
      <c r="A85" s="115"/>
    </row>
    <row r="86" spans="1:1">
      <c r="A86" s="115"/>
    </row>
    <row r="87" spans="1:1">
      <c r="A87" s="115"/>
    </row>
    <row r="88" spans="1:1">
      <c r="A88" s="115"/>
    </row>
    <row r="89" spans="1:1">
      <c r="A89" s="115"/>
    </row>
    <row r="90" spans="1:1">
      <c r="A90" s="115"/>
    </row>
    <row r="91" spans="1:1">
      <c r="A91" s="115"/>
    </row>
    <row r="92" spans="1:1">
      <c r="A92" s="115"/>
    </row>
    <row r="93" spans="1:1">
      <c r="A93" s="115"/>
    </row>
    <row r="94" spans="1:1">
      <c r="A94" s="115"/>
    </row>
    <row r="95" spans="1:1">
      <c r="A95" s="115"/>
    </row>
    <row r="96" spans="1:1">
      <c r="A96" s="115"/>
    </row>
    <row r="97" spans="1:1">
      <c r="A97" s="115"/>
    </row>
    <row r="98" spans="1:1">
      <c r="A98" s="115"/>
    </row>
    <row r="99" spans="1:1">
      <c r="A99" s="115"/>
    </row>
    <row r="100" spans="1:1">
      <c r="A100" s="1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ReferenceScenarios</vt:lpstr>
      <vt:lpstr>Targets</vt:lpstr>
      <vt:lpstr>MaxBoundCalculations</vt:lpstr>
      <vt:lpstr>MexicoCalculations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2018-06-22T02:00:31Z</dcterms:modified>
</cp:coreProperties>
</file>