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Rorvis\Dropbox (Energy InNovation)\My Documents\Energy Policy Solutions\Michigan\Models\eps-michigan\"/>
    </mc:Choice>
  </mc:AlternateContent>
  <xr:revisionPtr revIDLastSave="0" documentId="13_ncr:1_{A50BE448-3C8D-4CE8-B520-F799A0158B67}" xr6:coauthVersionLast="47" xr6:coauthVersionMax="47" xr10:uidLastSave="{00000000-0000-0000-0000-000000000000}"/>
  <bookViews>
    <workbookView xWindow="-120" yWindow="-120" windowWidth="57840" windowHeight="23640" firstSheet="2" activeTab="8"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<sst xmlns="http://schemas.openxmlformats.org/spreadsheetml/2006/main" count="32060" uniqueCount="2370">
  <si>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</si>
  <si>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</si>
  <si>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</si>
  <si>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</si>
  <si>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</si>
  <si>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</si>
  <si>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</si>
  <si>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</si>
  <si>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</si>
  <si>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</si>
  <si>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</si>
  <si>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</si>
  <si>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</si>
  <si>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</si>
  <si>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</si>
  <si>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</si>
  <si>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</si>
  <si>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</si>
  <si>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</si>
  <si>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</si>
  <si>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</si>
  <si>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</si>
  <si>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</si>
  <si>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</si>
  <si>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</si>
  <si>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</si>
  <si>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</si>
  <si>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</si>
  <si>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</si>
  <si>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</si>
  <si>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</si>
  <si>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</si>
  <si>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</si>
  <si>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</si>
  <si>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</si>
  <si>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</si>
  <si>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</si>
  <si>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</si>
  <si>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</si>
  <si>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</si>
  <si>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</si>
  <si>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</si>
  <si>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</si>
  <si>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</si>
  <si>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</si>
  <si>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</si>
  <si>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</si>
  <si>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</si>
  <si>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</si>
  <si>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</si>
  <si>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</si>
  <si>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</si>
  <si>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</si>
  <si>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</si>
  <si>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</si>
  <si>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</si>
  <si>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</si>
  <si>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</si>
  <si>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</si>
  <si>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</si>
  <si>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</si>
  <si>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</si>
  <si>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</si>
  <si>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</si>
  <si>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</si>
  <si>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</si>
  <si>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</si>
  <si>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</si>
  <si>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</si>
  <si>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</si>
  <si>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</si>
  <si>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</si>
  <si>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</si>
  <si>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</si>
  <si>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</si>
  <si>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</si>
  <si>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</si>
  <si>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</si>
  <si>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</si>
  <si>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</si>
  <si>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</si>
  <si>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</si>
  <si>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</si>
  <si>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</si>
  <si>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</si>
  <si>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</si>
  <si>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</si>
  <si>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</si>
  <si>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</si>
  <si>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</si>
  <si>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</si>
  <si>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</si>
  <si>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</si>
  <si>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</si>
  <si>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</si>
  <si>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</si>
  <si>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</si>
  <si>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</si>
  <si>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</si>
  <si>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</si>
  <si>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</si>
  <si>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</si>
  <si>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</si>
  <si>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</si>
  <si>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</si>
  <si>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</si>
  <si>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</si>
  <si>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</si>
  <si>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</si>
  <si>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</si>
  <si>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</si>
  <si>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</si>
  <si>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</si>
  <si>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</si>
  <si>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</si>
  <si>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</si>
  <si>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</si>
  <si>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</si>
  <si>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</si>
  <si>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</si>
  <si>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</si>
  <si>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</si>
  <si>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</si>
  <si>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</si>
  <si>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</si>
  <si>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</si>
  <si>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</si>
  <si>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</si>
  <si>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</si>
  <si>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</si>
  <si>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</si>
  <si>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</si>
  <si>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</si>
  <si>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</si>
  <si>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</si>
  <si>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</si>
  <si>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</si>
  <si>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</si>
  <si>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</si>
  <si>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</si>
  <si>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</si>
  <si>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</si>
  <si>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</si>
  <si>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</si>
  <si>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</si>
  <si>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</si>
  <si>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</si>
  <si>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</si>
  <si>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</si>
  <si>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</si>
  <si>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</si>
  <si>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</si>
  <si>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</si>
  <si>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</si>
  <si>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</si>
  <si>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</si>
  <si>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</si>
  <si>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</si>
  <si>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</si>
  <si>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</si>
  <si>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</si>
  <si>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</si>
  <si>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</si>
  <si>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</si>
  <si>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</si>
  <si>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</si>
  <si>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</si>
  <si>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</si>
  <si>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</si>
  <si>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</si>
  <si>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</si>
  <si>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</si>
  <si>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</si>
  <si>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</si>
  <si>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</si>
  <si>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</si>
  <si>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</si>
  <si>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</si>
  <si>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</si>
  <si>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</si>
  <si>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</si>
  <si>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</si>
  <si>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</si>
  <si>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</si>
  <si>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</si>
  <si>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</si>
  <si>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</si>
  <si>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</si>
  <si>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</si>
  <si>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</si>
  <si>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</si>
  <si>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</si>
  <si>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</si>
  <si>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</si>
  <si>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</si>
  <si>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</si>
  <si>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</si>
  <si>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</si>
  <si>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</si>
  <si>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</si>
  <si>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</si>
  <si>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</si>
  <si>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</si>
  <si>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</si>
  <si>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</si>
  <si>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</si>
  <si>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</si>
  <si>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</si>
  <si>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</si>
  <si>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</si>
  <si>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</si>
  <si>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</si>
  <si>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</si>
  <si>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</si>
  <si>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</si>
  <si>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</si>
  <si>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</si>
  <si>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</si>
  <si>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</si>
  <si>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</si>
  <si>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</si>
  <si>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</si>
  <si>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</si>
  <si>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</si>
  <si>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</si>
  <si>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</si>
  <si>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</si>
  <si>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</si>
  <si>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</si>
  <si>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</si>
  <si>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</si>
  <si>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</si>
  <si>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</si>
  <si>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</si>
  <si>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</si>
  <si>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</si>
  <si>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</si>
  <si>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</si>
  <si>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</si>
  <si>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</si>
  <si>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</si>
  <si>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</si>
  <si>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</si>
  <si>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</si>
  <si>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</si>
  <si>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</si>
  <si>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</si>
  <si>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</si>
  <si>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</si>
  <si>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</si>
  <si>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</si>
  <si>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</si>
  <si>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</si>
  <si>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</si>
  <si>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</si>
  <si>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</si>
  <si>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</si>
  <si>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</si>
  <si>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</si>
  <si>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</si>
  <si>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</si>
  <si>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</si>
  <si>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</si>
  <si>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</si>
  <si>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</si>
  <si>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</si>
  <si>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</si>
  <si>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</si>
  <si>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</si>
  <si>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</si>
  <si>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</si>
  <si>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</si>
  <si>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</si>
  <si>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</si>
  <si>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</si>
  <si>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</si>
  <si>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</si>
  <si>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</si>
  <si>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</si>
  <si>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</si>
  <si>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</si>
  <si>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</si>
  <si>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</si>
  <si>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</si>
  <si>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</si>
  <si>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</si>
  <si>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</si>
  <si>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</si>
  <si>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</si>
  <si>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</si>
  <si>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</si>
  <si>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</si>
  <si>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</si>
  <si>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</si>
  <si>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</si>
  <si>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</si>
  <si>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</si>
  <si>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</si>
  <si>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</si>
  <si>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</si>
  <si>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</si>
  <si>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</si>
  <si>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</si>
  <si>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</si>
  <si>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</si>
  <si>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</si>
  <si>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</si>
  <si>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</si>
  <si>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</si>
  <si>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</si>
  <si>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</si>
  <si>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</si>
  <si>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</si>
  <si>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</si>
  <si>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</si>
  <si>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</si>
  <si>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</si>
  <si>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</si>
  <si>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</si>
  <si>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</si>
  <si>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</si>
  <si>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</si>
  <si>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</si>
  <si>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</si>
  <si>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</si>
  <si>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</si>
  <si>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</si>
  <si>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</si>
  <si>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</si>
  <si>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</si>
  <si>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</si>
  <si>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</si>
  <si>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</si>
  <si>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</si>
  <si>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</si>
  <si>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</si>
  <si>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</si>
  <si>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</si>
  <si>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</si>
  <si>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</si>
  <si>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</si>
  <si>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</si>
  <si>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</si>
  <si>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</si>
  <si>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</si>
  <si>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</si>
  <si>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</si>
  <si>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</si>
  <si>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</si>
  <si>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</si>
  <si>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</si>
  <si>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</si>
  <si>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</si>
  <si>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</si>
  <si>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</si>
  <si>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</si>
  <si>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</si>
  <si>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</si>
  <si>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</si>
  <si>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</si>
  <si>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</si>
  <si>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</si>
  <si>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</si>
  <si>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</si>
  <si>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</si>
  <si>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</si>
  <si>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</si>
  <si>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</si>
  <si>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</si>
  <si>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</si>
  <si>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</si>
  <si>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</si>
  <si>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</si>
  <si>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</si>
  <si>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</si>
  <si>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</si>
  <si>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</si>
  <si>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</si>
  <si>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</si>
  <si>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</si>
  <si>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</si>
  <si>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</si>
  <si>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</si>
  <si>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</si>
  <si>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</si>
  <si>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</si>
  <si>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</si>
  <si>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</si>
  <si>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</si>
  <si>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</si>
  <si>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</si>
  <si>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</si>
  <si>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</si>
  <si>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</si>
  <si>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</si>
  <si>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</si>
  <si>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</si>
  <si>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</si>
  <si>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</si>
  <si>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</si>
  <si>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</si>
  <si>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</si>
  <si>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</si>
  <si>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</si>
  <si>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</si>
  <si>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</si>
  <si>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</si>
  <si>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</si>
  <si>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</si>
  <si>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</si>
  <si>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</si>
  <si>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</si>
  <si>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</si>
  <si>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</si>
  <si>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</si>
  <si>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</si>
  <si>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</si>
  <si>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</si>
  <si>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</si>
  <si>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</si>
  <si>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</si>
  <si>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</si>
  <si>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</si>
  <si>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</si>
  <si>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</si>
  <si>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</si>
  <si>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</si>
  <si>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</si>
  <si>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</si>
  <si>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</si>
  <si>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</si>
  <si>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</si>
  <si>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</si>
  <si>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</si>
  <si>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</si>
  <si>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</si>
  <si>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</si>
  <si>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</si>
  <si>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</si>
  <si>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</si>
  <si>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</si>
  <si>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</si>
  <si>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</si>
  <si>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</si>
  <si>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</si>
  <si>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</si>
  <si>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</si>
  <si>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</si>
  <si>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</si>
  <si>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</si>
  <si>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</si>
  <si>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</si>
  <si>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</si>
  <si>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</si>
  <si>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</si>
  <si>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</si>
  <si>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</si>
  <si>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</si>
  <si>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</si>
  <si>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</si>
  <si>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</si>
  <si>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</si>
  <si>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</si>
  <si>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</si>
  <si>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</si>
  <si>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</si>
  <si>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</si>
  <si>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</si>
  <si>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</si>
  <si>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</si>
  <si>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</si>
  <si>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</si>
  <si>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</si>
  <si>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</si>
  <si>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</si>
  <si>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</si>
  <si>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</si>
  <si>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</si>
  <si>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</si>
  <si>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</si>
  <si>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</si>
  <si>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</si>
  <si>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</si>
  <si>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</si>
  <si>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</si>
  <si>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</si>
  <si>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</si>
  <si>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</si>
  <si>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</si>
  <si>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</si>
  <si>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</si>
  <si>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</si>
  <si>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</si>
  <si>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</si>
  <si>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</si>
  <si>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</si>
  <si>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</si>
  <si>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</si>
  <si>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</si>
  <si>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</si>
  <si>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</si>
  <si>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</si>
  <si>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</si>
  <si>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</si>
  <si>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</si>
  <si>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</si>
  <si>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</si>
  <si>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</si>
  <si>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</si>
  <si>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</si>
  <si>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</si>
  <si>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</si>
  <si>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</si>
  <si>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</si>
  <si>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</si>
  <si>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</si>
  <si>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</si>
  <si>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</si>
  <si>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</si>
  <si>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</si>
  <si>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</si>
  <si>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</si>
  <si>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</si>
  <si>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</si>
  <si>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</si>
  <si>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</si>
  <si>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</si>
  <si>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</si>
  <si>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</si>
  <si>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</si>
  <si>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</si>
  <si>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</si>
  <si>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</si>
  <si>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</si>
  <si>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</si>
  <si>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</si>
  <si>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</si>
  <si>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</si>
  <si>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</si>
  <si>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</si>
  <si>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</si>
  <si>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</si>
  <si>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</si>
  <si>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</si>
  <si>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</si>
  <si>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</si>
  <si>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</si>
  <si>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</si>
  <si>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</si>
  <si>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</si>
  <si>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</si>
  <si>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</si>
  <si>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</si>
  <si>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</si>
  <si>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</si>
  <si>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</si>
  <si>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</si>
  <si>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</si>
  <si>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</si>
  <si>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</si>
  <si>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</si>
  <si>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</si>
  <si>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</si>
  <si>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</si>
  <si>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</si>
  <si>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</si>
  <si>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</si>
  <si>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</si>
  <si>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</si>
  <si>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</si>
  <si>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</si>
  <si>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</si>
  <si>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</si>
  <si>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</si>
  <si>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</si>
  <si>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</si>
  <si>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</si>
  <si>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</si>
  <si>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</si>
  <si>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</si>
  <si>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</si>
  <si>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</si>
  <si>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</si>
  <si>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</si>
  <si>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</si>
  <si>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</si>
  <si>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</si>
  <si>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</si>
  <si>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</si>
  <si>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</si>
  <si>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</si>
  <si>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</si>
  <si>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</si>
  <si>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</si>
  <si>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</si>
  <si>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</si>
  <si>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</si>
  <si>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</si>
  <si>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</si>
  <si>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</si>
  <si>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</si>
  <si>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</si>
  <si>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</si>
  <si>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</si>
  <si>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</si>
  <si>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</si>
  <si>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</si>
  <si>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</si>
  <si>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</si>
  <si>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</si>
  <si>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</si>
  <si>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</si>
  <si>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</si>
  <si>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</si>
  <si>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</si>
  <si>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</si>
  <si>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</si>
  <si>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</si>
  <si>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</si>
  <si>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</si>
  <si>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</si>
  <si>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</si>
  <si>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</si>
  <si>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</si>
  <si>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</si>
  <si>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</si>
  <si>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</si>
  <si>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</si>
  <si>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</si>
  <si>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</si>
  <si>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</si>
  <si>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</si>
  <si>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</si>
  <si>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</si>
  <si>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</si>
  <si>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</si>
  <si>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</si>
  <si>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</si>
  <si>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</si>
  <si>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</si>
  <si>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</si>
  <si>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</si>
  <si>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</si>
  <si>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</si>
  <si>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</si>
  <si>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</si>
  <si>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</si>
  <si>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</si>
  <si>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</si>
  <si>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</si>
  <si>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</si>
  <si>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</si>
  <si>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</si>
  <si>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</si>
  <si>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</si>
  <si>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</si>
  <si>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</si>
  <si>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</si>
  <si>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</si>
  <si>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</si>
  <si>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</si>
  <si>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</si>
  <si>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</si>
  <si>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</si>
  <si>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</si>
  <si>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</si>
  <si>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</si>
  <si>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</si>
  <si>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</si>
  <si>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</si>
  <si>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</si>
  <si>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</si>
  <si>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</si>
  <si>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</si>
  <si>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</si>
  <si>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</si>
  <si>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</si>
  <si>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</si>
  <si>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</si>
  <si>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</si>
  <si>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</si>
  <si>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</si>
  <si>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</si>
  <si>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</si>
  <si>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</si>
  <si>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</si>
  <si>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</si>
  <si>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</si>
  <si>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</si>
  <si>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</si>
  <si>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</si>
  <si>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</si>
  <si>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</si>
  <si>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</si>
  <si>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</si>
  <si>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</si>
  <si>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</si>
  <si>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</si>
  <si>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</si>
  <si>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</si>
  <si>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</si>
  <si>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</si>
  <si>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</si>
  <si>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</si>
  <si>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</si>
  <si>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</si>
  <si>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</si>
  <si>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</si>
  <si>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</si>
  <si>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</si>
  <si>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</si>
  <si>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</si>
  <si>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</si>
  <si>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</si>
  <si>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</si>
  <si>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</si>
  <si>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</si>
  <si>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</si>
  <si>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</si>
  <si>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</si>
  <si>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</si>
  <si>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</si>
  <si>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</si>
  <si>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</si>
  <si>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</si>
  <si>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</si>
  <si>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</si>
  <si>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</si>
  <si>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</si>
  <si>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</si>
  <si>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</si>
  <si>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</si>
  <si>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</si>
  <si>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</si>
  <si>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</si>
  <si>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</si>
  <si>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</si>
  <si>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</si>
  <si>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</si>
  <si>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</si>
  <si>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</si>
  <si>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</si>
  <si>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</si>
  <si>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</si>
  <si>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</si>
  <si>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</si>
  <si>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</si>
  <si>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</si>
  <si>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</si>
  <si>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</si>
  <si>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</si>
  <si>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</si>
  <si>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</si>
  <si>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</si>
  <si>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</si>
  <si>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</si>
  <si>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</si>
  <si>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</si>
  <si>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</si>
  <si>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</si>
  <si>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</si>
  <si>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</si>
  <si>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</si>
  <si>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</si>
  <si>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</si>
  <si>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</si>
  <si>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</si>
  <si>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</si>
  <si>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</si>
  <si>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</si>
  <si>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</si>
  <si>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</si>
  <si>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</si>
  <si>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</si>
  <si>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</si>
  <si>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</si>
  <si>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</si>
  <si>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</si>
  <si>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</si>
  <si>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</si>
  <si>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</si>
  <si>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</si>
  <si>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</si>
  <si>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</si>
  <si>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</si>
  <si>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</si>
  <si>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</si>
  <si>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</si>
  <si>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</si>
  <si>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</si>
  <si>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</si>
  <si>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</si>
  <si>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</si>
  <si>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</si>
  <si>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</si>
  <si>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</si>
  <si>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</si>
  <si>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</si>
  <si>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</si>
  <si>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</si>
  <si>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</si>
  <si>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</si>
  <si>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</si>
  <si>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</si>
  <si>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</si>
  <si>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</si>
  <si>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</si>
  <si>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</si>
  <si>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</si>
  <si>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</si>
  <si>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</si>
  <si>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</si>
  <si>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</si>
  <si>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</si>
  <si>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</si>
  <si>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</si>
  <si>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</si>
  <si>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</si>
  <si>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</si>
  <si>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</si>
  <si>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</si>
  <si>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</si>
  <si>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</si>
  <si>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</si>
  <si>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</si>
  <si>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</si>
  <si>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</si>
  <si>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</si>
  <si>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</si>
  <si>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</si>
  <si>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</si>
  <si>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</si>
  <si>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</si>
  <si>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</si>
  <si>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</si>
  <si>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</si>
  <si>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</si>
  <si>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</si>
  <si>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</si>
  <si>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</si>
  <si>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</si>
  <si>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</si>
  <si>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</si>
  <si>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</si>
  <si>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</si>
  <si>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</si>
  <si>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</si>
  <si>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</si>
  <si>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</si>
  <si>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</si>
  <si>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</si>
  <si>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</si>
  <si>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</si>
  <si>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</si>
  <si>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</si>
  <si>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</si>
  <si>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</si>
  <si>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</si>
  <si>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</si>
  <si>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</si>
  <si>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</si>
  <si>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</si>
  <si>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</si>
  <si>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</si>
  <si>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</si>
  <si>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</si>
  <si>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</si>
  <si>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</si>
  <si>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</si>
  <si>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</si>
  <si>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</si>
  <si>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</si>
  <si>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</si>
  <si>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</si>
  <si>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</si>
  <si>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</si>
  <si>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</si>
  <si>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</si>
  <si>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</si>
  <si>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</si>
  <si>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</si>
  <si>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</si>
  <si>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</si>
  <si>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</si>
  <si>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</si>
  <si>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</si>
  <si>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</si>
  <si>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</si>
  <si>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</si>
  <si>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</si>
  <si>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</si>
  <si>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</si>
  <si>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</si>
  <si>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</si>
  <si>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</si>
  <si>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</si>
  <si>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</si>
  <si>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</si>
  <si>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</si>
  <si>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</si>
  <si>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</si>
  <si>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</si>
  <si>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</si>
  <si>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</si>
  <si>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</si>
  <si>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</si>
  <si>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</si>
  <si>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</si>
  <si>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</si>
  <si>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</si>
  <si>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</si>
  <si>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</si>
  <si>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</si>
  <si>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</si>
  <si>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</si>
  <si>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</si>
  <si>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</si>
  <si>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</si>
  <si>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</si>
  <si>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</si>
  <si>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</si>
  <si>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</si>
  <si>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</si>
  <si>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</si>
  <si>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</si>
  <si>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</si>
  <si>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</si>
  <si>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</si>
  <si>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</si>
  <si>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</si>
  <si>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</si>
  <si>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</si>
  <si>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</si>
  <si>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</si>
  <si>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</si>
  <si>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</si>
  <si>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</si>
  <si>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</si>
  <si>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</si>
  <si>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</si>
  <si>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</si>
  <si>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</si>
  <si>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</si>
  <si>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</si>
  <si>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</si>
  <si>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</si>
  <si>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</si>
  <si>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</si>
  <si>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</si>
  <si>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</si>
  <si>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</si>
  <si>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</si>
  <si>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</si>
  <si>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</si>
  <si>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</si>
  <si>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</si>
  <si>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</si>
  <si>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</si>
  <si>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</si>
  <si>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</si>
  <si>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</si>
  <si>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</si>
  <si>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</si>
  <si>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</si>
  <si>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</si>
  <si>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</si>
  <si>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</si>
  <si>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</si>
  <si>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</si>
  <si>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</si>
  <si>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</si>
  <si>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</si>
  <si>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</si>
  <si>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</si>
  <si>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</si>
  <si>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</si>
  <si>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</si>
  <si>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</si>
  <si>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</si>
  <si>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</si>
  <si>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</si>
  <si>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</si>
  <si>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</si>
  <si>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</si>
  <si>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</si>
  <si>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</si>
  <si>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</si>
  <si>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</si>
  <si>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</si>
  <si>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</si>
  <si>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</si>
  <si>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</si>
  <si>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</si>
  <si>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</si>
  <si>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</si>
  <si>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</si>
  <si>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</si>
  <si>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</si>
  <si>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</si>
  <si>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</si>
  <si>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</si>
  <si>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</si>
  <si>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</si>
  <si>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</si>
  <si>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</si>
  <si>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</si>
  <si>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</si>
  <si>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</si>
  <si>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</si>
  <si>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</si>
  <si>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</si>
  <si>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</si>
  <si>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</si>
  <si>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</si>
  <si>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</si>
  <si>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</si>
  <si>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</si>
  <si>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</si>
  <si>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</si>
  <si>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</si>
  <si>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</si>
  <si>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</si>
  <si>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</si>
  <si>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</si>
  <si>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</si>
  <si>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</si>
  <si>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</si>
  <si>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</si>
  <si>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</si>
  <si>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</si>
  <si>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</si>
  <si>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</si>
  <si>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</si>
  <si>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</si>
  <si>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</si>
  <si>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</si>
  <si>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</si>
  <si>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</si>
  <si>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</si>
  <si>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</si>
  <si>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</si>
  <si>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</si>
  <si>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</si>
  <si>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</si>
  <si>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</si>
  <si>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</si>
  <si>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</si>
  <si>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</si>
  <si>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</si>
  <si>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</si>
  <si>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</si>
  <si>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</si>
  <si>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</si>
  <si>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</si>
  <si>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</si>
  <si>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</si>
  <si>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</si>
  <si>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</si>
  <si>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</si>
  <si>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</si>
  <si>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</si>
  <si>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</si>
  <si>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</si>
  <si>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</si>
  <si>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</si>
  <si>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</si>
  <si>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</si>
  <si>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</si>
  <si>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</si>
  <si>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</si>
  <si>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</si>
  <si>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</si>
  <si>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</si>
  <si>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</si>
  <si>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</si>
  <si>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</si>
  <si>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</si>
  <si>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</si>
  <si>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</si>
  <si>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</si>
  <si>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</si>
  <si>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</si>
  <si>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</si>
  <si>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</si>
  <si>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</si>
  <si>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</si>
  <si>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</si>
  <si>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</si>
  <si>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</si>
  <si>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</si>
  <si>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</si>
  <si>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</si>
  <si>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</si>
  <si>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</si>
  <si>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</si>
  <si>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</si>
  <si>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</si>
  <si>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</si>
  <si>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</si>
  <si>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</si>
  <si>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</si>
  <si>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</si>
  <si>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</si>
  <si>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</si>
  <si>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</si>
  <si>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</si>
  <si>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</si>
  <si>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</si>
  <si>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</si>
  <si>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</si>
  <si>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</si>
  <si>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</si>
  <si>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</si>
  <si>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</si>
  <si>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</si>
  <si>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</si>
  <si>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</si>
  <si>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</si>
  <si>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</si>
  <si>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</si>
  <si>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</si>
  <si>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</si>
  <si>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</si>
  <si>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</si>
  <si>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</si>
  <si>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</si>
  <si>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</si>
  <si>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</si>
  <si>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</si>
  <si>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</si>
  <si>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</si>
  <si>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</si>
  <si>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</si>
  <si>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</si>
  <si>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</si>
  <si>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</si>
  <si>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</si>
  <si>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</si>
  <si>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</si>
  <si>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</si>
  <si>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</si>
  <si>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</si>
  <si>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</si>
  <si>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</si>
  <si>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</si>
  <si>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</si>
  <si>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</si>
  <si>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</si>
  <si>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</si>
  <si>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</si>
  <si>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</si>
  <si>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</si>
  <si>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</si>
  <si>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</si>
  <si>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</si>
  <si>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</si>
  <si>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</si>
  <si>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</si>
  <si>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</si>
  <si>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</si>
  <si>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</si>
  <si>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</si>
  <si>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</si>
  <si>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</si>
  <si>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</si>
  <si>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</si>
  <si>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</si>
  <si>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</si>
  <si>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</si>
  <si>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</si>
  <si>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</si>
  <si>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</si>
  <si>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</si>
  <si>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</si>
  <si>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</si>
  <si>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</si>
  <si>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</si>
  <si>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</si>
  <si>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</si>
  <si>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</si>
  <si>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</si>
  <si>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</si>
  <si>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</si>
  <si>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</si>
  <si>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</si>
  <si>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</si>
  <si>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</si>
  <si>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</si>
  <si>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</si>
  <si>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</si>
  <si>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</si>
  <si>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</si>
  <si>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</si>
  <si>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</si>
  <si>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</si>
  <si>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</si>
  <si>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</si>
  <si>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</si>
  <si>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</si>
  <si>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</si>
  <si>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</si>
  <si>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</si>
  <si>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</si>
  <si>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</si>
  <si>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</si>
  <si>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</si>
  <si>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</si>
  <si>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</si>
  <si>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</si>
  <si>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</si>
  <si>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</si>
  <si>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</si>
  <si>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</si>
  <si>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</si>
  <si>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</si>
  <si>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</si>
  <si>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</si>
  <si>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</si>
  <si>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</si>
  <si>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</si>
  <si>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</si>
  <si>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</si>
  <si>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</si>
  <si>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</si>
  <si>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</si>
  <si>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</si>
  <si>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</si>
  <si>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</si>
  <si>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</si>
  <si>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</si>
  <si>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</si>
  <si>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</si>
  <si>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</si>
  <si>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</si>
  <si>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</si>
  <si>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</si>
  <si>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</si>
  <si>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</si>
  <si>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</si>
  <si>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</si>
  <si>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</si>
  <si>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</si>
  <si>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</si>
  <si>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</si>
  <si>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</si>
  <si>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</si>
  <si>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</si>
  <si>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</si>
  <si>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</si>
  <si>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</si>
  <si>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</si>
  <si>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</si>
  <si>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</si>
  <si>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</si>
  <si>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</si>
  <si>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</si>
  <si>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</si>
  <si>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</si>
  <si>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</si>
  <si>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</si>
  <si>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</si>
  <si>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</si>
  <si>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</si>
  <si>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</si>
  <si>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</si>
  <si>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</si>
  <si>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</si>
  <si>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</si>
  <si>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</si>
  <si>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</si>
  <si>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</si>
  <si>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</si>
  <si>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</si>
  <si>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</si>
  <si>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</si>
  <si>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</si>
  <si>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</si>
  <si>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</si>
  <si>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</si>
  <si>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</si>
  <si>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</si>
  <si>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</si>
  <si>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</si>
  <si>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</si>
  <si>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</si>
  <si>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</si>
  <si>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</si>
  <si>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</si>
  <si>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</si>
  <si>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</si>
  <si>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</si>
  <si>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</si>
  <si>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</si>
  <si>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</si>
  <si>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</si>
  <si>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</si>
  <si>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</si>
  <si>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</si>
  <si>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</si>
  <si>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</si>
  <si>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</si>
  <si>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</si>
  <si>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</si>
  <si>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</si>
  <si>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</si>
  <si>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</si>
  <si>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</si>
  <si>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</si>
  <si>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</si>
  <si>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</si>
  <si>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</si>
  <si>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</si>
  <si>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</si>
  <si>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</si>
  <si>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</si>
  <si>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</si>
  <si>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</si>
  <si>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</si>
  <si>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</si>
  <si>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</si>
  <si>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</si>
  <si>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</si>
  <si>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</si>
  <si>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</si>
  <si>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</si>
  <si>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</si>
  <si>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</si>
  <si>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</si>
  <si>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</si>
  <si>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</si>
  <si>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</si>
  <si>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</si>
  <si>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</si>
  <si>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</si>
  <si>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</si>
  <si>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</si>
  <si>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</si>
  <si>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</si>
  <si>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</si>
  <si>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</si>
  <si>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</si>
  <si>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</si>
  <si>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</si>
  <si>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</si>
  <si>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</si>
  <si>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</si>
  <si>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</si>
  <si>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</si>
  <si>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</si>
  <si>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</si>
  <si>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</si>
  <si>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</si>
  <si>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</si>
  <si>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</si>
  <si>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</si>
  <si>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</si>
  <si>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</si>
  <si>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</si>
  <si>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</si>
  <si>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</si>
  <si>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</si>
  <si>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</si>
  <si>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</si>
  <si>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</si>
  <si>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</si>
  <si>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</si>
  <si>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</si>
  <si>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</si>
  <si>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</si>
  <si>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</si>
  <si>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</si>
  <si>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</si>
  <si>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</si>
  <si>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</si>
  <si>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</si>
  <si>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</si>
  <si>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</si>
  <si>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</si>
  <si>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</si>
  <si>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</si>
  <si>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</si>
  <si>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</si>
  <si>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</si>
  <si>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</si>
  <si>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</si>
  <si>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</si>
  <si>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</si>
  <si>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</si>
  <si>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</si>
  <si>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</si>
  <si>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</si>
  <si>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</si>
  <si>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</si>
  <si>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</si>
  <si>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</si>
  <si>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</si>
  <si>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</si>
  <si>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</si>
  <si>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</si>
  <si>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</si>
  <si>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</si>
  <si>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</si>
  <si>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</si>
  <si>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</si>
  <si>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</si>
  <si>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</si>
  <si>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</si>
  <si>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</si>
  <si>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</si>
  <si>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</si>
  <si>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</si>
  <si>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</si>
  <si>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</si>
  <si>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</si>
  <si>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</si>
  <si>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</si>
  <si>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</si>
  <si>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</si>
  <si>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</si>
  <si>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</si>
  <si>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</si>
  <si>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</si>
  <si>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</si>
  <si>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</si>
  <si>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</si>
  <si>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</si>
  <si>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</si>
  <si>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</si>
  <si>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</si>
  <si>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</si>
  <si>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</si>
  <si>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</si>
  <si>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</si>
  <si>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</si>
  <si>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</si>
  <si>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</si>
  <si>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</si>
  <si>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</si>
  <si>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</si>
  <si>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</si>
  <si>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</si>
  <si>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</si>
  <si>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</si>
  <si>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</si>
  <si>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</si>
  <si>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</si>
  <si>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</si>
  <si>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</si>
  <si>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</si>
  <si>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</si>
  <si>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</si>
  <si>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</si>
  <si>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</si>
  <si>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</si>
  <si>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</si>
  <si>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</si>
  <si>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</si>
  <si>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</si>
  <si>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</si>
  <si>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</si>
  <si>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</si>
  <si>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</si>
  <si>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</si>
  <si>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</si>
  <si>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</si>
  <si>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</si>
  <si>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</si>
  <si>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</si>
  <si>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</si>
  <si>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</si>
  <si>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</si>
  <si>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</si>
  <si>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</si>
  <si>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</si>
  <si>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</si>
  <si>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</si>
  <si>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</si>
  <si>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</si>
  <si>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</si>
  <si>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</si>
  <si>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</si>
  <si>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</si>
  <si>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</si>
  <si>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</si>
  <si>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</si>
  <si>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</si>
  <si>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</si>
  <si>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</si>
  <si>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</si>
  <si>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</si>
  <si>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</si>
  <si>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</si>
  <si>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</si>
  <si>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</si>
  <si>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</si>
  <si>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</si>
  <si>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</si>
  <si>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</si>
  <si>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</si>
  <si>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</si>
  <si>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</si>
  <si>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</si>
  <si>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</si>
  <si>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</si>
  <si>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</si>
  <si>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</si>
  <si>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</si>
  <si>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</si>
  <si>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</si>
  <si>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</si>
  <si>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</si>
  <si>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</si>
  <si>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</si>
  <si>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</si>
  <si>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</si>
  <si>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</si>
  <si>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</si>
  <si>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</si>
  <si>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</si>
  <si>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</si>
  <si>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</si>
  <si>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</si>
  <si>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</si>
  <si>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</si>
  <si>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</si>
  <si>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</si>
  <si>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</si>
  <si>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</si>
  <si>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</si>
  <si>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</si>
  <si>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</si>
  <si>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</si>
  <si>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</si>
  <si>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</si>
  <si>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</si>
  <si>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</si>
  <si>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</si>
  <si>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</si>
  <si>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</si>
  <si>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</si>
  <si>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</si>
  <si>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</si>
  <si>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</si>
  <si>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</si>
  <si>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</si>
  <si>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</si>
  <si>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</si>
  <si>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</si>
  <si>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</si>
  <si>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</si>
  <si>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</si>
  <si>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</si>
  <si>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</si>
  <si>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</si>
  <si>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</si>
  <si>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</si>
  <si>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</si>
  <si>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</si>
  <si>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</si>
  <si>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</si>
  <si>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</si>
  <si>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</si>
  <si>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</si>
  <si>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</si>
  <si>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</si>
  <si>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</si>
  <si>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</si>
  <si>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</si>
  <si>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</si>
  <si>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</si>
  <si>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</si>
  <si>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</si>
  <si>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</si>
  <si>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</si>
  <si>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</si>
  <si>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</si>
  <si>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</si>
  <si>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</si>
  <si>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</si>
  <si>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</si>
  <si>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</si>
  <si>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</si>
  <si>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</si>
  <si>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</si>
  <si>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</si>
  <si>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</si>
  <si>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</si>
  <si>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</si>
  <si>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</si>
  <si>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</si>
  <si>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</si>
  <si>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</si>
  <si>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</si>
  <si>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</si>
  <si>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</si>
  <si>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</si>
  <si>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</si>
  <si>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</si>
  <si>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</si>
  <si>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</si>
  <si>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</si>
  <si>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</si>
  <si>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</si>
  <si>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</si>
  <si>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</si>
  <si>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</si>
  <si>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</si>
  <si>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</si>
  <si>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</si>
  <si>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</si>
  <si>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</si>
  <si>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</si>
  <si>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</si>
  <si>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</si>
  <si>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</si>
  <si>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</si>
  <si>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</si>
  <si>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</si>
  <si>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</si>
  <si>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</si>
  <si>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</si>
  <si>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</si>
  <si>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</si>
  <si>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</si>
  <si>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</si>
  <si>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</si>
  <si>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</si>
  <si>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</si>
  <si>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</si>
  <si>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</si>
  <si>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</si>
  <si>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</si>
  <si>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</si>
  <si>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</si>
  <si>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</si>
  <si>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</si>
  <si>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</si>
  <si>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</si>
  <si>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</si>
  <si>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</si>
  <si>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</si>
  <si>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</si>
  <si>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</si>
  <si>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</si>
  <si>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</si>
  <si>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</si>
  <si>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</si>
  <si>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</si>
  <si>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</si>
  <si>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</si>
  <si>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</si>
  <si>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</si>
  <si>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</si>
  <si>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</si>
  <si>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</si>
  <si>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</si>
  <si>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</si>
  <si>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</si>
  <si>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</si>
  <si>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</si>
  <si>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</si>
  <si>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</si>
  <si>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</si>
  <si>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</si>
  <si>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</si>
  <si>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</si>
  <si>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</si>
  <si>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</si>
  <si>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</si>
  <si>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</si>
  <si>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</si>
  <si>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</si>
  <si>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</si>
  <si>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</si>
  <si>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</si>
  <si>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</si>
  <si>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</si>
  <si>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</si>
  <si>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</si>
  <si>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</si>
  <si>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</si>
  <si>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</si>
  <si>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</si>
  <si>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</si>
  <si>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</si>
  <si>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</si>
  <si>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</si>
  <si>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</si>
  <si>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</si>
  <si>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</si>
  <si>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</si>
  <si>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</si>
  <si>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</si>
  <si>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</si>
  <si>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</si>
  <si>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</si>
  <si>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</si>
  <si>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</si>
  <si>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</si>
  <si>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</si>
  <si>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</si>
  <si>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</si>
  <si>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</si>
  <si>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</si>
  <si>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</si>
  <si>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</si>
  <si>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</si>
  <si>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</si>
  <si>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</si>
  <si>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</si>
  <si>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</si>
  <si>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</si>
  <si>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</si>
  <si>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</si>
  <si>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</si>
  <si>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</si>
  <si>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</si>
  <si>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</si>
  <si>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</si>
  <si>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</si>
  <si>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</si>
  <si>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</si>
  <si>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</si>
  <si>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</si>
  <si>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</si>
  <si>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</si>
  <si>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</si>
  <si>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</si>
  <si>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</si>
  <si>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</si>
  <si>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</si>
  <si>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</si>
  <si>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</si>
  <si>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</si>
  <si>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</si>
  <si>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</si>
  <si>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</si>
  <si>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</si>
  <si>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</si>
  <si>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</si>
  <si>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</si>
  <si>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</si>
  <si>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</si>
  <si>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</si>
  <si>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</si>
  <si>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</si>
  <si>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</si>
  <si>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</si>
  <si>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</si>
  <si>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</si>
  <si>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</si>
  <si>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</si>
  <si>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</si>
  <si>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</si>
  <si>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</si>
  <si>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</si>
  <si>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</si>
  <si>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</si>
  <si>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</si>
  <si>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</si>
  <si>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</si>
  <si>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</si>
  <si>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</si>
  <si>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</si>
  <si>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</si>
  <si>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</si>
  <si>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</si>
  <si>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</si>
  <si>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</si>
  <si>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</si>
  <si>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</si>
  <si>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</si>
  <si>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</si>
  <si>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</si>
  <si>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</si>
  <si>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</si>
  <si>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</si>
  <si>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</si>
  <si>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</si>
  <si>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</si>
  <si>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</si>
  <si>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</si>
  <si>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</si>
  <si>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</si>
  <si>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</si>
  <si>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</si>
  <si>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</si>
  <si>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</si>
  <si>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</si>
  <si>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</si>
  <si>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</si>
  <si>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</si>
  <si>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</si>
  <si>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</si>
  <si>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</si>
  <si>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</si>
  <si>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</si>
  <si>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</si>
  <si>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</si>
  <si>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</si>
  <si>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</si>
  <si>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</si>
  <si>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</si>
  <si>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</si>
  <si>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</si>
  <si>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</si>
  <si>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</si>
  <si>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</si>
  <si>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</si>
  <si>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</si>
  <si>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</si>
  <si>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</si>
  <si>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</si>
  <si>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</si>
  <si>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</si>
  <si>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</si>
  <si>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</si>
  <si>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</si>
  <si>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</si>
  <si>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</si>
  <si>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</si>
  <si>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</si>
  <si>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</si>
  <si>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</si>
  <si>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</si>
  <si>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</si>
  <si>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</si>
  <si>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</si>
  <si>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</si>
  <si>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</si>
  <si>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</si>
  <si>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</si>
  <si>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</si>
  <si>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</si>
  <si>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</si>
  <si>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</si>
  <si>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</si>
  <si>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</si>
  <si>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</si>
  <si>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</si>
  <si>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</si>
  <si>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</si>
  <si>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</si>
  <si>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</si>
  <si>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</si>
  <si>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</si>
  <si>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</si>
  <si>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</si>
  <si>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</si>
  <si>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</si>
  <si>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</si>
  <si>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</si>
  <si>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</si>
  <si>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</si>
  <si>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</si>
  <si>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</si>
  <si>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</si>
  <si>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</si>
  <si>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</si>
  <si>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</si>
  <si>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</si>
  <si>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</si>
  <si>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</si>
  <si>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</si>
  <si>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</si>
  <si>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</si>
  <si>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</si>
  <si>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</si>
  <si>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</si>
  <si>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</si>
  <si>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</si>
  <si>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</si>
  <si>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</si>
  <si>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</si>
  <si>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</si>
  <si>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</si>
  <si>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</si>
  <si>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</si>
  <si>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</si>
  <si>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</si>
  <si>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</si>
  <si>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</si>
  <si>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</si>
  <si>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</si>
  <si>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</si>
  <si>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</si>
  <si>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</si>
  <si>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</si>
  <si>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</si>
  <si>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</si>
  <si>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</si>
  <si>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</si>
  <si>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</si>
  <si>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</si>
  <si>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</si>
  <si>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</si>
  <si>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</si>
  <si>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</si>
  <si>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</si>
  <si>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</si>
  <si>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</si>
  <si>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</si>
  <si>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</si>
  <si>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</si>
  <si>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</si>
  <si>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</si>
  <si>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</si>
  <si>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</si>
  <si>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</si>
  <si>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</si>
  <si>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</si>
  <si>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</si>
  <si>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</si>
  <si>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</si>
  <si>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</si>
  <si>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</si>
  <si>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</si>
  <si>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</si>
  <si>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</si>
  <si>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</si>
  <si>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</si>
  <si>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</si>
  <si>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</si>
  <si>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</si>
  <si>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</si>
  <si>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</si>
  <si>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</si>
  <si>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</si>
  <si>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</si>
  <si>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</si>
  <si>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</si>
  <si>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</si>
  <si>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</si>
  <si>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</si>
  <si>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</si>
  <si>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</si>
  <si>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</si>
  <si>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</si>
  <si>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</si>
  <si>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</si>
  <si>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</si>
  <si>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</si>
  <si>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</si>
  <si>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</si>
  <si>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</si>
  <si>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</si>
  <si>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</si>
  <si>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</si>
  <si>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</si>
  <si>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</si>
  <si>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</si>
  <si>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</si>
  <si>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</si>
  <si>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</si>
  <si>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</si>
  <si>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</si>
  <si>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</si>
  <si>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</si>
  <si>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</si>
  <si>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</si>
  <si>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</si>
  <si>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</si>
  <si>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</si>
  <si>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</si>
  <si>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</si>
  <si>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</si>
  <si>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</si>
  <si>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</si>
  <si>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</si>
  <si>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</si>
  <si>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</si>
  <si>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</si>
  <si>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</si>
  <si>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</si>
  <si>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</si>
  <si>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</si>
  <si>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</si>
  <si>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</si>
  <si>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</si>
  <si>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</si>
  <si>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</si>
  <si>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</si>
  <si>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</si>
  <si>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</si>
  <si>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</si>
  <si>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</si>
  <si>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</si>
  <si>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</si>
  <si>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</si>
  <si>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</si>
  <si>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</si>
  <si>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</si>
  <si>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</si>
  <si>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</si>
  <si>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</si>
  <si>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</si>
  <si>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</si>
  <si>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</si>
  <si>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</si>
  <si>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</si>
  <si>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</si>
  <si>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</si>
  <si>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</si>
  <si>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</si>
  <si>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</si>
  <si>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</si>
  <si>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</si>
  <si>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</si>
  <si>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</si>
  <si>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</si>
  <si>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</si>
  <si>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</si>
  <si>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</si>
  <si>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</si>
  <si>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</si>
  <si>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</si>
  <si>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</si>
  <si>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</si>
  <si>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</si>
  <si>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</si>
  <si>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</si>
  <si>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</si>
  <si>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</si>
  <si>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</si>
  <si>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</si>
  <si>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</si>
  <si>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</si>
  <si>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</si>
  <si>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</si>
  <si>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</si>
  <si>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</si>
  <si>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</si>
  <si>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</si>
  <si>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</si>
  <si>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</si>
  <si>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</si>
  <si>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</si>
  <si>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</si>
  <si>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</si>
  <si>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</si>
  <si>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</si>
  <si>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</si>
  <si>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</si>
  <si>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</si>
  <si>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</si>
  <si>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</si>
  <si>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</si>
  <si>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</si>
  <si>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</si>
  <si>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</si>
  <si>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</si>
  <si>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</si>
  <si>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</si>
  <si>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</si>
  <si>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</si>
  <si>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</si>
  <si>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</si>
  <si>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</si>
  <si>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</si>
  <si>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</si>
  <si>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</si>
  <si>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</si>
  <si>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</si>
  <si>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</si>
  <si>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</si>
  <si>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</si>
  <si>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</si>
  <si>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</si>
  <si>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</si>
  <si>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</si>
  <si>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</si>
  <si>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</si>
  <si>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</si>
  <si>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</si>
  <si>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</si>
  <si>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</si>
  <si>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</si>
  <si>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</si>
  <si>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</si>
  <si>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</si>
  <si>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</si>
  <si>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</si>
  <si>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</si>
  <si>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</si>
  <si>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</si>
  <si>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</si>
  <si>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</si>
  <si>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</si>
  <si>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</si>
  <si>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</si>
  <si>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</si>
  <si>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</si>
  <si>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</si>
  <si>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</si>
  <si>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</si>
  <si>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</si>
  <si>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</si>
  <si>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</si>
  <si>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</si>
  <si>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</si>
  <si>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</si>
  <si>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</si>
  <si>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</si>
  <si>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</si>
  <si>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</si>
  <si>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</si>
  <si>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</si>
  <si>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</si>
  <si>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</si>
  <si>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</si>
  <si>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</si>
  <si>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</si>
  <si>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</si>
  <si>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</si>
  <si>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</si>
  <si>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</si>
  <si>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</si>
  <si>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</si>
  <si>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</si>
  <si>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</si>
  <si>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</si>
  <si>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</si>
  <si>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</si>
  <si>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</si>
  <si>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</si>
  <si>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</si>
  <si>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</si>
  <si>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</si>
  <si>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</si>
  <si>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</si>
  <si>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</si>
  <si>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</si>
  <si>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</si>
  <si>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</si>
  <si>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</si>
  <si>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</si>
  <si>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</si>
  <si>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</si>
  <si>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</si>
  <si>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</si>
  <si>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</si>
  <si>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</si>
  <si>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</si>
  <si>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</si>
  <si>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</si>
  <si>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</si>
  <si>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</si>
  <si>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</si>
  <si>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</si>
  <si>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</si>
  <si>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</si>
  <si>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</si>
  <si>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</si>
  <si>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</si>
  <si>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</si>
  <si>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</si>
  <si>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</si>
  <si>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</si>
  <si>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</si>
  <si>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</si>
  <si>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</si>
  <si>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</si>
  <si>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</si>
  <si>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</si>
  <si>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</si>
  <si>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</si>
  <si>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</si>
  <si>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</si>
  <si>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</si>
  <si>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</si>
  <si>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</si>
  <si>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</si>
  <si>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</si>
  <si>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</si>
  <si>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</si>
  <si>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</si>
  <si>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</si>
  <si>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</si>
  <si>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</si>
  <si>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</si>
  <si>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</si>
  <si>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</si>
  <si>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</si>
  <si>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</si>
  <si>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</si>
  <si>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</si>
  <si>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</si>
  <si>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</si>
  <si>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</si>
  <si>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</si>
  <si>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</si>
  <si>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</si>
  <si>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</si>
  <si>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</si>
  <si>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</si>
  <si>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</si>
  <si>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</si>
  <si>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</si>
  <si>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</si>
  <si>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</si>
  <si>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</si>
  <si>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</si>
  <si>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</si>
  <si>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</si>
  <si>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</si>
  <si>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</si>
  <si>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</si>
  <si>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</si>
  <si>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</si>
  <si>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</si>
  <si>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</si>
  <si>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</si>
  <si>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</si>
  <si>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</si>
  <si>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</si>
  <si>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</si>
  <si>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</si>
  <si>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</si>
  <si>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</si>
  <si>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</si>
  <si>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</si>
  <si>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</si>
  <si>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</si>
  <si>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</si>
  <si>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</si>
  <si>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</si>
  <si>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</si>
  <si>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</si>
  <si>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</si>
  <si>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</si>
  <si>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</si>
  <si>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</si>
  <si>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</si>
  <si>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</si>
  <si>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</si>
  <si>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</si>
  <si>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</si>
  <si>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</si>
  <si>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</si>
  <si>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</si>
  <si>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</si>
  <si>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</si>
  <si>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</si>
  <si>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</si>
  <si>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</si>
  <si>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</si>
  <si>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</si>
  <si>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</si>
  <si>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</si>
  <si>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</si>
  <si>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</si>
  <si>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</si>
  <si>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</si>
  <si>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</si>
  <si>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</si>
  <si>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</si>
  <si>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</si>
  <si>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</si>
  <si>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</si>
  <si>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</si>
  <si>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</si>
  <si>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</si>
  <si>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</si>
  <si>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</si>
  <si>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</si>
  <si>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</si>
  <si>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</si>
  <si>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</si>
  <si>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</si>
  <si>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</si>
  <si>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</si>
  <si>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</si>
  <si>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</si>
  <si>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</si>
  <si>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</si>
  <si>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</si>
  <si>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</si>
  <si>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</si>
  <si>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</si>
  <si>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</si>
  <si>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</si>
  <si>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</si>
  <si>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</si>
  <si>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</si>
  <si>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</si>
  <si>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</si>
  <si>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</si>
  <si>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</si>
  <si>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</si>
  <si>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</si>
  <si>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</si>
  <si>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</si>
  <si>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</si>
  <si>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</si>
  <si>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</si>
  <si>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</si>
  <si>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</si>
  <si>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</si>
  <si>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</si>
  <si>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</si>
  <si>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</si>
  <si>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</si>
  <si>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</si>
  <si>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</si>
  <si>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</si>
  <si>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</si>
  <si>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</si>
  <si>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</si>
  <si>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</si>
  <si>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</si>
  <si>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</si>
  <si>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</si>
  <si>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</si>
  <si>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</si>
  <si>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</si>
  <si>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</si>
  <si>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</si>
  <si>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</si>
  <si>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</si>
  <si>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</si>
  <si>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</si>
  <si>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</si>
  <si>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</si>
  <si>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</si>
  <si>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</si>
  <si>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</si>
  <si>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</si>
  <si>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</si>
  <si>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</si>
  <si>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</si>
  <si>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</si>
  <si>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</si>
  <si>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</si>
  <si>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</si>
  <si>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</si>
  <si>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</si>
  <si>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</si>
  <si>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</si>
  <si>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</si>
  <si>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</si>
  <si>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</si>
  <si>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</si>
  <si>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</si>
  <si>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</si>
  <si>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</si>
  <si>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</si>
  <si>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</si>
  <si>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</si>
  <si>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</si>
  <si>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</si>
  <si>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</si>
  <si>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</si>
  <si>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</si>
  <si>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</si>
  <si>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</si>
  <si>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</si>
  <si>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</si>
  <si>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</si>
  <si>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</si>
  <si>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</si>
  <si>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</si>
  <si>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</si>
  <si>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</si>
  <si>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</si>
  <si>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</si>
  <si>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</si>
  <si>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</si>
  <si>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</si>
  <si>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</si>
  <si>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Output Change in Domestic Jobs by Union Status[union]; Output Change in Domestic Jobs by Union Status[nonunion]; Output Change in Domestic 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</si>
</sst>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C1" sqref="C1"/>
    </sheetView>
  </sheetViews>
  <sheetFormatPr defaultColWidth="8.86328125" defaultRowHeight="14.25" x14ac:dyDescent="0.45"/>
  <cols>
    <col min="1" max="1" width="28.73046875" style="114" customWidth="1"/>
    <col min="2" max="2" width="24.265625" style="114" customWidth="1"/>
    <col min="3" max="3" width="13.3984375" style="114" customWidth="1"/>
    <col min="4" max="6" width="8.86328125" style="114" customWidth="1"/>
    <col min="7" max="7" width="13.265625" style="114" customWidth="1"/>
    <col min="8" max="16384" width="8.86328125" style="114"/>
  </cols>
  <sheetData>
    <row r="1" spans="1:8" x14ac:dyDescent="0.45">
      <c r="A1" s="29" t="s">
        <v>0</v>
      </c>
      <c r="B1" s="98" t="s">
        <v>60</v>
      </c>
      <c r="C1" s="168">
        <v>44307</v>
      </c>
      <c r="G1" s="98" t="s">
        <v>2</v>
      </c>
      <c r="H1" s="98" t="s">
        <v>3</v>
      </c>
    </row>
    <row r="2" spans="1:8" x14ac:dyDescent="0.45">
      <c r="G2" s="98" t="s">
        <v>4</v>
      </c>
      <c r="H2" s="98" t="s">
        <v>5</v>
      </c>
    </row>
    <row r="3" spans="1:8" x14ac:dyDescent="0.45">
      <c r="A3" t="s">
        <v>6</v>
      </c>
      <c r="G3" s="98" t="s">
        <v>7</v>
      </c>
      <c r="H3" s="98" t="s">
        <v>8</v>
      </c>
    </row>
    <row r="4" spans="1:8" x14ac:dyDescent="0.45">
      <c r="A4" t="s">
        <v>9</v>
      </c>
      <c r="G4" s="98" t="s">
        <v>10</v>
      </c>
      <c r="H4" s="98" t="s">
        <v>11</v>
      </c>
    </row>
    <row r="5" spans="1:8" x14ac:dyDescent="0.45">
      <c r="A5" t="s">
        <v>12</v>
      </c>
      <c r="G5" s="98" t="s">
        <v>13</v>
      </c>
      <c r="H5" s="98" t="s">
        <v>14</v>
      </c>
    </row>
    <row r="6" spans="1:8" x14ac:dyDescent="0.45">
      <c r="A6" t="s">
        <v>15</v>
      </c>
      <c r="G6" s="98" t="s">
        <v>16</v>
      </c>
      <c r="H6" s="98" t="s">
        <v>17</v>
      </c>
    </row>
    <row r="7" spans="1:8" x14ac:dyDescent="0.45">
      <c r="G7" s="98" t="s">
        <v>18</v>
      </c>
      <c r="H7" s="98" t="s">
        <v>19</v>
      </c>
    </row>
    <row r="8" spans="1:8" x14ac:dyDescent="0.45">
      <c r="A8" t="s">
        <v>20</v>
      </c>
      <c r="G8" s="98" t="s">
        <v>21</v>
      </c>
      <c r="H8" s="98" t="s">
        <v>22</v>
      </c>
    </row>
    <row r="9" spans="1:8" x14ac:dyDescent="0.45">
      <c r="A9" t="s">
        <v>23</v>
      </c>
      <c r="G9" s="98" t="s">
        <v>24</v>
      </c>
      <c r="H9" s="98" t="s">
        <v>25</v>
      </c>
    </row>
    <row r="10" spans="1:8" x14ac:dyDescent="0.45">
      <c r="A10" s="21" t="s">
        <v>26</v>
      </c>
      <c r="G10" s="98" t="s">
        <v>27</v>
      </c>
      <c r="H10" s="98" t="s">
        <v>28</v>
      </c>
    </row>
    <row r="11" spans="1:8" x14ac:dyDescent="0.45">
      <c r="A11" s="21"/>
      <c r="G11" s="98" t="s">
        <v>29</v>
      </c>
      <c r="H11" s="98" t="s">
        <v>30</v>
      </c>
    </row>
    <row r="12" spans="1:8" x14ac:dyDescent="0.45">
      <c r="A12" t="s">
        <v>31</v>
      </c>
      <c r="G12" s="98" t="s">
        <v>32</v>
      </c>
      <c r="H12" s="98" t="s">
        <v>33</v>
      </c>
    </row>
    <row r="13" spans="1:8" x14ac:dyDescent="0.45">
      <c r="A13" t="s">
        <v>34</v>
      </c>
      <c r="G13" s="98" t="s">
        <v>35</v>
      </c>
      <c r="H13" s="98" t="s">
        <v>36</v>
      </c>
    </row>
    <row r="14" spans="1:8" x14ac:dyDescent="0.45">
      <c r="A14" t="s">
        <v>37</v>
      </c>
      <c r="G14" s="98" t="s">
        <v>38</v>
      </c>
      <c r="H14" s="98" t="s">
        <v>39</v>
      </c>
    </row>
    <row r="15" spans="1:8" x14ac:dyDescent="0.45">
      <c r="G15" s="98" t="s">
        <v>40</v>
      </c>
      <c r="H15" s="98" t="s">
        <v>41</v>
      </c>
    </row>
    <row r="16" spans="1:8" x14ac:dyDescent="0.45">
      <c r="A16" s="22" t="s">
        <v>42</v>
      </c>
      <c r="B16" s="64"/>
      <c r="G16" s="98" t="s">
        <v>43</v>
      </c>
      <c r="H16" s="98" t="s">
        <v>44</v>
      </c>
    </row>
    <row r="17" spans="1:8" x14ac:dyDescent="0.45">
      <c r="A17" t="s">
        <v>45</v>
      </c>
      <c r="B17" s="43">
        <f>MAX(PolicyLevers!H:H)</f>
        <v>1511</v>
      </c>
      <c r="G17" s="98" t="s">
        <v>46</v>
      </c>
      <c r="H17" s="98" t="s">
        <v>47</v>
      </c>
    </row>
    <row r="18" spans="1:8" x14ac:dyDescent="0.4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4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45">
      <c r="G20" s="98" t="s">
        <v>54</v>
      </c>
      <c r="H20" s="98" t="s">
        <v>55</v>
      </c>
    </row>
    <row r="21" spans="1:8" x14ac:dyDescent="0.45">
      <c r="A21" s="22" t="s">
        <v>56</v>
      </c>
      <c r="B21" s="64"/>
      <c r="G21" s="98" t="s">
        <v>57</v>
      </c>
      <c r="H21" s="98" t="s">
        <v>58</v>
      </c>
    </row>
    <row r="22" spans="1:8" x14ac:dyDescent="0.45">
      <c r="A22" t="s">
        <v>59</v>
      </c>
      <c r="G22" s="98" t="s">
        <v>60</v>
      </c>
      <c r="H22" s="98" t="s">
        <v>61</v>
      </c>
    </row>
    <row r="23" spans="1:8" x14ac:dyDescent="0.45">
      <c r="A23" t="s">
        <v>62</v>
      </c>
      <c r="G23" s="98" t="s">
        <v>63</v>
      </c>
      <c r="H23" s="98" t="s">
        <v>64</v>
      </c>
    </row>
    <row r="24" spans="1:8" x14ac:dyDescent="0.45">
      <c r="A24" t="s">
        <v>65</v>
      </c>
      <c r="G24" s="98" t="s">
        <v>66</v>
      </c>
      <c r="H24" s="98" t="s">
        <v>67</v>
      </c>
    </row>
    <row r="25" spans="1:8" x14ac:dyDescent="0.45">
      <c r="A25" t="s">
        <v>68</v>
      </c>
      <c r="G25" s="98" t="s">
        <v>69</v>
      </c>
      <c r="H25" s="98" t="s">
        <v>70</v>
      </c>
    </row>
    <row r="26" spans="1:8" x14ac:dyDescent="0.45">
      <c r="A26" t="s">
        <v>71</v>
      </c>
      <c r="G26" s="98" t="s">
        <v>72</v>
      </c>
      <c r="H26" s="98" t="s">
        <v>73</v>
      </c>
    </row>
    <row r="27" spans="1:8" x14ac:dyDescent="0.45">
      <c r="G27" s="98" t="s">
        <v>74</v>
      </c>
      <c r="H27" s="98" t="s">
        <v>75</v>
      </c>
    </row>
    <row r="28" spans="1:8" x14ac:dyDescent="0.45">
      <c r="A28" t="s">
        <v>76</v>
      </c>
      <c r="G28" s="98" t="s">
        <v>77</v>
      </c>
      <c r="H28" s="98" t="s">
        <v>78</v>
      </c>
    </row>
    <row r="29" spans="1:8" x14ac:dyDescent="0.45">
      <c r="A29" t="s">
        <v>79</v>
      </c>
      <c r="G29" s="98" t="s">
        <v>80</v>
      </c>
      <c r="H29" s="98" t="s">
        <v>81</v>
      </c>
    </row>
    <row r="30" spans="1:8" x14ac:dyDescent="0.45">
      <c r="A30" t="s">
        <v>82</v>
      </c>
      <c r="G30" s="98" t="s">
        <v>83</v>
      </c>
      <c r="H30" s="98" t="s">
        <v>84</v>
      </c>
    </row>
    <row r="31" spans="1:8" x14ac:dyDescent="0.45">
      <c r="G31" s="98" t="s">
        <v>85</v>
      </c>
      <c r="H31" s="98" t="s">
        <v>86</v>
      </c>
    </row>
    <row r="32" spans="1:8" x14ac:dyDescent="0.45">
      <c r="A32" t="s">
        <v>87</v>
      </c>
      <c r="G32" s="98" t="s">
        <v>88</v>
      </c>
      <c r="H32" s="98" t="s">
        <v>89</v>
      </c>
    </row>
    <row r="33" spans="1:8" x14ac:dyDescent="0.45">
      <c r="A33" t="s">
        <v>90</v>
      </c>
      <c r="G33" s="98" t="s">
        <v>91</v>
      </c>
      <c r="H33" s="98" t="s">
        <v>92</v>
      </c>
    </row>
    <row r="34" spans="1:8" x14ac:dyDescent="0.45">
      <c r="A34" t="s">
        <v>93</v>
      </c>
      <c r="G34" s="98" t="s">
        <v>94</v>
      </c>
      <c r="H34" s="98" t="s">
        <v>95</v>
      </c>
    </row>
    <row r="35" spans="1:8" x14ac:dyDescent="0.45">
      <c r="G35" s="98" t="s">
        <v>96</v>
      </c>
      <c r="H35" s="98" t="s">
        <v>97</v>
      </c>
    </row>
    <row r="36" spans="1:8" x14ac:dyDescent="0.45">
      <c r="A36" t="s">
        <v>98</v>
      </c>
      <c r="G36" s="98" t="s">
        <v>99</v>
      </c>
      <c r="H36" s="98" t="s">
        <v>100</v>
      </c>
    </row>
    <row r="37" spans="1:8" x14ac:dyDescent="0.45">
      <c r="A37" t="s">
        <v>101</v>
      </c>
      <c r="G37" s="98" t="s">
        <v>102</v>
      </c>
      <c r="H37" s="98" t="s">
        <v>103</v>
      </c>
    </row>
    <row r="38" spans="1:8" x14ac:dyDescent="0.45">
      <c r="A38" t="s">
        <v>104</v>
      </c>
      <c r="G38" s="98" t="s">
        <v>105</v>
      </c>
      <c r="H38" s="98" t="s">
        <v>106</v>
      </c>
    </row>
    <row r="39" spans="1:8" x14ac:dyDescent="0.45">
      <c r="G39" s="98" t="s">
        <v>107</v>
      </c>
      <c r="H39" s="98" t="s">
        <v>108</v>
      </c>
    </row>
    <row r="40" spans="1:8" x14ac:dyDescent="0.45">
      <c r="A40" s="22" t="s">
        <v>109</v>
      </c>
      <c r="B40" s="64"/>
      <c r="G40" s="98" t="s">
        <v>110</v>
      </c>
      <c r="H40" s="98" t="s">
        <v>111</v>
      </c>
    </row>
    <row r="41" spans="1:8" x14ac:dyDescent="0.45">
      <c r="A41" t="s">
        <v>112</v>
      </c>
      <c r="G41" s="98" t="s">
        <v>113</v>
      </c>
      <c r="H41" s="98" t="s">
        <v>114</v>
      </c>
    </row>
    <row r="42" spans="1:8" x14ac:dyDescent="0.45">
      <c r="A42" t="s">
        <v>115</v>
      </c>
      <c r="G42" s="98" t="s">
        <v>116</v>
      </c>
      <c r="H42" s="98" t="s">
        <v>117</v>
      </c>
    </row>
    <row r="43" spans="1:8" x14ac:dyDescent="0.45">
      <c r="G43" s="98" t="s">
        <v>118</v>
      </c>
      <c r="H43" s="98" t="s">
        <v>119</v>
      </c>
    </row>
    <row r="44" spans="1:8" x14ac:dyDescent="0.45">
      <c r="A44" t="s">
        <v>120</v>
      </c>
      <c r="G44" s="98" t="s">
        <v>121</v>
      </c>
      <c r="H44" s="98" t="s">
        <v>122</v>
      </c>
    </row>
    <row r="45" spans="1:8" x14ac:dyDescent="0.45">
      <c r="A45" t="s">
        <v>123</v>
      </c>
      <c r="G45" s="98" t="s">
        <v>124</v>
      </c>
      <c r="H45" s="98" t="s">
        <v>125</v>
      </c>
    </row>
    <row r="46" spans="1:8" x14ac:dyDescent="0.45">
      <c r="A46" t="s">
        <v>126</v>
      </c>
      <c r="G46" s="98" t="s">
        <v>127</v>
      </c>
      <c r="H46" s="98" t="s">
        <v>128</v>
      </c>
    </row>
    <row r="47" spans="1:8" x14ac:dyDescent="0.45">
      <c r="A47" t="s">
        <v>129</v>
      </c>
      <c r="G47" s="98" t="s">
        <v>130</v>
      </c>
      <c r="H47" s="98" t="s">
        <v>131</v>
      </c>
    </row>
    <row r="48" spans="1:8" x14ac:dyDescent="0.45">
      <c r="G48" s="98" t="s">
        <v>132</v>
      </c>
      <c r="H48" s="98" t="s">
        <v>133</v>
      </c>
    </row>
    <row r="49" spans="1:8" x14ac:dyDescent="0.45">
      <c r="G49" s="98" t="s">
        <v>1</v>
      </c>
      <c r="H49" s="98" t="s">
        <v>134</v>
      </c>
    </row>
    <row r="50" spans="1:8" x14ac:dyDescent="0.45">
      <c r="A50" s="29" t="s">
        <v>135</v>
      </c>
      <c r="G50" s="98" t="s">
        <v>136</v>
      </c>
      <c r="H50" s="98" t="s">
        <v>137</v>
      </c>
    </row>
    <row r="51" spans="1:8" x14ac:dyDescent="0.45">
      <c r="A51" t="s">
        <v>138</v>
      </c>
    </row>
    <row r="52" spans="1:8" x14ac:dyDescent="0.45">
      <c r="A52" t="s">
        <v>139</v>
      </c>
    </row>
    <row r="54" spans="1:8" x14ac:dyDescent="0.45">
      <c r="A54" t="s">
        <v>140</v>
      </c>
      <c r="B54" s="29" t="s">
        <v>141</v>
      </c>
    </row>
    <row r="55" spans="1:8" ht="15.95" customHeight="1" x14ac:dyDescent="0.45">
      <c r="A55" s="106" t="s">
        <v>142</v>
      </c>
      <c r="B55" s="114" t="s">
        <v>2036</v>
      </c>
    </row>
    <row r="56" spans="1:8" x14ac:dyDescent="0.45">
      <c r="A56" s="108" t="s">
        <v>143</v>
      </c>
    </row>
    <row r="57" spans="1:8" ht="15.95" customHeight="1" x14ac:dyDescent="0.45">
      <c r="A57" s="107" t="s">
        <v>144</v>
      </c>
    </row>
    <row r="58" spans="1:8" ht="15.95" customHeight="1" x14ac:dyDescent="0.45">
      <c r="A58" s="107" t="s">
        <v>145</v>
      </c>
    </row>
    <row r="59" spans="1:8" ht="15.95" customHeight="1" x14ac:dyDescent="0.45">
      <c r="A59" s="107" t="s">
        <v>146</v>
      </c>
    </row>
    <row r="60" spans="1:8" x14ac:dyDescent="0.45">
      <c r="A60" s="108" t="s">
        <v>147</v>
      </c>
    </row>
    <row r="61" spans="1:8" ht="15.95" customHeight="1" x14ac:dyDescent="0.45">
      <c r="A61" s="113" t="s">
        <v>148</v>
      </c>
    </row>
    <row r="62" spans="1:8" ht="15.95" customHeight="1" x14ac:dyDescent="0.45">
      <c r="A62" s="113" t="s">
        <v>149</v>
      </c>
    </row>
    <row r="64" spans="1:8" ht="32.1" customHeight="1" x14ac:dyDescent="0.45">
      <c r="A64" s="103" t="s">
        <v>150</v>
      </c>
      <c r="B64" t="s">
        <v>2039</v>
      </c>
    </row>
    <row r="65" spans="1:1" x14ac:dyDescent="0.45">
      <c r="A65" t="s">
        <v>143</v>
      </c>
    </row>
    <row r="66" spans="1:1" ht="15.95" customHeight="1" x14ac:dyDescent="0.45">
      <c r="A66" s="113" t="s">
        <v>148</v>
      </c>
    </row>
    <row r="67" spans="1:1" ht="15.95" customHeight="1" x14ac:dyDescent="0.4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3984375" defaultRowHeight="14.25" x14ac:dyDescent="0.45"/>
  <cols>
    <col min="1" max="1" width="20.73046875" customWidth="1"/>
  </cols>
  <sheetData>
    <row r="1" spans="1:10" x14ac:dyDescent="0.45">
      <c r="A1" s="29" t="s">
        <v>2069</v>
      </c>
    </row>
    <row r="2" spans="1:10" x14ac:dyDescent="0.45">
      <c r="A2" s="29" t="s">
        <v>2065</v>
      </c>
    </row>
    <row r="3" spans="1:10" ht="15.75" x14ac:dyDescent="0.5">
      <c r="A3" s="245" t="s">
        <v>1896</v>
      </c>
      <c r="B3" s="245" t="s">
        <v>1897</v>
      </c>
      <c r="C3" s="245" t="s">
        <v>1898</v>
      </c>
      <c r="D3" s="245" t="s">
        <v>1899</v>
      </c>
      <c r="E3" s="245" t="s">
        <v>1900</v>
      </c>
      <c r="F3" s="245" t="s">
        <v>1901</v>
      </c>
      <c r="G3" s="245" t="s">
        <v>1902</v>
      </c>
      <c r="H3" s="245" t="s">
        <v>1903</v>
      </c>
      <c r="I3" s="245" t="s">
        <v>1904</v>
      </c>
      <c r="J3" s="245" t="s">
        <v>1905</v>
      </c>
    </row>
    <row r="4" spans="1:10" ht="15.75" x14ac:dyDescent="0.5">
      <c r="A4" s="245">
        <v>2020</v>
      </c>
      <c r="B4" s="245">
        <v>0</v>
      </c>
      <c r="C4" s="245">
        <v>1.59965</v>
      </c>
      <c r="D4" s="245">
        <v>7.6132600000000004</v>
      </c>
      <c r="E4" s="245">
        <v>3.6472799999999999</v>
      </c>
      <c r="F4" s="245">
        <v>14.0167</v>
      </c>
      <c r="G4" s="245">
        <v>12.6975</v>
      </c>
      <c r="H4" s="245">
        <v>26.9559</v>
      </c>
      <c r="I4" s="245">
        <v>0</v>
      </c>
      <c r="J4" s="245">
        <v>-6.4383600000000003</v>
      </c>
    </row>
    <row r="5" spans="1:10" x14ac:dyDescent="0.45">
      <c r="A5" s="29"/>
    </row>
    <row r="7" spans="1:10" ht="28.5" x14ac:dyDescent="0.45">
      <c r="A7" s="170" t="s">
        <v>2067</v>
      </c>
      <c r="B7" s="6" t="s">
        <v>2068</v>
      </c>
    </row>
    <row r="8" spans="1:10" x14ac:dyDescent="0.45">
      <c r="A8" s="172">
        <v>0.45</v>
      </c>
    </row>
    <row r="9" spans="1:10" x14ac:dyDescent="0.45">
      <c r="A9" s="73" t="s">
        <v>1896</v>
      </c>
      <c r="B9" s="169"/>
    </row>
    <row r="10" spans="1:10" x14ac:dyDescent="0.45">
      <c r="A10" s="45">
        <v>2030</v>
      </c>
    </row>
    <row r="11" spans="1:10" x14ac:dyDescent="0.45">
      <c r="A11" s="29" t="s">
        <v>1329</v>
      </c>
    </row>
    <row r="12" spans="1:10" x14ac:dyDescent="0.45">
      <c r="A12" s="45" t="str">
        <f>IFERROR(_xlfn.CONCAT(A8*100,"%", " below 2005 Baseline by ", A10),"")</f>
        <v>45% below 2005 Baseline by 2030</v>
      </c>
    </row>
    <row r="13" spans="1:10" x14ac:dyDescent="0.45">
      <c r="A13" s="29" t="s">
        <v>1333</v>
      </c>
    </row>
    <row r="14" spans="1:10" x14ac:dyDescent="0.4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3046875" defaultRowHeight="15" customHeight="1" x14ac:dyDescent="0.35"/>
  <cols>
    <col min="1" max="1" width="18.1328125" style="70" customWidth="1"/>
    <col min="2" max="2" width="15.73046875" style="70" customWidth="1"/>
    <col min="3" max="3" width="13.73046875" style="70" customWidth="1"/>
    <col min="4" max="4" width="15.86328125" style="70" customWidth="1"/>
    <col min="5" max="5" width="15.73046875" style="70" customWidth="1"/>
    <col min="6" max="7" width="21" style="70" customWidth="1"/>
    <col min="8" max="8" width="11.73046875" style="70" customWidth="1"/>
    <col min="9" max="9" width="27.73046875" style="70" customWidth="1"/>
    <col min="10" max="10" width="14.1328125" style="70" customWidth="1"/>
    <col min="11" max="11" width="10.265625" style="70" customWidth="1"/>
    <col min="12" max="12" width="7.73046875" style="70" customWidth="1"/>
    <col min="13" max="13" width="16.86328125" style="70" customWidth="1"/>
    <col min="14" max="26" width="7.73046875" style="70" customWidth="1"/>
    <col min="27" max="30" width="12.73046875" style="70" customWidth="1"/>
    <col min="31" max="16384" width="12.73046875" style="70"/>
  </cols>
  <sheetData>
    <row r="1" spans="1:26" ht="14.25" x14ac:dyDescent="0.45">
      <c r="A1" s="69" t="s">
        <v>273</v>
      </c>
      <c r="B1" s="69" t="str">
        <f>About!B1</f>
        <v>Michigan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45">
      <c r="A2" s="69"/>
      <c r="B2" s="71">
        <v>2005</v>
      </c>
      <c r="C2" s="71" t="s">
        <v>1873</v>
      </c>
      <c r="D2" s="71" t="s">
        <v>1874</v>
      </c>
      <c r="E2" s="71" t="s">
        <v>1875</v>
      </c>
      <c r="F2" s="71" t="s">
        <v>1876</v>
      </c>
      <c r="G2" s="71" t="s">
        <v>1877</v>
      </c>
      <c r="H2" s="72" t="s">
        <v>2066</v>
      </c>
      <c r="I2" s="71" t="s">
        <v>1878</v>
      </c>
      <c r="J2" s="71" t="s">
        <v>1879</v>
      </c>
      <c r="K2" s="69" t="s">
        <v>1880</v>
      </c>
      <c r="L2" s="69"/>
      <c r="M2" s="69" t="s">
        <v>1881</v>
      </c>
      <c r="N2" s="69"/>
      <c r="O2" s="69"/>
      <c r="P2" s="69"/>
      <c r="Q2" s="69"/>
      <c r="R2" s="69"/>
      <c r="S2" s="69"/>
      <c r="T2" s="69"/>
      <c r="U2" s="69"/>
      <c r="V2" s="69"/>
      <c r="W2" s="69"/>
      <c r="X2" s="69"/>
      <c r="Y2" s="69"/>
      <c r="Z2" s="69"/>
    </row>
    <row r="3" spans="1:26" ht="14.25" x14ac:dyDescent="0.45">
      <c r="A3" s="73" t="s">
        <v>1856</v>
      </c>
      <c r="B3" s="116">
        <f>'State 2005 Data'!J5</f>
        <v>35.730514896122223</v>
      </c>
      <c r="C3" s="74">
        <f>E28</f>
        <v>3.6472799999999999</v>
      </c>
      <c r="D3" s="75">
        <v>0.55000000000000004</v>
      </c>
      <c r="E3" s="75">
        <v>0.4</v>
      </c>
      <c r="F3" s="117">
        <f t="shared" ref="F3:G9" si="0">$C3*(1-D3)</f>
        <v>1.6412759999999997</v>
      </c>
      <c r="G3" s="117">
        <f t="shared" si="0"/>
        <v>2.1883679999999996</v>
      </c>
      <c r="H3" s="69"/>
      <c r="I3" s="76">
        <f t="shared" ref="I3:I11" si="1">1-F3/$B3</f>
        <v>0.95406514558293909</v>
      </c>
      <c r="J3" s="76">
        <f>1-G3/$B3</f>
        <v>0.93875352744391882</v>
      </c>
      <c r="K3" s="69" t="str">
        <f t="shared" ref="K3:K11" si="2">"In a scenario limiting global warming to 1.5 °C, " &amp; B$1 &amp; " would need to cut its " &amp; A3 &amp; " emissions by " &amp; ROUND(J3*100, 0) &amp; " to " &amp; ROUND(I3*100, 0) &amp; " percent of 2005 levels."</f>
        <v>In a scenario limiting global warming to 1.5 °C, Michigan would need to cut its buildings emissions by 94 to 95 percent of 2005 levels.</v>
      </c>
      <c r="L3" s="69"/>
      <c r="M3" s="69"/>
      <c r="N3" s="69"/>
      <c r="O3" s="69"/>
      <c r="P3" s="69"/>
      <c r="Q3" s="69"/>
      <c r="R3" s="69"/>
      <c r="S3" s="69"/>
      <c r="T3" s="69"/>
      <c r="U3" s="69"/>
      <c r="V3" s="69"/>
      <c r="W3" s="69"/>
      <c r="X3" s="69"/>
      <c r="Y3" s="69"/>
      <c r="Z3" s="69"/>
    </row>
    <row r="4" spans="1:26" ht="14.25" x14ac:dyDescent="0.45">
      <c r="A4" s="73" t="s">
        <v>1027</v>
      </c>
      <c r="B4" s="116">
        <f>'State 2005 Data'!J6</f>
        <v>75.228676512525013</v>
      </c>
      <c r="C4" s="74">
        <f>G28</f>
        <v>12.6975</v>
      </c>
      <c r="D4" s="75">
        <v>0.89</v>
      </c>
      <c r="E4" s="75">
        <v>0.66</v>
      </c>
      <c r="F4" s="117">
        <f t="shared" si="0"/>
        <v>1.3967249999999998</v>
      </c>
      <c r="G4" s="117">
        <f t="shared" si="0"/>
        <v>4.3171499999999998</v>
      </c>
      <c r="H4" s="69"/>
      <c r="I4" s="76">
        <f t="shared" si="1"/>
        <v>0.98143360929967371</v>
      </c>
      <c r="J4" s="76">
        <f t="shared" ref="J4:J11" si="3">1-G4/$B4</f>
        <v>0.94261297419899148</v>
      </c>
      <c r="K4" s="69" t="str">
        <f t="shared" si="2"/>
        <v>In a scenario limiting global warming to 1.5 °C, Michigan would need to cut its electricity emissions by 94 to 98 percent of 2005 levels.</v>
      </c>
      <c r="L4" s="69"/>
      <c r="M4" s="69"/>
      <c r="N4" s="69"/>
      <c r="O4" s="69"/>
      <c r="P4" s="69"/>
      <c r="Q4" s="69"/>
      <c r="R4" s="69"/>
      <c r="S4" s="69"/>
      <c r="T4" s="69"/>
      <c r="U4" s="69"/>
      <c r="V4" s="69"/>
      <c r="W4" s="69"/>
      <c r="X4" s="69"/>
      <c r="Y4" s="69"/>
      <c r="Z4" s="69"/>
    </row>
    <row r="5" spans="1:26" ht="14.25" x14ac:dyDescent="0.45">
      <c r="A5" s="73" t="s">
        <v>1857</v>
      </c>
      <c r="B5" s="116">
        <f>'State 2005 Data'!J7</f>
        <v>39.893567471412844</v>
      </c>
      <c r="C5" s="118">
        <f>H28</f>
        <v>26.9559</v>
      </c>
      <c r="D5" s="75">
        <v>0.41</v>
      </c>
      <c r="E5" s="75">
        <v>0.33</v>
      </c>
      <c r="F5" s="117">
        <f t="shared" si="0"/>
        <v>15.903981000000002</v>
      </c>
      <c r="G5" s="117">
        <f t="shared" si="0"/>
        <v>18.060452999999999</v>
      </c>
      <c r="H5" s="69"/>
      <c r="I5" s="76">
        <f>1-F5/$B5</f>
        <v>0.6013397144440249</v>
      </c>
      <c r="J5" s="76">
        <f t="shared" si="3"/>
        <v>0.54728408250423177</v>
      </c>
      <c r="K5" s="69" t="str">
        <f t="shared" si="2"/>
        <v>In a scenario limiting global warming to 1.5 °C, Michigan would need to cut its industry emissions by 55 to 60 percent of 2005 levels.</v>
      </c>
      <c r="L5" s="69"/>
      <c r="M5" s="69"/>
      <c r="N5" s="69"/>
      <c r="O5" s="69"/>
      <c r="P5" s="69"/>
      <c r="Q5" s="69"/>
      <c r="R5" s="69"/>
      <c r="S5" s="69"/>
      <c r="T5" s="69"/>
      <c r="U5" s="69"/>
      <c r="V5" s="69"/>
      <c r="W5" s="69"/>
      <c r="X5" s="69"/>
      <c r="Y5" s="69"/>
      <c r="Z5" s="69"/>
    </row>
    <row r="6" spans="1:26" ht="14.25" x14ac:dyDescent="0.45">
      <c r="A6" s="73" t="s">
        <v>1858</v>
      </c>
      <c r="B6" s="116">
        <f>'State 2005 Data'!J8</f>
        <v>56.627556748085141</v>
      </c>
      <c r="C6" s="118">
        <f>F28</f>
        <v>14.0167</v>
      </c>
      <c r="D6" s="75">
        <v>0.48</v>
      </c>
      <c r="E6" s="75">
        <v>0.27</v>
      </c>
      <c r="F6" s="117">
        <f>$C6*(1-D6)</f>
        <v>7.2886839999999999</v>
      </c>
      <c r="G6" s="117">
        <f t="shared" si="0"/>
        <v>10.232191</v>
      </c>
      <c r="H6" s="69"/>
      <c r="I6" s="76">
        <f t="shared" si="1"/>
        <v>0.87128733043481577</v>
      </c>
      <c r="J6" s="76">
        <f t="shared" si="3"/>
        <v>0.81930721387964522</v>
      </c>
      <c r="K6" s="69" t="str">
        <f t="shared" si="2"/>
        <v>In a scenario limiting global warming to 1.5 °C, Michigan would need to cut its transportation emissions by 82 to 87 percent of 2005 levels.</v>
      </c>
      <c r="L6" s="69"/>
      <c r="M6" s="69"/>
      <c r="N6" s="69"/>
      <c r="O6" s="69"/>
      <c r="P6" s="69"/>
      <c r="Q6" s="69"/>
      <c r="R6" s="69"/>
      <c r="S6" s="69"/>
      <c r="T6" s="69"/>
      <c r="U6" s="69"/>
      <c r="V6" s="69"/>
      <c r="W6" s="69"/>
      <c r="X6" s="69"/>
      <c r="Y6" s="69"/>
      <c r="Z6" s="69"/>
    </row>
    <row r="7" spans="1:26" ht="14.25" x14ac:dyDescent="0.45">
      <c r="A7" s="73" t="s">
        <v>774</v>
      </c>
      <c r="B7" s="116">
        <f>'State 2005 Data'!J9</f>
        <v>7.9167757605942288</v>
      </c>
      <c r="C7" s="118">
        <f>D28</f>
        <v>7.6132600000000004</v>
      </c>
      <c r="D7" s="75">
        <v>0.06</v>
      </c>
      <c r="E7" s="75">
        <v>0.02</v>
      </c>
      <c r="F7" s="117">
        <f t="shared" si="0"/>
        <v>7.1564643999999999</v>
      </c>
      <c r="G7" s="117">
        <f t="shared" si="0"/>
        <v>7.4609947999999999</v>
      </c>
      <c r="H7" s="69"/>
      <c r="I7" s="76">
        <f t="shared" si="1"/>
        <v>9.6038006328116654E-2</v>
      </c>
      <c r="J7" s="76">
        <f t="shared" si="3"/>
        <v>5.7571538512291798E-2</v>
      </c>
      <c r="K7" s="69" t="str">
        <f t="shared" si="2"/>
        <v>In a scenario limiting global warming to 1.5 °C, Michigan would need to cut its agriculture emissions by 6 to 10 percent of 2005 levels.</v>
      </c>
      <c r="L7" s="69"/>
      <c r="M7" s="69"/>
      <c r="N7" s="69"/>
      <c r="O7" s="69"/>
      <c r="P7" s="69"/>
      <c r="Q7" s="69"/>
      <c r="R7" s="69"/>
      <c r="S7" s="69"/>
      <c r="T7" s="69"/>
      <c r="U7" s="69"/>
      <c r="V7" s="69"/>
      <c r="W7" s="69"/>
      <c r="X7" s="69"/>
      <c r="Y7" s="69"/>
      <c r="Z7" s="69"/>
    </row>
    <row r="8" spans="1:26" ht="14.25" x14ac:dyDescent="0.45">
      <c r="A8" s="73" t="s">
        <v>1882</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Michigan would need to cut its land use * emissions by 0 to 0 percent of 2005 levels.</v>
      </c>
      <c r="L8" s="69"/>
      <c r="M8" s="69"/>
      <c r="N8" s="69"/>
      <c r="O8" s="69"/>
      <c r="P8" s="69"/>
      <c r="Q8" s="69"/>
      <c r="R8" s="69"/>
      <c r="S8" s="69"/>
      <c r="T8" s="69"/>
      <c r="U8" s="69"/>
      <c r="V8" s="69"/>
      <c r="W8" s="69"/>
      <c r="X8" s="69"/>
      <c r="Y8" s="69"/>
      <c r="Z8" s="69"/>
    </row>
    <row r="9" spans="1:26" ht="14.25" x14ac:dyDescent="0.45">
      <c r="A9" s="73" t="s">
        <v>1860</v>
      </c>
      <c r="B9" s="116">
        <f>'State 2005 Data'!J11</f>
        <v>9.3754617640042408</v>
      </c>
      <c r="C9" s="118">
        <f>C28</f>
        <v>1.59965</v>
      </c>
      <c r="D9" s="75">
        <v>0.06</v>
      </c>
      <c r="E9" s="75">
        <v>0.02</v>
      </c>
      <c r="F9" s="117">
        <f t="shared" si="0"/>
        <v>1.503671</v>
      </c>
      <c r="G9" s="117">
        <f t="shared" si="0"/>
        <v>1.5676570000000001</v>
      </c>
      <c r="H9" s="69"/>
      <c r="I9" s="76">
        <f t="shared" si="1"/>
        <v>0.83961632633678562</v>
      </c>
      <c r="J9" s="76">
        <f t="shared" si="3"/>
        <v>0.83279148915962753</v>
      </c>
      <c r="K9" s="69" t="str">
        <f t="shared" si="2"/>
        <v>In a scenario limiting global warming to 1.5 °C, Michigan would need to cut its waste emissions by 83 to 84 percent of 2005 levels.</v>
      </c>
      <c r="L9" s="69"/>
      <c r="M9" s="69"/>
      <c r="N9" s="69"/>
      <c r="O9" s="69"/>
      <c r="P9" s="69"/>
      <c r="Q9" s="69"/>
      <c r="R9" s="69"/>
      <c r="S9" s="69"/>
      <c r="T9" s="69"/>
      <c r="U9" s="69"/>
      <c r="V9" s="69"/>
      <c r="W9" s="69"/>
      <c r="X9" s="69"/>
      <c r="Y9" s="69"/>
      <c r="Z9" s="69"/>
    </row>
    <row r="10" spans="1:26" ht="14.25" x14ac:dyDescent="0.45">
      <c r="A10" s="73" t="s">
        <v>1863</v>
      </c>
      <c r="B10" s="119">
        <f>SUM(B3:B9)</f>
        <v>218.33419315274367</v>
      </c>
      <c r="C10" s="119">
        <f>SUM(C3:C9)</f>
        <v>60.091929999999991</v>
      </c>
      <c r="D10" s="76">
        <f>1-F10/$C10</f>
        <v>0.52651809652311032</v>
      </c>
      <c r="E10" s="76">
        <f>1-G10/$C10</f>
        <v>0.37781239843686165</v>
      </c>
      <c r="F10" s="117">
        <f>SUM(F3:F9)</f>
        <v>28.452441400000005</v>
      </c>
      <c r="G10" s="117">
        <f>SUM(G3:G9)</f>
        <v>37.388453799999994</v>
      </c>
      <c r="H10" s="171">
        <f>IFERROR(B10*(1-'Unique State Inputs'!A$8),"")</f>
        <v>120.08380623400903</v>
      </c>
      <c r="I10" s="76">
        <f t="shared" si="1"/>
        <v>0.86968398770184818</v>
      </c>
      <c r="J10" s="76">
        <f t="shared" si="3"/>
        <v>0.82875584781242428</v>
      </c>
      <c r="K10" s="69" t="str">
        <f t="shared" si="2"/>
        <v>In a scenario limiting global warming to 1.5 °C, Michigan would need to cut its total (including land use) emissions by 83 to 87 percent of 2005 levels.</v>
      </c>
      <c r="L10" s="69"/>
      <c r="M10" s="69"/>
      <c r="N10" s="69"/>
      <c r="O10" s="69"/>
      <c r="P10" s="69"/>
      <c r="Q10" s="69"/>
      <c r="R10" s="69"/>
      <c r="S10" s="69"/>
      <c r="T10" s="69"/>
      <c r="U10" s="69"/>
      <c r="V10" s="69"/>
      <c r="W10" s="69"/>
      <c r="X10" s="69"/>
      <c r="Y10" s="69"/>
      <c r="Z10" s="69"/>
    </row>
    <row r="11" spans="1:26" ht="14.25" x14ac:dyDescent="0.45">
      <c r="A11" s="73" t="s">
        <v>1865</v>
      </c>
      <c r="B11" s="119">
        <f>SUM(B3:B9)-B8</f>
        <v>224.77255315274365</v>
      </c>
      <c r="C11" s="119">
        <f>SUM(C3:C9)-C8</f>
        <v>66.530289999999994</v>
      </c>
      <c r="D11" s="76">
        <f>1-F11/$C11</f>
        <v>0.47556516888773503</v>
      </c>
      <c r="E11" s="76">
        <f>1-G11/$C11</f>
        <v>0.34125022151564344</v>
      </c>
      <c r="F11" s="117">
        <f>F10-F8</f>
        <v>34.890801400000008</v>
      </c>
      <c r="G11" s="117">
        <f>G10-G8</f>
        <v>43.826813799999996</v>
      </c>
      <c r="H11" s="171">
        <f>IFERROR(B11*(1-'Unique State Inputs'!A$8),"")</f>
        <v>123.62490423400902</v>
      </c>
      <c r="I11" s="76">
        <f t="shared" si="1"/>
        <v>0.84477285633584431</v>
      </c>
      <c r="J11" s="76">
        <f t="shared" si="3"/>
        <v>0.80501705753096298</v>
      </c>
      <c r="K11" s="69" t="str">
        <f t="shared" si="2"/>
        <v>In a scenario limiting global warming to 1.5 °C, Michigan would need to cut its total (excluding land use) emissions by 81 to 84 percent of 2005 levels.</v>
      </c>
      <c r="L11" s="69"/>
      <c r="M11" s="69"/>
      <c r="N11" s="69"/>
      <c r="O11" s="69"/>
      <c r="P11" s="69"/>
      <c r="Q11" s="69"/>
      <c r="R11" s="69"/>
      <c r="S11" s="69"/>
      <c r="T11" s="69"/>
      <c r="U11" s="69"/>
      <c r="V11" s="69"/>
      <c r="W11" s="69"/>
      <c r="X11" s="69"/>
      <c r="Y11" s="69"/>
      <c r="Z11" s="69"/>
    </row>
    <row r="12" spans="1:26" ht="14.25" x14ac:dyDescent="0.45">
      <c r="A12" s="78" t="s">
        <v>1883</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25" x14ac:dyDescent="0.4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25" x14ac:dyDescent="0.45">
      <c r="A14" s="73" t="s">
        <v>1884</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25" x14ac:dyDescent="0.4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25" x14ac:dyDescent="0.45">
      <c r="A16" s="73" t="s">
        <v>1885</v>
      </c>
      <c r="B16" s="69" t="s">
        <v>1886</v>
      </c>
      <c r="C16" s="69" t="s">
        <v>1887</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25" x14ac:dyDescent="0.45">
      <c r="A17" s="73" t="s">
        <v>1369</v>
      </c>
      <c r="B17" s="69">
        <v>1</v>
      </c>
      <c r="C17" s="69" t="s">
        <v>1888</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25" x14ac:dyDescent="0.4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25" x14ac:dyDescent="0.4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25" x14ac:dyDescent="0.45">
      <c r="A20" s="73" t="s">
        <v>1889</v>
      </c>
      <c r="B20" s="69">
        <v>1</v>
      </c>
      <c r="C20" s="69" t="s">
        <v>1890</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45">
      <c r="A21" s="73" t="s">
        <v>1891</v>
      </c>
      <c r="B21" s="69">
        <v>1</v>
      </c>
      <c r="C21" s="69" t="s">
        <v>1890</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45">
      <c r="A22" s="73" t="s">
        <v>1892</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4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45">
      <c r="A24" s="73" t="s">
        <v>1893</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45">
      <c r="A25" s="109" t="s">
        <v>1894</v>
      </c>
      <c r="B25" s="109" t="s">
        <v>1895</v>
      </c>
      <c r="K25" s="69"/>
      <c r="L25" s="69"/>
      <c r="M25" s="69"/>
      <c r="N25" s="69"/>
      <c r="O25" s="69"/>
      <c r="P25" s="69"/>
      <c r="Q25" s="69"/>
      <c r="R25" s="69"/>
      <c r="S25" s="69"/>
      <c r="T25" s="69"/>
      <c r="U25" s="69"/>
      <c r="V25" s="69"/>
      <c r="W25" s="69"/>
      <c r="X25" s="69"/>
      <c r="Y25" s="69"/>
      <c r="Z25" s="69"/>
    </row>
    <row r="26" spans="1:26" ht="15.75" customHeight="1" x14ac:dyDescent="0.45">
      <c r="K26" s="69"/>
      <c r="L26" s="69"/>
      <c r="M26" s="69"/>
      <c r="N26" s="69"/>
      <c r="O26" s="69"/>
      <c r="P26" s="69"/>
      <c r="Q26" s="69"/>
      <c r="R26" s="69"/>
      <c r="S26" s="69"/>
      <c r="T26" s="69"/>
      <c r="U26" s="69"/>
      <c r="V26" s="69"/>
      <c r="W26" s="69"/>
      <c r="X26" s="69"/>
      <c r="Y26" s="69"/>
      <c r="Z26" s="69"/>
    </row>
    <row r="27" spans="1:26" ht="15.75" customHeight="1" x14ac:dyDescent="0.45">
      <c r="A27" s="69" t="s">
        <v>1896</v>
      </c>
      <c r="B27" s="69" t="s">
        <v>1897</v>
      </c>
      <c r="C27" s="69" t="s">
        <v>1898</v>
      </c>
      <c r="D27" s="69" t="s">
        <v>1899</v>
      </c>
      <c r="E27" s="69" t="s">
        <v>1900</v>
      </c>
      <c r="F27" s="69" t="s">
        <v>1901</v>
      </c>
      <c r="G27" s="69" t="s">
        <v>1902</v>
      </c>
      <c r="H27" s="69" t="s">
        <v>1903</v>
      </c>
      <c r="I27" s="69" t="s">
        <v>1904</v>
      </c>
      <c r="J27" s="69" t="s">
        <v>1905</v>
      </c>
      <c r="K27" s="69"/>
      <c r="L27" s="69"/>
      <c r="M27" s="69"/>
      <c r="N27" s="69"/>
      <c r="O27" s="69"/>
      <c r="P27" s="69"/>
      <c r="Q27" s="69"/>
      <c r="R27" s="69"/>
      <c r="S27" s="69"/>
      <c r="T27" s="69"/>
      <c r="U27" s="69"/>
      <c r="V27" s="69"/>
      <c r="W27" s="69"/>
      <c r="X27" s="69"/>
      <c r="Y27" s="69"/>
      <c r="Z27" s="69"/>
    </row>
    <row r="28" spans="1:26" ht="15.75" customHeight="1" x14ac:dyDescent="0.4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4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4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4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4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4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4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4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4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4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4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4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4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4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4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4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4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4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4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4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4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4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4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4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4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4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4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4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4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4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4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4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4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4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4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4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4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4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4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4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4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4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4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4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4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4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4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4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4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4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4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4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4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4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4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4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4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4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4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4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4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4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4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4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4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4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4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4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4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4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4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4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4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4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4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4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4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4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4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4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4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4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4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4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4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4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4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4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4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4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4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4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4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4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4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4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4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4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4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4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4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4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4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4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4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4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4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4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4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4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4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4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4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4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4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4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4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4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4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4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4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4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4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4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4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4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4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4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4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4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4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4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4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4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4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4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4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4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4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4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4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4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4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4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4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4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4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4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4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4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4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4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4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4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4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4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4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4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4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4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4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4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4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4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4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4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4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4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4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4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4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4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4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4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4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4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4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4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4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4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4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4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4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4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4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4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4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4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4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4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4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4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4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4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4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4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4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4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4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4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4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4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4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4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4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4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4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4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4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4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4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4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4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4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4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4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4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4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4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4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4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4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4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4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4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4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4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4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4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4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4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4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4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4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4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4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4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4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4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4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4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4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4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4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4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4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4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4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4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4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4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4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4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4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4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4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4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4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4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4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4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4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4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4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4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4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4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4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4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4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4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4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4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4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4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4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4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4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4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4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4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4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4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4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4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4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4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4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4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4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4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4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4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4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4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4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4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4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4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4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4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4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4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4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4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4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4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4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4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4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4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4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4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4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4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4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4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4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4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4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4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4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4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4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4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4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4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4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4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4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4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4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4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4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4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4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4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4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4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4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4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4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4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4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4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4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4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4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4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4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4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4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4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4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4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4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4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4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4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4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4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4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4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4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4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4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4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4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4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4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4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4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4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4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4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4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4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4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4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4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4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4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4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4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4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4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4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4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4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4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4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4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4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4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4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4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4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4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4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4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4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4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4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4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4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4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4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4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4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4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4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4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4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4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4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4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4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4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4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4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4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4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4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4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4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4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4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4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4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4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4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4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4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4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4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4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4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4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4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4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4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4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4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4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4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4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4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4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4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4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4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4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4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4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4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4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4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4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4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4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4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4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4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4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4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4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4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4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4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4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4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4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4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4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4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4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4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4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4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4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4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4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4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4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4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4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4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4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4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4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4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4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4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4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4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4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4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4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4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4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4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4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4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4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4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4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4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4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4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4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4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4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4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4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4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4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4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4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4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4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4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4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4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4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4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4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4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4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4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4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4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4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4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4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4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4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4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4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4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4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4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4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4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4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4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4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4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4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4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4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4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4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4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4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4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4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4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4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4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4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4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4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4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4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4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4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4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4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4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4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4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4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4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4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4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4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4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4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4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4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4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4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4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4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4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4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4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4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4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4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4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4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4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4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4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4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4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4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4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4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4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4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4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4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4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4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4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4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4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4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4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4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4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4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4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4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4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4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4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4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4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4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4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4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4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4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4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4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4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4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4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4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4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4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4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4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4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4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4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4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4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4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4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4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4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4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4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4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4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4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4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4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4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4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4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4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4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4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4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4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4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4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4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4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4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4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4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4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4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4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4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4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4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4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4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4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4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4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4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4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4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4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4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4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4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4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4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4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4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4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4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4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4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4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4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4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4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4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4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4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4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4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4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4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4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4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4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4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4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4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4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4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4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4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4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4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4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4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4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4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4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4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4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4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4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4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4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4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4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4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4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4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4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4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4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4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4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4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4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4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4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4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4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4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4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4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4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4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4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4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4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4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4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4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4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4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4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4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4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4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4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4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4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4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4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4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4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4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4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4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4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4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4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4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4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4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4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4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4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4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4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4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4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4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4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4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4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4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4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4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4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4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4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4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4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4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4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4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4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4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4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4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4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4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4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4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4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4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4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4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4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4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4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4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4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4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4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4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4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4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4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4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4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4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4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4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4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4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4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4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4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4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4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4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4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4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4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4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4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4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4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4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4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4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4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4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4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4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4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4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4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4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4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4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4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4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4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4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4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4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4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4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4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4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4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4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4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4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4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4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4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4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4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4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4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4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4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4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4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4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4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4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4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4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4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4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4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4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4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4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4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4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4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4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4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4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4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4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4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4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4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4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4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4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4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4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4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4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4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4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4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4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4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4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4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4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4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4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4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4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4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4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4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4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4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4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4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4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4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4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4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4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4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4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4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4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4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4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4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4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4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4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4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4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4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4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4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4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4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4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4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4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4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4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4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4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4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4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4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4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4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4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4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4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4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4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4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4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4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4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4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4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4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328125" defaultRowHeight="14.25" x14ac:dyDescent="0.45"/>
  <cols>
    <col min="1" max="1" width="17.1328125" style="277" customWidth="1"/>
    <col min="2" max="2" width="7" style="278" customWidth="1"/>
    <col min="3" max="3" width="32.59765625" style="277" customWidth="1"/>
    <col min="4" max="4" width="38.59765625" style="277" customWidth="1"/>
    <col min="5" max="5" width="26.59765625" style="277" customWidth="1"/>
    <col min="6" max="10" width="9.1328125" style="277" customWidth="1"/>
    <col min="11" max="11" width="6.73046875" style="277" customWidth="1"/>
    <col min="12" max="12" width="31.59765625" style="277" customWidth="1"/>
    <col min="13" max="13" width="11.59765625" style="278" customWidth="1"/>
    <col min="14" max="14" width="13.3984375" style="277" customWidth="1"/>
    <col min="15" max="15" width="53.86328125" style="277" customWidth="1"/>
    <col min="16" max="17" width="11" style="277" customWidth="1"/>
    <col min="18" max="18" width="21.265625" style="277" customWidth="1"/>
    <col min="19" max="19" width="26.3984375" style="277" customWidth="1"/>
    <col min="20" max="20" width="30.73046875" style="277" customWidth="1"/>
    <col min="21" max="21" width="166.265625" style="306" customWidth="1"/>
    <col min="22" max="16384" width="9.1328125" style="277"/>
  </cols>
  <sheetData>
    <row r="1" spans="1:21" x14ac:dyDescent="0.4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4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09.5" x14ac:dyDescent="0.4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2206</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45">
      <c r="A4" s="211" t="s">
        <v>2207</v>
      </c>
      <c r="B4" s="289"/>
      <c r="C4" s="184" t="s">
        <v>304</v>
      </c>
      <c r="D4" s="184" t="s">
        <v>305</v>
      </c>
      <c r="E4" s="184" t="s">
        <v>306</v>
      </c>
      <c r="F4" s="184" t="s">
        <v>307</v>
      </c>
      <c r="G4" s="184" t="s">
        <v>308</v>
      </c>
      <c r="H4" s="184" t="s">
        <v>307</v>
      </c>
      <c r="I4" s="184" t="s">
        <v>309</v>
      </c>
      <c r="J4" s="185">
        <v>300</v>
      </c>
      <c r="K4" s="186" t="s">
        <v>310</v>
      </c>
      <c r="L4" s="188" t="s">
        <v>2306</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45">
      <c r="A5" s="211" t="s">
        <v>2207</v>
      </c>
      <c r="B5" s="289"/>
      <c r="C5" s="191" t="s">
        <v>304</v>
      </c>
      <c r="D5" s="191" t="s">
        <v>305</v>
      </c>
      <c r="E5" s="191" t="s">
        <v>306</v>
      </c>
      <c r="F5" s="184" t="s">
        <v>307</v>
      </c>
      <c r="G5" s="184" t="s">
        <v>17</v>
      </c>
      <c r="H5" s="184" t="s">
        <v>307</v>
      </c>
      <c r="I5" s="184" t="s">
        <v>17</v>
      </c>
      <c r="J5" s="185">
        <v>301</v>
      </c>
      <c r="K5" s="186" t="s">
        <v>310</v>
      </c>
      <c r="L5" s="188" t="s">
        <v>2306</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45">
      <c r="A6" s="211" t="s">
        <v>2207</v>
      </c>
      <c r="B6" s="289"/>
      <c r="C6" s="191" t="s">
        <v>304</v>
      </c>
      <c r="D6" s="191" t="s">
        <v>305</v>
      </c>
      <c r="E6" s="191" t="s">
        <v>306</v>
      </c>
      <c r="F6" s="184" t="s">
        <v>307</v>
      </c>
      <c r="G6" s="184" t="s">
        <v>318</v>
      </c>
      <c r="H6" s="184" t="s">
        <v>307</v>
      </c>
      <c r="I6" s="184" t="s">
        <v>318</v>
      </c>
      <c r="J6" s="185">
        <v>302</v>
      </c>
      <c r="K6" s="186" t="s">
        <v>310</v>
      </c>
      <c r="L6" s="188" t="s">
        <v>2306</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45">
      <c r="A7" s="211" t="s">
        <v>2207</v>
      </c>
      <c r="B7" s="289"/>
      <c r="C7" s="191" t="s">
        <v>304</v>
      </c>
      <c r="D7" s="191" t="s">
        <v>305</v>
      </c>
      <c r="E7" s="191" t="s">
        <v>306</v>
      </c>
      <c r="F7" s="184" t="s">
        <v>307</v>
      </c>
      <c r="G7" s="184" t="s">
        <v>320</v>
      </c>
      <c r="H7" s="184" t="s">
        <v>307</v>
      </c>
      <c r="I7" s="184" t="s">
        <v>320</v>
      </c>
      <c r="J7" s="185">
        <v>303</v>
      </c>
      <c r="K7" s="186" t="s">
        <v>310</v>
      </c>
      <c r="L7" s="188" t="s">
        <v>2306</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45">
      <c r="A8" s="211" t="s">
        <v>2207</v>
      </c>
      <c r="B8" s="289"/>
      <c r="C8" s="191" t="s">
        <v>304</v>
      </c>
      <c r="D8" s="191" t="s">
        <v>305</v>
      </c>
      <c r="E8" s="191" t="s">
        <v>306</v>
      </c>
      <c r="F8" s="184" t="s">
        <v>307</v>
      </c>
      <c r="G8" s="184" t="s">
        <v>322</v>
      </c>
      <c r="H8" s="184" t="s">
        <v>307</v>
      </c>
      <c r="I8" s="184" t="s">
        <v>323</v>
      </c>
      <c r="J8" s="185">
        <v>304</v>
      </c>
      <c r="K8" s="186" t="s">
        <v>310</v>
      </c>
      <c r="L8" s="188" t="s">
        <v>2306</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45">
      <c r="A9" s="211" t="s">
        <v>2207</v>
      </c>
      <c r="B9" s="289"/>
      <c r="C9" s="191" t="s">
        <v>304</v>
      </c>
      <c r="D9" s="191" t="s">
        <v>305</v>
      </c>
      <c r="E9" s="191" t="s">
        <v>306</v>
      </c>
      <c r="F9" s="184" t="s">
        <v>307</v>
      </c>
      <c r="G9" s="184" t="s">
        <v>325</v>
      </c>
      <c r="H9" s="184" t="s">
        <v>307</v>
      </c>
      <c r="I9" s="184" t="s">
        <v>325</v>
      </c>
      <c r="J9" s="185">
        <v>305</v>
      </c>
      <c r="K9" s="186" t="s">
        <v>310</v>
      </c>
      <c r="L9" s="188" t="s">
        <v>2306</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45">
      <c r="A10" s="211" t="s">
        <v>2207</v>
      </c>
      <c r="B10" s="289"/>
      <c r="C10" s="191" t="s">
        <v>304</v>
      </c>
      <c r="D10" s="191" t="s">
        <v>305</v>
      </c>
      <c r="E10" s="191" t="s">
        <v>306</v>
      </c>
      <c r="F10" s="184" t="s">
        <v>307</v>
      </c>
      <c r="G10" s="184" t="s">
        <v>327</v>
      </c>
      <c r="H10" s="184" t="s">
        <v>307</v>
      </c>
      <c r="I10" s="184" t="s">
        <v>327</v>
      </c>
      <c r="J10" s="185">
        <v>306</v>
      </c>
      <c r="K10" s="186" t="s">
        <v>310</v>
      </c>
      <c r="L10" s="188" t="s">
        <v>2306</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45">
      <c r="A11" s="211" t="s">
        <v>2207</v>
      </c>
      <c r="B11" s="289"/>
      <c r="C11" s="191" t="s">
        <v>304</v>
      </c>
      <c r="D11" s="191" t="s">
        <v>305</v>
      </c>
      <c r="E11" s="191" t="s">
        <v>306</v>
      </c>
      <c r="F11" s="184" t="s">
        <v>307</v>
      </c>
      <c r="G11" s="184" t="s">
        <v>329</v>
      </c>
      <c r="H11" s="184" t="s">
        <v>307</v>
      </c>
      <c r="I11" s="184" t="s">
        <v>329</v>
      </c>
      <c r="J11" s="185">
        <v>307</v>
      </c>
      <c r="K11" s="186" t="s">
        <v>310</v>
      </c>
      <c r="L11" s="188" t="s">
        <v>2306</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4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2206</v>
      </c>
      <c r="Q12" s="290" t="s">
        <v>310</v>
      </c>
      <c r="R12" s="290" t="str">
        <f t="shared" si="0"/>
        <v>CH4 emitted by LDVs</v>
      </c>
      <c r="S12" s="290" t="str">
        <f t="shared" si="2"/>
        <v>//**CH4 emitted by LDVs: **</v>
      </c>
      <c r="T12" s="277" t="str">
        <f t="shared" si="1"/>
        <v/>
      </c>
    </row>
    <row r="13" spans="1:21" x14ac:dyDescent="0.4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2206</v>
      </c>
      <c r="Q13" s="290" t="s">
        <v>310</v>
      </c>
      <c r="R13" s="290" t="str">
        <f t="shared" si="0"/>
        <v>N2O emitted by LDVs</v>
      </c>
      <c r="S13" s="290" t="str">
        <f t="shared" si="2"/>
        <v>//**N2O emitted by LDVs: **</v>
      </c>
      <c r="T13" s="277" t="str">
        <f t="shared" si="1"/>
        <v/>
      </c>
    </row>
    <row r="14" spans="1:21" x14ac:dyDescent="0.45">
      <c r="A14" s="211" t="s">
        <v>2207</v>
      </c>
      <c r="B14" s="289"/>
      <c r="C14" s="191" t="s">
        <v>304</v>
      </c>
      <c r="D14" s="191" t="s">
        <v>305</v>
      </c>
      <c r="E14" s="191" t="s">
        <v>306</v>
      </c>
      <c r="F14" s="184" t="s">
        <v>334</v>
      </c>
      <c r="G14" s="184" t="s">
        <v>308</v>
      </c>
      <c r="H14" s="184" t="s">
        <v>334</v>
      </c>
      <c r="I14" s="184" t="s">
        <v>309</v>
      </c>
      <c r="J14" s="185">
        <v>310</v>
      </c>
      <c r="K14" s="186" t="s">
        <v>310</v>
      </c>
      <c r="L14" s="188" t="s">
        <v>2306</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45">
      <c r="A15" s="211" t="s">
        <v>2207</v>
      </c>
      <c r="B15" s="289"/>
      <c r="C15" s="191" t="s">
        <v>304</v>
      </c>
      <c r="D15" s="191" t="s">
        <v>305</v>
      </c>
      <c r="E15" s="191" t="s">
        <v>306</v>
      </c>
      <c r="F15" s="184" t="s">
        <v>334</v>
      </c>
      <c r="G15" s="184" t="s">
        <v>17</v>
      </c>
      <c r="H15" s="184" t="s">
        <v>334</v>
      </c>
      <c r="I15" s="184" t="s">
        <v>17</v>
      </c>
      <c r="J15" s="185">
        <v>311</v>
      </c>
      <c r="K15" s="186" t="s">
        <v>310</v>
      </c>
      <c r="L15" s="188" t="s">
        <v>2306</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45">
      <c r="A16" s="211" t="s">
        <v>2207</v>
      </c>
      <c r="B16" s="289"/>
      <c r="C16" s="191" t="s">
        <v>304</v>
      </c>
      <c r="D16" s="191" t="s">
        <v>305</v>
      </c>
      <c r="E16" s="191" t="s">
        <v>306</v>
      </c>
      <c r="F16" s="184" t="s">
        <v>334</v>
      </c>
      <c r="G16" s="184" t="s">
        <v>318</v>
      </c>
      <c r="H16" s="184" t="s">
        <v>334</v>
      </c>
      <c r="I16" s="184" t="s">
        <v>318</v>
      </c>
      <c r="J16" s="185">
        <v>312</v>
      </c>
      <c r="K16" s="186" t="s">
        <v>310</v>
      </c>
      <c r="L16" s="188" t="s">
        <v>2306</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45">
      <c r="A17" s="211" t="s">
        <v>2207</v>
      </c>
      <c r="B17" s="289"/>
      <c r="C17" s="191" t="s">
        <v>304</v>
      </c>
      <c r="D17" s="191" t="s">
        <v>305</v>
      </c>
      <c r="E17" s="191" t="s">
        <v>306</v>
      </c>
      <c r="F17" s="184" t="s">
        <v>334</v>
      </c>
      <c r="G17" s="184" t="s">
        <v>320</v>
      </c>
      <c r="H17" s="184" t="s">
        <v>334</v>
      </c>
      <c r="I17" s="184" t="s">
        <v>320</v>
      </c>
      <c r="J17" s="185">
        <v>313</v>
      </c>
      <c r="K17" s="186" t="s">
        <v>310</v>
      </c>
      <c r="L17" s="188" t="s">
        <v>2306</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45">
      <c r="A18" s="211" t="s">
        <v>2207</v>
      </c>
      <c r="B18" s="289"/>
      <c r="C18" s="191" t="s">
        <v>304</v>
      </c>
      <c r="D18" s="191" t="s">
        <v>305</v>
      </c>
      <c r="E18" s="191" t="s">
        <v>306</v>
      </c>
      <c r="F18" s="184" t="s">
        <v>334</v>
      </c>
      <c r="G18" s="184" t="s">
        <v>322</v>
      </c>
      <c r="H18" s="184" t="s">
        <v>334</v>
      </c>
      <c r="I18" s="184" t="s">
        <v>323</v>
      </c>
      <c r="J18" s="185">
        <v>314</v>
      </c>
      <c r="K18" s="186" t="s">
        <v>310</v>
      </c>
      <c r="L18" s="188" t="s">
        <v>2306</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45">
      <c r="A19" s="211" t="s">
        <v>2207</v>
      </c>
      <c r="B19" s="289"/>
      <c r="C19" s="191" t="s">
        <v>304</v>
      </c>
      <c r="D19" s="191" t="s">
        <v>305</v>
      </c>
      <c r="E19" s="191" t="s">
        <v>306</v>
      </c>
      <c r="F19" s="184" t="s">
        <v>334</v>
      </c>
      <c r="G19" s="184" t="s">
        <v>325</v>
      </c>
      <c r="H19" s="184" t="s">
        <v>334</v>
      </c>
      <c r="I19" s="184" t="s">
        <v>325</v>
      </c>
      <c r="J19" s="185">
        <v>315</v>
      </c>
      <c r="K19" s="186" t="s">
        <v>310</v>
      </c>
      <c r="L19" s="188" t="s">
        <v>2306</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45">
      <c r="A20" s="211" t="s">
        <v>2207</v>
      </c>
      <c r="B20" s="289"/>
      <c r="C20" s="191" t="s">
        <v>304</v>
      </c>
      <c r="D20" s="191" t="s">
        <v>305</v>
      </c>
      <c r="E20" s="191" t="s">
        <v>306</v>
      </c>
      <c r="F20" s="184" t="s">
        <v>334</v>
      </c>
      <c r="G20" s="184" t="s">
        <v>327</v>
      </c>
      <c r="H20" s="184" t="s">
        <v>334</v>
      </c>
      <c r="I20" s="184" t="s">
        <v>327</v>
      </c>
      <c r="J20" s="185">
        <v>316</v>
      </c>
      <c r="K20" s="186" t="s">
        <v>310</v>
      </c>
      <c r="L20" s="188" t="s">
        <v>2306</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45">
      <c r="A21" s="211" t="s">
        <v>2207</v>
      </c>
      <c r="B21" s="289"/>
      <c r="C21" s="191" t="s">
        <v>304</v>
      </c>
      <c r="D21" s="191" t="s">
        <v>305</v>
      </c>
      <c r="E21" s="191" t="s">
        <v>306</v>
      </c>
      <c r="F21" s="184" t="s">
        <v>334</v>
      </c>
      <c r="G21" s="184" t="s">
        <v>329</v>
      </c>
      <c r="H21" s="184" t="s">
        <v>334</v>
      </c>
      <c r="I21" s="184" t="s">
        <v>329</v>
      </c>
      <c r="J21" s="185">
        <v>317</v>
      </c>
      <c r="K21" s="186" t="s">
        <v>310</v>
      </c>
      <c r="L21" s="188" t="s">
        <v>2306</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4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2206</v>
      </c>
      <c r="Q22" s="290" t="s">
        <v>310</v>
      </c>
      <c r="R22" s="290" t="str">
        <f t="shared" si="0"/>
        <v>CH4 emitted by HDVs</v>
      </c>
      <c r="S22" s="290" t="str">
        <f t="shared" si="2"/>
        <v>//**CH4 emitted by HDVs: **</v>
      </c>
      <c r="T22" s="277" t="str">
        <f t="shared" si="1"/>
        <v/>
      </c>
      <c r="U22" s="306"/>
    </row>
    <row r="23" spans="1:21" s="291" customFormat="1" x14ac:dyDescent="0.4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2206</v>
      </c>
      <c r="Q23" s="290" t="s">
        <v>310</v>
      </c>
      <c r="R23" s="290" t="str">
        <f t="shared" si="0"/>
        <v>N2O emitted by HDVs</v>
      </c>
      <c r="S23" s="290" t="str">
        <f t="shared" si="2"/>
        <v>//**N2O emitted by HDVs: **</v>
      </c>
      <c r="T23" s="277" t="str">
        <f t="shared" si="1"/>
        <v/>
      </c>
      <c r="U23" s="306"/>
    </row>
    <row r="24" spans="1:21" s="291" customFormat="1" x14ac:dyDescent="0.45">
      <c r="A24" s="211" t="s">
        <v>2207</v>
      </c>
      <c r="B24" s="289"/>
      <c r="C24" s="191" t="s">
        <v>304</v>
      </c>
      <c r="D24" s="191" t="s">
        <v>305</v>
      </c>
      <c r="E24" s="191" t="s">
        <v>306</v>
      </c>
      <c r="F24" s="184" t="s">
        <v>343</v>
      </c>
      <c r="G24" s="184" t="s">
        <v>308</v>
      </c>
      <c r="H24" s="184" t="s">
        <v>343</v>
      </c>
      <c r="I24" s="184" t="s">
        <v>309</v>
      </c>
      <c r="J24" s="185">
        <v>320</v>
      </c>
      <c r="K24" s="186" t="s">
        <v>310</v>
      </c>
      <c r="L24" s="188" t="s">
        <v>2306</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4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2206</v>
      </c>
      <c r="Q25" s="290" t="s">
        <v>310</v>
      </c>
      <c r="R25" s="290" t="str">
        <f t="shared" si="0"/>
        <v>CO emitted by aircraft</v>
      </c>
      <c r="S25" s="290" t="str">
        <f t="shared" si="2"/>
        <v>//**CO emitted by aircraft: **</v>
      </c>
      <c r="T25" s="277" t="str">
        <f t="shared" si="1"/>
        <v/>
      </c>
      <c r="U25" s="306"/>
    </row>
    <row r="26" spans="1:21" s="291" customFormat="1" x14ac:dyDescent="0.45">
      <c r="A26" s="211" t="s">
        <v>2207</v>
      </c>
      <c r="B26" s="289"/>
      <c r="C26" s="191" t="s">
        <v>304</v>
      </c>
      <c r="D26" s="191" t="s">
        <v>305</v>
      </c>
      <c r="E26" s="191" t="s">
        <v>306</v>
      </c>
      <c r="F26" s="184" t="s">
        <v>343</v>
      </c>
      <c r="G26" s="184" t="s">
        <v>318</v>
      </c>
      <c r="H26" s="184" t="s">
        <v>343</v>
      </c>
      <c r="I26" s="184" t="s">
        <v>318</v>
      </c>
      <c r="J26" s="185">
        <v>322</v>
      </c>
      <c r="K26" s="186" t="s">
        <v>310</v>
      </c>
      <c r="L26" s="188" t="s">
        <v>2306</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4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2206</v>
      </c>
      <c r="Q27" s="290" t="s">
        <v>310</v>
      </c>
      <c r="R27" s="290" t="str">
        <f t="shared" si="0"/>
        <v>PM10 emitted by aircraft</v>
      </c>
      <c r="S27" s="290" t="str">
        <f t="shared" si="2"/>
        <v>//**PM10 emitted by aircraft: **</v>
      </c>
      <c r="T27" s="277" t="str">
        <f t="shared" si="1"/>
        <v/>
      </c>
      <c r="U27" s="306"/>
    </row>
    <row r="28" spans="1:21" s="291" customFormat="1" x14ac:dyDescent="0.4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2206</v>
      </c>
      <c r="Q28" s="290" t="s">
        <v>310</v>
      </c>
      <c r="R28" s="290" t="str">
        <f t="shared" si="0"/>
        <v>PM2.5 emitted by aircraft</v>
      </c>
      <c r="S28" s="290" t="str">
        <f t="shared" si="2"/>
        <v>//**PM2.5 emitted by aircraft: **</v>
      </c>
      <c r="T28" s="277" t="str">
        <f t="shared" si="1"/>
        <v/>
      </c>
      <c r="U28" s="306"/>
    </row>
    <row r="29" spans="1:21" s="291" customFormat="1" x14ac:dyDescent="0.4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2206</v>
      </c>
      <c r="Q29" s="290" t="s">
        <v>310</v>
      </c>
      <c r="R29" s="290" t="str">
        <f t="shared" si="0"/>
        <v>SOx emitted by aircraft</v>
      </c>
      <c r="S29" s="290" t="str">
        <f t="shared" si="2"/>
        <v>//**SOx emitted by aircraft: **</v>
      </c>
      <c r="T29" s="277" t="str">
        <f t="shared" si="1"/>
        <v/>
      </c>
      <c r="U29" s="306"/>
    </row>
    <row r="30" spans="1:21" s="291" customFormat="1" x14ac:dyDescent="0.4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2206</v>
      </c>
      <c r="Q30" s="290" t="s">
        <v>310</v>
      </c>
      <c r="R30" s="290" t="str">
        <f t="shared" si="0"/>
        <v>BC emitted by aircraft</v>
      </c>
      <c r="S30" s="290" t="str">
        <f t="shared" si="2"/>
        <v>//**BC emitted by aircraft: **</v>
      </c>
      <c r="T30" s="277" t="str">
        <f t="shared" si="1"/>
        <v/>
      </c>
      <c r="U30" s="306"/>
    </row>
    <row r="31" spans="1:21" s="291" customFormat="1" x14ac:dyDescent="0.4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2206</v>
      </c>
      <c r="Q31" s="290" t="s">
        <v>310</v>
      </c>
      <c r="R31" s="290" t="str">
        <f t="shared" si="0"/>
        <v>OC emitted by aircraft</v>
      </c>
      <c r="S31" s="290" t="str">
        <f t="shared" si="2"/>
        <v>//**OC emitted by aircraft: **</v>
      </c>
      <c r="T31" s="277" t="str">
        <f t="shared" si="1"/>
        <v/>
      </c>
      <c r="U31" s="306"/>
    </row>
    <row r="32" spans="1:21" s="291" customFormat="1" x14ac:dyDescent="0.4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2206</v>
      </c>
      <c r="Q32" s="290" t="s">
        <v>310</v>
      </c>
      <c r="R32" s="290" t="str">
        <f t="shared" si="0"/>
        <v>CH4 emitted by aircraft</v>
      </c>
      <c r="S32" s="290" t="str">
        <f t="shared" si="2"/>
        <v>//**CH4 emitted by aircraft: **</v>
      </c>
      <c r="T32" s="277" t="str">
        <f t="shared" si="1"/>
        <v/>
      </c>
      <c r="U32" s="306"/>
    </row>
    <row r="33" spans="1:21" s="291" customFormat="1" x14ac:dyDescent="0.4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2206</v>
      </c>
      <c r="Q33" s="290" t="s">
        <v>310</v>
      </c>
      <c r="R33" s="290" t="str">
        <f t="shared" si="0"/>
        <v>N2O emitted by aircraft</v>
      </c>
      <c r="S33" s="290" t="str">
        <f t="shared" si="2"/>
        <v>//**N2O emitted by aircraft: **</v>
      </c>
      <c r="T33" s="277" t="str">
        <f t="shared" si="1"/>
        <v/>
      </c>
      <c r="U33" s="306"/>
    </row>
    <row r="34" spans="1:21" s="291" customFormat="1" x14ac:dyDescent="0.45">
      <c r="A34" s="211" t="s">
        <v>2207</v>
      </c>
      <c r="B34" s="289"/>
      <c r="C34" s="191" t="s">
        <v>304</v>
      </c>
      <c r="D34" s="191" t="s">
        <v>305</v>
      </c>
      <c r="E34" s="191" t="s">
        <v>306</v>
      </c>
      <c r="F34" s="184" t="s">
        <v>346</v>
      </c>
      <c r="G34" s="184" t="s">
        <v>308</v>
      </c>
      <c r="H34" s="184" t="s">
        <v>346</v>
      </c>
      <c r="I34" s="184" t="s">
        <v>309</v>
      </c>
      <c r="J34" s="185">
        <v>330</v>
      </c>
      <c r="K34" s="186" t="s">
        <v>310</v>
      </c>
      <c r="L34" s="188" t="s">
        <v>2306</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45">
      <c r="A35" s="211" t="s">
        <v>2207</v>
      </c>
      <c r="B35" s="289"/>
      <c r="C35" s="191" t="s">
        <v>304</v>
      </c>
      <c r="D35" s="191" t="s">
        <v>305</v>
      </c>
      <c r="E35" s="191" t="s">
        <v>306</v>
      </c>
      <c r="F35" s="184" t="s">
        <v>346</v>
      </c>
      <c r="G35" s="184" t="s">
        <v>17</v>
      </c>
      <c r="H35" s="184" t="s">
        <v>346</v>
      </c>
      <c r="I35" s="184" t="s">
        <v>17</v>
      </c>
      <c r="J35" s="185">
        <v>331</v>
      </c>
      <c r="K35" s="186" t="s">
        <v>310</v>
      </c>
      <c r="L35" s="188" t="s">
        <v>2306</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45">
      <c r="A36" s="211" t="s">
        <v>2207</v>
      </c>
      <c r="B36" s="289"/>
      <c r="C36" s="191" t="s">
        <v>304</v>
      </c>
      <c r="D36" s="191" t="s">
        <v>305</v>
      </c>
      <c r="E36" s="191" t="s">
        <v>306</v>
      </c>
      <c r="F36" s="184" t="s">
        <v>346</v>
      </c>
      <c r="G36" s="184" t="s">
        <v>318</v>
      </c>
      <c r="H36" s="184" t="s">
        <v>346</v>
      </c>
      <c r="I36" s="184" t="s">
        <v>318</v>
      </c>
      <c r="J36" s="185">
        <v>332</v>
      </c>
      <c r="K36" s="186" t="s">
        <v>310</v>
      </c>
      <c r="L36" s="188" t="s">
        <v>2306</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45">
      <c r="A37" s="211" t="s">
        <v>2207</v>
      </c>
      <c r="B37" s="289"/>
      <c r="C37" s="191" t="s">
        <v>304</v>
      </c>
      <c r="D37" s="191" t="s">
        <v>305</v>
      </c>
      <c r="E37" s="191" t="s">
        <v>306</v>
      </c>
      <c r="F37" s="184" t="s">
        <v>346</v>
      </c>
      <c r="G37" s="184" t="s">
        <v>320</v>
      </c>
      <c r="H37" s="184" t="s">
        <v>346</v>
      </c>
      <c r="I37" s="184" t="s">
        <v>320</v>
      </c>
      <c r="J37" s="185">
        <v>333</v>
      </c>
      <c r="K37" s="186" t="s">
        <v>310</v>
      </c>
      <c r="L37" s="188" t="s">
        <v>2306</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45">
      <c r="A38" s="211" t="s">
        <v>2207</v>
      </c>
      <c r="B38" s="289"/>
      <c r="C38" s="191" t="s">
        <v>304</v>
      </c>
      <c r="D38" s="191" t="s">
        <v>305</v>
      </c>
      <c r="E38" s="191" t="s">
        <v>306</v>
      </c>
      <c r="F38" s="184" t="s">
        <v>346</v>
      </c>
      <c r="G38" s="184" t="s">
        <v>322</v>
      </c>
      <c r="H38" s="184" t="s">
        <v>346</v>
      </c>
      <c r="I38" s="184" t="s">
        <v>323</v>
      </c>
      <c r="J38" s="185">
        <v>334</v>
      </c>
      <c r="K38" s="186" t="s">
        <v>310</v>
      </c>
      <c r="L38" s="188" t="s">
        <v>2306</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4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2206</v>
      </c>
      <c r="Q39" s="290" t="s">
        <v>310</v>
      </c>
      <c r="R39" s="290" t="str">
        <f t="shared" si="0"/>
        <v>SOx emitted by rail</v>
      </c>
      <c r="S39" s="290" t="str">
        <f t="shared" si="2"/>
        <v>//**SOx emitted by rail: **</v>
      </c>
      <c r="T39" s="277" t="str">
        <f t="shared" si="1"/>
        <v/>
      </c>
      <c r="U39" s="306"/>
    </row>
    <row r="40" spans="1:21" s="291" customFormat="1" x14ac:dyDescent="0.45">
      <c r="A40" s="211" t="s">
        <v>2207</v>
      </c>
      <c r="B40" s="289"/>
      <c r="C40" s="191" t="s">
        <v>304</v>
      </c>
      <c r="D40" s="191" t="s">
        <v>305</v>
      </c>
      <c r="E40" s="191" t="s">
        <v>306</v>
      </c>
      <c r="F40" s="184" t="s">
        <v>346</v>
      </c>
      <c r="G40" s="184" t="s">
        <v>327</v>
      </c>
      <c r="H40" s="184" t="s">
        <v>346</v>
      </c>
      <c r="I40" s="184" t="s">
        <v>327</v>
      </c>
      <c r="J40" s="185">
        <v>336</v>
      </c>
      <c r="K40" s="186" t="s">
        <v>310</v>
      </c>
      <c r="L40" s="188" t="s">
        <v>2306</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45">
      <c r="A41" s="211" t="s">
        <v>2207</v>
      </c>
      <c r="B41" s="289"/>
      <c r="C41" s="191" t="s">
        <v>304</v>
      </c>
      <c r="D41" s="191" t="s">
        <v>305</v>
      </c>
      <c r="E41" s="191" t="s">
        <v>306</v>
      </c>
      <c r="F41" s="184" t="s">
        <v>346</v>
      </c>
      <c r="G41" s="184" t="s">
        <v>329</v>
      </c>
      <c r="H41" s="184" t="s">
        <v>346</v>
      </c>
      <c r="I41" s="184" t="s">
        <v>329</v>
      </c>
      <c r="J41" s="185">
        <v>337</v>
      </c>
      <c r="K41" s="186" t="s">
        <v>310</v>
      </c>
      <c r="L41" s="188" t="s">
        <v>2306</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4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2206</v>
      </c>
      <c r="Q42" s="290" t="s">
        <v>310</v>
      </c>
      <c r="R42" s="290" t="str">
        <f t="shared" si="0"/>
        <v>CH4 emitted by rail</v>
      </c>
      <c r="S42" s="290" t="str">
        <f t="shared" si="2"/>
        <v>//**CH4 emitted by rail: **</v>
      </c>
      <c r="T42" s="277" t="str">
        <f t="shared" si="1"/>
        <v/>
      </c>
      <c r="U42" s="306"/>
    </row>
    <row r="43" spans="1:21" s="291" customFormat="1" x14ac:dyDescent="0.4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2206</v>
      </c>
      <c r="Q43" s="290" t="s">
        <v>310</v>
      </c>
      <c r="R43" s="290" t="str">
        <f t="shared" si="0"/>
        <v>N2O emitted by rail</v>
      </c>
      <c r="S43" s="290" t="str">
        <f t="shared" si="2"/>
        <v>//**N2O emitted by rail: **</v>
      </c>
      <c r="T43" s="277" t="str">
        <f t="shared" si="1"/>
        <v/>
      </c>
      <c r="U43" s="306"/>
    </row>
    <row r="44" spans="1:21" s="291" customFormat="1" x14ac:dyDescent="0.45">
      <c r="A44" s="211" t="s">
        <v>2207</v>
      </c>
      <c r="B44" s="289"/>
      <c r="C44" s="191" t="s">
        <v>304</v>
      </c>
      <c r="D44" s="191" t="s">
        <v>305</v>
      </c>
      <c r="E44" s="191" t="s">
        <v>306</v>
      </c>
      <c r="F44" s="184" t="s">
        <v>354</v>
      </c>
      <c r="G44" s="184" t="s">
        <v>308</v>
      </c>
      <c r="H44" s="184" t="s">
        <v>354</v>
      </c>
      <c r="I44" s="184" t="s">
        <v>309</v>
      </c>
      <c r="J44" s="185">
        <v>340</v>
      </c>
      <c r="K44" s="186" t="s">
        <v>310</v>
      </c>
      <c r="L44" s="188" t="s">
        <v>2306</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45">
      <c r="A45" s="211" t="s">
        <v>2207</v>
      </c>
      <c r="B45" s="289"/>
      <c r="C45" s="191" t="s">
        <v>304</v>
      </c>
      <c r="D45" s="191" t="s">
        <v>305</v>
      </c>
      <c r="E45" s="191" t="s">
        <v>306</v>
      </c>
      <c r="F45" s="184" t="s">
        <v>354</v>
      </c>
      <c r="G45" s="184" t="s">
        <v>17</v>
      </c>
      <c r="H45" s="184" t="s">
        <v>354</v>
      </c>
      <c r="I45" s="184" t="s">
        <v>17</v>
      </c>
      <c r="J45" s="185">
        <v>341</v>
      </c>
      <c r="K45" s="186" t="s">
        <v>310</v>
      </c>
      <c r="L45" s="188" t="s">
        <v>2306</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45">
      <c r="A46" s="211" t="s">
        <v>2207</v>
      </c>
      <c r="B46" s="289"/>
      <c r="C46" s="191" t="s">
        <v>304</v>
      </c>
      <c r="D46" s="191" t="s">
        <v>305</v>
      </c>
      <c r="E46" s="191" t="s">
        <v>306</v>
      </c>
      <c r="F46" s="184" t="s">
        <v>354</v>
      </c>
      <c r="G46" s="184" t="s">
        <v>318</v>
      </c>
      <c r="H46" s="184" t="s">
        <v>354</v>
      </c>
      <c r="I46" s="184" t="s">
        <v>318</v>
      </c>
      <c r="J46" s="185">
        <v>342</v>
      </c>
      <c r="K46" s="186" t="s">
        <v>310</v>
      </c>
      <c r="L46" s="188" t="s">
        <v>2306</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45">
      <c r="A47" s="211" t="s">
        <v>2207</v>
      </c>
      <c r="B47" s="289"/>
      <c r="C47" s="191" t="s">
        <v>304</v>
      </c>
      <c r="D47" s="191" t="s">
        <v>305</v>
      </c>
      <c r="E47" s="191" t="s">
        <v>306</v>
      </c>
      <c r="F47" s="184" t="s">
        <v>354</v>
      </c>
      <c r="G47" s="184" t="s">
        <v>320</v>
      </c>
      <c r="H47" s="184" t="s">
        <v>354</v>
      </c>
      <c r="I47" s="184" t="s">
        <v>320</v>
      </c>
      <c r="J47" s="185">
        <v>343</v>
      </c>
      <c r="K47" s="186" t="s">
        <v>310</v>
      </c>
      <c r="L47" s="188" t="s">
        <v>2306</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45">
      <c r="A48" s="211" t="s">
        <v>2207</v>
      </c>
      <c r="B48" s="289"/>
      <c r="C48" s="191" t="s">
        <v>304</v>
      </c>
      <c r="D48" s="191" t="s">
        <v>305</v>
      </c>
      <c r="E48" s="191" t="s">
        <v>306</v>
      </c>
      <c r="F48" s="184" t="s">
        <v>354</v>
      </c>
      <c r="G48" s="184" t="s">
        <v>322</v>
      </c>
      <c r="H48" s="184" t="s">
        <v>354</v>
      </c>
      <c r="I48" s="184" t="s">
        <v>323</v>
      </c>
      <c r="J48" s="185">
        <v>344</v>
      </c>
      <c r="K48" s="186" t="s">
        <v>310</v>
      </c>
      <c r="L48" s="188" t="s">
        <v>2306</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4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2206</v>
      </c>
      <c r="Q49" s="290" t="s">
        <v>310</v>
      </c>
      <c r="R49" s="290" t="str">
        <f t="shared" si="0"/>
        <v>SOx emitted by ships</v>
      </c>
      <c r="S49" s="290" t="str">
        <f t="shared" si="2"/>
        <v>//**SOx emitted by ships: **</v>
      </c>
      <c r="T49" s="277" t="str">
        <f t="shared" si="1"/>
        <v/>
      </c>
    </row>
    <row r="50" spans="1:21" x14ac:dyDescent="0.45">
      <c r="A50" s="211" t="s">
        <v>2207</v>
      </c>
      <c r="B50" s="289"/>
      <c r="C50" s="191" t="s">
        <v>304</v>
      </c>
      <c r="D50" s="191" t="s">
        <v>305</v>
      </c>
      <c r="E50" s="191" t="s">
        <v>306</v>
      </c>
      <c r="F50" s="184" t="s">
        <v>354</v>
      </c>
      <c r="G50" s="184" t="s">
        <v>327</v>
      </c>
      <c r="H50" s="184" t="s">
        <v>354</v>
      </c>
      <c r="I50" s="184" t="s">
        <v>327</v>
      </c>
      <c r="J50" s="185">
        <v>346</v>
      </c>
      <c r="K50" s="186" t="s">
        <v>310</v>
      </c>
      <c r="L50" s="188" t="s">
        <v>2306</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45">
      <c r="A51" s="211" t="s">
        <v>2207</v>
      </c>
      <c r="B51" s="289"/>
      <c r="C51" s="191" t="s">
        <v>304</v>
      </c>
      <c r="D51" s="191" t="s">
        <v>305</v>
      </c>
      <c r="E51" s="191" t="s">
        <v>306</v>
      </c>
      <c r="F51" s="184" t="s">
        <v>354</v>
      </c>
      <c r="G51" s="184" t="s">
        <v>329</v>
      </c>
      <c r="H51" s="184" t="s">
        <v>354</v>
      </c>
      <c r="I51" s="184" t="s">
        <v>329</v>
      </c>
      <c r="J51" s="185">
        <v>347</v>
      </c>
      <c r="K51" s="186" t="s">
        <v>310</v>
      </c>
      <c r="L51" s="188" t="s">
        <v>2306</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4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2206</v>
      </c>
      <c r="Q52" s="290" t="s">
        <v>310</v>
      </c>
      <c r="R52" s="290" t="str">
        <f t="shared" si="0"/>
        <v>CH4 emitted by ships</v>
      </c>
      <c r="S52" s="290" t="str">
        <f t="shared" si="2"/>
        <v>//**CH4 emitted by ships: **</v>
      </c>
      <c r="T52" s="277" t="str">
        <f t="shared" si="1"/>
        <v/>
      </c>
    </row>
    <row r="53" spans="1:21" x14ac:dyDescent="0.4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2206</v>
      </c>
      <c r="Q53" s="290" t="s">
        <v>310</v>
      </c>
      <c r="R53" s="290" t="str">
        <f t="shared" si="0"/>
        <v>N2O emitted by ships</v>
      </c>
      <c r="S53" s="290" t="str">
        <f t="shared" si="2"/>
        <v>//**N2O emitted by ships: **</v>
      </c>
      <c r="T53" s="277" t="str">
        <f t="shared" si="1"/>
        <v/>
      </c>
    </row>
    <row r="54" spans="1:21" x14ac:dyDescent="0.45">
      <c r="A54" s="211" t="s">
        <v>2207</v>
      </c>
      <c r="B54" s="289"/>
      <c r="C54" s="191" t="s">
        <v>304</v>
      </c>
      <c r="D54" s="191" t="s">
        <v>305</v>
      </c>
      <c r="E54" s="191" t="s">
        <v>306</v>
      </c>
      <c r="F54" s="184" t="s">
        <v>362</v>
      </c>
      <c r="G54" s="184" t="s">
        <v>308</v>
      </c>
      <c r="H54" s="184" t="s">
        <v>362</v>
      </c>
      <c r="I54" s="184" t="s">
        <v>309</v>
      </c>
      <c r="J54" s="185">
        <v>350</v>
      </c>
      <c r="K54" s="186" t="s">
        <v>310</v>
      </c>
      <c r="L54" s="188" t="s">
        <v>2306</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45">
      <c r="A55" s="211" t="s">
        <v>2207</v>
      </c>
      <c r="B55" s="289"/>
      <c r="C55" s="191" t="s">
        <v>304</v>
      </c>
      <c r="D55" s="191" t="s">
        <v>305</v>
      </c>
      <c r="E55" s="191" t="s">
        <v>306</v>
      </c>
      <c r="F55" s="184" t="s">
        <v>362</v>
      </c>
      <c r="G55" s="184" t="s">
        <v>17</v>
      </c>
      <c r="H55" s="184" t="s">
        <v>362</v>
      </c>
      <c r="I55" s="184" t="s">
        <v>17</v>
      </c>
      <c r="J55" s="185">
        <v>351</v>
      </c>
      <c r="K55" s="186" t="s">
        <v>310</v>
      </c>
      <c r="L55" s="188" t="s">
        <v>2306</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45">
      <c r="A56" s="211" t="s">
        <v>2207</v>
      </c>
      <c r="B56" s="289"/>
      <c r="C56" s="191" t="s">
        <v>304</v>
      </c>
      <c r="D56" s="191" t="s">
        <v>305</v>
      </c>
      <c r="E56" s="191" t="s">
        <v>306</v>
      </c>
      <c r="F56" s="184" t="s">
        <v>362</v>
      </c>
      <c r="G56" s="184" t="s">
        <v>318</v>
      </c>
      <c r="H56" s="184" t="s">
        <v>362</v>
      </c>
      <c r="I56" s="184" t="s">
        <v>318</v>
      </c>
      <c r="J56" s="185">
        <v>352</v>
      </c>
      <c r="K56" s="186" t="s">
        <v>310</v>
      </c>
      <c r="L56" s="188" t="s">
        <v>2306</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45">
      <c r="A57" s="211" t="s">
        <v>2207</v>
      </c>
      <c r="B57" s="289"/>
      <c r="C57" s="191" t="s">
        <v>304</v>
      </c>
      <c r="D57" s="191" t="s">
        <v>305</v>
      </c>
      <c r="E57" s="191" t="s">
        <v>306</v>
      </c>
      <c r="F57" s="184" t="s">
        <v>362</v>
      </c>
      <c r="G57" s="184" t="s">
        <v>320</v>
      </c>
      <c r="H57" s="184" t="s">
        <v>362</v>
      </c>
      <c r="I57" s="184" t="s">
        <v>320</v>
      </c>
      <c r="J57" s="185">
        <v>353</v>
      </c>
      <c r="K57" s="186" t="s">
        <v>310</v>
      </c>
      <c r="L57" s="188" t="s">
        <v>2306</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45">
      <c r="A58" s="211" t="s">
        <v>2207</v>
      </c>
      <c r="B58" s="289"/>
      <c r="C58" s="191" t="s">
        <v>304</v>
      </c>
      <c r="D58" s="191" t="s">
        <v>305</v>
      </c>
      <c r="E58" s="191" t="s">
        <v>306</v>
      </c>
      <c r="F58" s="184" t="s">
        <v>362</v>
      </c>
      <c r="G58" s="184" t="s">
        <v>322</v>
      </c>
      <c r="H58" s="184" t="s">
        <v>362</v>
      </c>
      <c r="I58" s="184" t="s">
        <v>323</v>
      </c>
      <c r="J58" s="185">
        <v>354</v>
      </c>
      <c r="K58" s="186" t="s">
        <v>310</v>
      </c>
      <c r="L58" s="188" t="s">
        <v>2306</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45">
      <c r="A59" s="211" t="s">
        <v>2207</v>
      </c>
      <c r="B59" s="289"/>
      <c r="C59" s="191" t="s">
        <v>304</v>
      </c>
      <c r="D59" s="191" t="s">
        <v>305</v>
      </c>
      <c r="E59" s="191" t="s">
        <v>306</v>
      </c>
      <c r="F59" s="184" t="s">
        <v>362</v>
      </c>
      <c r="G59" s="184" t="s">
        <v>325</v>
      </c>
      <c r="H59" s="184" t="s">
        <v>362</v>
      </c>
      <c r="I59" s="184" t="s">
        <v>325</v>
      </c>
      <c r="J59" s="185">
        <v>355</v>
      </c>
      <c r="K59" s="186" t="s">
        <v>310</v>
      </c>
      <c r="L59" s="188" t="s">
        <v>2306</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45">
      <c r="A60" s="211" t="s">
        <v>2207</v>
      </c>
      <c r="B60" s="289"/>
      <c r="C60" s="191" t="s">
        <v>304</v>
      </c>
      <c r="D60" s="191" t="s">
        <v>305</v>
      </c>
      <c r="E60" s="191" t="s">
        <v>306</v>
      </c>
      <c r="F60" s="184" t="s">
        <v>362</v>
      </c>
      <c r="G60" s="184" t="s">
        <v>327</v>
      </c>
      <c r="H60" s="184" t="s">
        <v>362</v>
      </c>
      <c r="I60" s="184" t="s">
        <v>327</v>
      </c>
      <c r="J60" s="185">
        <v>356</v>
      </c>
      <c r="K60" s="186" t="s">
        <v>310</v>
      </c>
      <c r="L60" s="188" t="s">
        <v>2306</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45">
      <c r="A61" s="211" t="s">
        <v>2207</v>
      </c>
      <c r="B61" s="289"/>
      <c r="C61" s="191" t="s">
        <v>304</v>
      </c>
      <c r="D61" s="191" t="s">
        <v>305</v>
      </c>
      <c r="E61" s="191" t="s">
        <v>306</v>
      </c>
      <c r="F61" s="184" t="s">
        <v>362</v>
      </c>
      <c r="G61" s="184" t="s">
        <v>329</v>
      </c>
      <c r="H61" s="184" t="s">
        <v>362</v>
      </c>
      <c r="I61" s="184" t="s">
        <v>329</v>
      </c>
      <c r="J61" s="185">
        <v>357</v>
      </c>
      <c r="K61" s="186" t="s">
        <v>310</v>
      </c>
      <c r="L61" s="188" t="s">
        <v>2306</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4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2206</v>
      </c>
      <c r="Q62" s="290" t="s">
        <v>310</v>
      </c>
      <c r="R62" s="290" t="str">
        <f t="shared" si="0"/>
        <v>CH4 emitted by motorbikes</v>
      </c>
      <c r="S62" s="290" t="str">
        <f t="shared" si="2"/>
        <v>//**CH4 emitted by motorbikes: **</v>
      </c>
      <c r="T62" s="277" t="str">
        <f t="shared" si="1"/>
        <v/>
      </c>
    </row>
    <row r="63" spans="1:21" x14ac:dyDescent="0.4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2206</v>
      </c>
      <c r="Q63" s="290" t="s">
        <v>310</v>
      </c>
      <c r="R63" s="290" t="str">
        <f t="shared" si="0"/>
        <v>N2O emitted by motorbikes</v>
      </c>
      <c r="S63" s="290" t="str">
        <f>IF(R63="","","//**"&amp;R63&amp;": **")</f>
        <v>//**N2O emitted by motorbikes: **</v>
      </c>
      <c r="T63" s="277" t="str">
        <f t="shared" si="1"/>
        <v/>
      </c>
    </row>
    <row r="64" spans="1:21" s="292" customFormat="1" ht="57" x14ac:dyDescent="0.4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7" x14ac:dyDescent="0.45">
      <c r="A65" s="292" t="s">
        <v>2204</v>
      </c>
      <c r="B65" s="278"/>
      <c r="C65" s="320" t="s">
        <v>304</v>
      </c>
      <c r="D65" s="316" t="s">
        <v>378</v>
      </c>
      <c r="E65" s="316" t="s">
        <v>379</v>
      </c>
      <c r="F65" s="321"/>
      <c r="G65" s="321"/>
      <c r="H65" s="321"/>
      <c r="I65" s="321"/>
      <c r="J65" s="317">
        <v>361</v>
      </c>
      <c r="K65" s="321" t="s">
        <v>310</v>
      </c>
      <c r="L65" s="322" t="s">
        <v>2307</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70.5" x14ac:dyDescent="0.4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4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U67" s="307"/>
    </row>
    <row r="68" spans="1:21" x14ac:dyDescent="0.45">
      <c r="A68" s="211" t="s">
        <v>2207</v>
      </c>
      <c r="B68" s="289"/>
      <c r="C68" s="191" t="s">
        <v>304</v>
      </c>
      <c r="D68" s="191" t="s">
        <v>386</v>
      </c>
      <c r="E68" s="191" t="s">
        <v>387</v>
      </c>
      <c r="F68" s="184" t="s">
        <v>396</v>
      </c>
      <c r="G68" s="184" t="s">
        <v>307</v>
      </c>
      <c r="H68" s="184" t="s">
        <v>397</v>
      </c>
      <c r="I68" s="184" t="s">
        <v>307</v>
      </c>
      <c r="J68" s="185">
        <v>203</v>
      </c>
      <c r="K68" s="193" t="s">
        <v>310</v>
      </c>
      <c r="L68" s="188" t="s">
        <v>2308</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45">
      <c r="A69" s="211" t="s">
        <v>2207</v>
      </c>
      <c r="B69" s="289"/>
      <c r="C69" s="191" t="s">
        <v>304</v>
      </c>
      <c r="D69" s="191" t="s">
        <v>386</v>
      </c>
      <c r="E69" s="191" t="s">
        <v>387</v>
      </c>
      <c r="F69" s="184" t="s">
        <v>388</v>
      </c>
      <c r="G69" s="184" t="s">
        <v>334</v>
      </c>
      <c r="H69" s="184" t="s">
        <v>389</v>
      </c>
      <c r="I69" s="184" t="s">
        <v>334</v>
      </c>
      <c r="J69" s="185">
        <v>187</v>
      </c>
      <c r="K69" s="186" t="s">
        <v>310</v>
      </c>
      <c r="L69" s="188" t="s">
        <v>2309</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45">
      <c r="A70" s="211" t="s">
        <v>2207</v>
      </c>
      <c r="B70" s="289"/>
      <c r="C70" s="191" t="s">
        <v>304</v>
      </c>
      <c r="D70" s="191" t="s">
        <v>386</v>
      </c>
      <c r="E70" s="191" t="s">
        <v>387</v>
      </c>
      <c r="F70" s="184" t="s">
        <v>396</v>
      </c>
      <c r="G70" s="184" t="s">
        <v>334</v>
      </c>
      <c r="H70" s="184" t="s">
        <v>397</v>
      </c>
      <c r="I70" s="184" t="s">
        <v>334</v>
      </c>
      <c r="J70" s="185">
        <v>191</v>
      </c>
      <c r="K70" s="186" t="s">
        <v>310</v>
      </c>
      <c r="L70" s="188" t="s">
        <v>2308</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4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4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4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4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4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4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45">
      <c r="A77" s="211" t="s">
        <v>2207</v>
      </c>
      <c r="B77" s="289"/>
      <c r="C77" s="191" t="s">
        <v>304</v>
      </c>
      <c r="D77" s="191" t="s">
        <v>386</v>
      </c>
      <c r="E77" s="191" t="s">
        <v>387</v>
      </c>
      <c r="F77" s="184" t="s">
        <v>388</v>
      </c>
      <c r="G77" s="184" t="s">
        <v>362</v>
      </c>
      <c r="H77" s="184" t="s">
        <v>389</v>
      </c>
      <c r="I77" s="184" t="s">
        <v>410</v>
      </c>
      <c r="J77" s="185">
        <v>188</v>
      </c>
      <c r="K77" s="186" t="s">
        <v>310</v>
      </c>
      <c r="L77" s="188" t="s">
        <v>2310</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4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7" x14ac:dyDescent="0.4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45">
      <c r="A80" s="211" t="s">
        <v>2207</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4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4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4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4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4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4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4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4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4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4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4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57" x14ac:dyDescent="0.45">
      <c r="A92" s="293" t="s">
        <v>2204</v>
      </c>
      <c r="B92" s="279"/>
      <c r="C92" s="312" t="s">
        <v>304</v>
      </c>
      <c r="D92" s="312" t="s">
        <v>420</v>
      </c>
      <c r="E92" s="312" t="s">
        <v>421</v>
      </c>
      <c r="F92" s="313"/>
      <c r="G92" s="313"/>
      <c r="H92" s="313"/>
      <c r="I92" s="313"/>
      <c r="J92" s="325">
        <v>1</v>
      </c>
      <c r="K92" s="313" t="s">
        <v>310</v>
      </c>
      <c r="L92" s="314" t="s">
        <v>2311</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56.5" x14ac:dyDescent="0.4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45">
      <c r="A94" s="211" t="s">
        <v>2207</v>
      </c>
      <c r="B94" s="289"/>
      <c r="C94" s="183" t="s">
        <v>304</v>
      </c>
      <c r="D94" s="183" t="s">
        <v>429</v>
      </c>
      <c r="E94" s="183" t="s">
        <v>430</v>
      </c>
      <c r="F94" s="186" t="s">
        <v>388</v>
      </c>
      <c r="G94" s="186" t="s">
        <v>307</v>
      </c>
      <c r="H94" s="186" t="s">
        <v>389</v>
      </c>
      <c r="I94" s="186" t="s">
        <v>307</v>
      </c>
      <c r="J94" s="43">
        <v>362</v>
      </c>
      <c r="K94" s="193" t="s">
        <v>310</v>
      </c>
      <c r="L94" s="188" t="s">
        <v>2312</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45">
      <c r="A95" s="211" t="s">
        <v>2207</v>
      </c>
      <c r="B95" s="289"/>
      <c r="C95" s="191" t="s">
        <v>304</v>
      </c>
      <c r="D95" s="191" t="s">
        <v>429</v>
      </c>
      <c r="E95" s="191" t="s">
        <v>430</v>
      </c>
      <c r="F95" s="186" t="s">
        <v>396</v>
      </c>
      <c r="G95" s="186" t="s">
        <v>307</v>
      </c>
      <c r="H95" s="186" t="s">
        <v>397</v>
      </c>
      <c r="I95" s="186" t="s">
        <v>307</v>
      </c>
      <c r="J95" s="43">
        <v>363</v>
      </c>
      <c r="K95" s="193" t="s">
        <v>310</v>
      </c>
      <c r="L95" s="188" t="s">
        <v>2312</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45">
      <c r="A96" s="211" t="s">
        <v>2207</v>
      </c>
      <c r="B96" s="289"/>
      <c r="C96" s="191" t="s">
        <v>304</v>
      </c>
      <c r="D96" s="191" t="s">
        <v>429</v>
      </c>
      <c r="E96" s="191" t="s">
        <v>430</v>
      </c>
      <c r="F96" s="186" t="s">
        <v>388</v>
      </c>
      <c r="G96" s="186" t="s">
        <v>334</v>
      </c>
      <c r="H96" s="186" t="s">
        <v>389</v>
      </c>
      <c r="I96" s="186" t="s">
        <v>334</v>
      </c>
      <c r="J96" s="43">
        <v>364</v>
      </c>
      <c r="K96" s="193" t="s">
        <v>310</v>
      </c>
      <c r="L96" s="188" t="s">
        <v>2313</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45">
      <c r="A97" s="211" t="s">
        <v>2207</v>
      </c>
      <c r="B97" s="289"/>
      <c r="C97" s="191" t="s">
        <v>304</v>
      </c>
      <c r="D97" s="191" t="s">
        <v>429</v>
      </c>
      <c r="E97" s="191" t="s">
        <v>430</v>
      </c>
      <c r="F97" s="186" t="s">
        <v>396</v>
      </c>
      <c r="G97" s="186" t="s">
        <v>334</v>
      </c>
      <c r="H97" s="186" t="s">
        <v>397</v>
      </c>
      <c r="I97" s="186" t="s">
        <v>334</v>
      </c>
      <c r="J97" s="43">
        <v>365</v>
      </c>
      <c r="K97" s="193" t="s">
        <v>310</v>
      </c>
      <c r="L97" s="188" t="s">
        <v>2314</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45">
      <c r="A98" s="211" t="s">
        <v>2207</v>
      </c>
      <c r="B98" s="289"/>
      <c r="C98" s="191" t="s">
        <v>304</v>
      </c>
      <c r="D98" s="191" t="s">
        <v>429</v>
      </c>
      <c r="E98" s="191" t="s">
        <v>430</v>
      </c>
      <c r="F98" s="186" t="s">
        <v>388</v>
      </c>
      <c r="G98" s="186" t="s">
        <v>343</v>
      </c>
      <c r="H98" s="186" t="s">
        <v>389</v>
      </c>
      <c r="I98" s="186" t="s">
        <v>402</v>
      </c>
      <c r="J98" s="43">
        <v>366</v>
      </c>
      <c r="K98" s="193" t="s">
        <v>310</v>
      </c>
      <c r="L98" s="203" t="s">
        <v>2315</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45">
      <c r="A99" s="211" t="s">
        <v>2207</v>
      </c>
      <c r="B99" s="289"/>
      <c r="C99" s="191" t="s">
        <v>304</v>
      </c>
      <c r="D99" s="191" t="s">
        <v>429</v>
      </c>
      <c r="E99" s="191" t="s">
        <v>430</v>
      </c>
      <c r="F99" s="186" t="s">
        <v>396</v>
      </c>
      <c r="G99" s="186" t="s">
        <v>343</v>
      </c>
      <c r="H99" s="186" t="s">
        <v>397</v>
      </c>
      <c r="I99" s="186" t="s">
        <v>402</v>
      </c>
      <c r="J99" s="43">
        <v>367</v>
      </c>
      <c r="K99" s="193" t="s">
        <v>310</v>
      </c>
      <c r="L99" s="188" t="s">
        <v>2316</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45">
      <c r="A100" s="211" t="s">
        <v>2207</v>
      </c>
      <c r="B100" s="289"/>
      <c r="C100" s="191" t="s">
        <v>304</v>
      </c>
      <c r="D100" s="191" t="s">
        <v>429</v>
      </c>
      <c r="E100" s="191" t="s">
        <v>430</v>
      </c>
      <c r="F100" s="186" t="s">
        <v>388</v>
      </c>
      <c r="G100" s="186" t="s">
        <v>346</v>
      </c>
      <c r="H100" s="186" t="s">
        <v>389</v>
      </c>
      <c r="I100" s="186" t="s">
        <v>405</v>
      </c>
      <c r="J100" s="43">
        <v>368</v>
      </c>
      <c r="K100" s="193" t="s">
        <v>310</v>
      </c>
      <c r="L100" s="188" t="s">
        <v>2317</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45">
      <c r="A101" s="211" t="s">
        <v>2207</v>
      </c>
      <c r="B101" s="289"/>
      <c r="C101" s="191" t="s">
        <v>304</v>
      </c>
      <c r="D101" s="191" t="s">
        <v>429</v>
      </c>
      <c r="E101" s="191" t="s">
        <v>430</v>
      </c>
      <c r="F101" s="186" t="s">
        <v>396</v>
      </c>
      <c r="G101" s="186" t="s">
        <v>346</v>
      </c>
      <c r="H101" s="186" t="s">
        <v>397</v>
      </c>
      <c r="I101" s="186" t="s">
        <v>405</v>
      </c>
      <c r="J101" s="43">
        <v>369</v>
      </c>
      <c r="K101" s="193" t="s">
        <v>310</v>
      </c>
      <c r="L101" s="188" t="s">
        <v>2318</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45">
      <c r="A102" s="211" t="s">
        <v>2207</v>
      </c>
      <c r="B102" s="289"/>
      <c r="C102" s="191" t="s">
        <v>304</v>
      </c>
      <c r="D102" s="191" t="s">
        <v>429</v>
      </c>
      <c r="E102" s="191" t="s">
        <v>430</v>
      </c>
      <c r="F102" s="186" t="s">
        <v>388</v>
      </c>
      <c r="G102" s="186" t="s">
        <v>354</v>
      </c>
      <c r="H102" s="186" t="s">
        <v>389</v>
      </c>
      <c r="I102" s="186" t="s">
        <v>406</v>
      </c>
      <c r="J102" s="43">
        <v>370</v>
      </c>
      <c r="K102" s="193" t="s">
        <v>310</v>
      </c>
      <c r="L102" s="188" t="s">
        <v>2319</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45">
      <c r="A103" s="211" t="s">
        <v>2207</v>
      </c>
      <c r="B103" s="289"/>
      <c r="C103" s="191" t="s">
        <v>304</v>
      </c>
      <c r="D103" s="191" t="s">
        <v>429</v>
      </c>
      <c r="E103" s="191" t="s">
        <v>430</v>
      </c>
      <c r="F103" s="186" t="s">
        <v>396</v>
      </c>
      <c r="G103" s="186" t="s">
        <v>354</v>
      </c>
      <c r="H103" s="186" t="s">
        <v>397</v>
      </c>
      <c r="I103" s="186" t="s">
        <v>406</v>
      </c>
      <c r="J103" s="43">
        <v>371</v>
      </c>
      <c r="K103" s="193" t="s">
        <v>310</v>
      </c>
      <c r="L103" s="188" t="s">
        <v>2320</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45">
      <c r="A104" s="211" t="s">
        <v>2207</v>
      </c>
      <c r="B104" s="289"/>
      <c r="C104" s="191" t="s">
        <v>304</v>
      </c>
      <c r="D104" s="191" t="s">
        <v>429</v>
      </c>
      <c r="E104" s="191" t="s">
        <v>430</v>
      </c>
      <c r="F104" s="186" t="s">
        <v>388</v>
      </c>
      <c r="G104" s="186" t="s">
        <v>362</v>
      </c>
      <c r="H104" s="186" t="s">
        <v>389</v>
      </c>
      <c r="I104" s="186" t="s">
        <v>410</v>
      </c>
      <c r="J104" s="43">
        <v>372</v>
      </c>
      <c r="K104" s="193" t="s">
        <v>310</v>
      </c>
      <c r="L104" s="188" t="s">
        <v>2321</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4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13.5" x14ac:dyDescent="0.4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45">
      <c r="A107" s="211" t="s">
        <v>2207</v>
      </c>
      <c r="B107" s="289"/>
      <c r="C107" s="184" t="s">
        <v>304</v>
      </c>
      <c r="D107" s="184" t="s">
        <v>455</v>
      </c>
      <c r="E107" s="184" t="s">
        <v>456</v>
      </c>
      <c r="F107" s="186" t="s">
        <v>388</v>
      </c>
      <c r="G107" s="186" t="s">
        <v>307</v>
      </c>
      <c r="H107" s="186" t="s">
        <v>389</v>
      </c>
      <c r="I107" s="186" t="s">
        <v>307</v>
      </c>
      <c r="J107" s="185">
        <v>460</v>
      </c>
      <c r="K107" s="186" t="s">
        <v>310</v>
      </c>
      <c r="L107" s="188" t="s">
        <v>2322</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45">
      <c r="A108" s="211" t="s">
        <v>2207</v>
      </c>
      <c r="B108" s="289"/>
      <c r="C108" s="191" t="s">
        <v>304</v>
      </c>
      <c r="D108" s="191" t="s">
        <v>455</v>
      </c>
      <c r="E108" s="191" t="s">
        <v>456</v>
      </c>
      <c r="F108" s="186" t="s">
        <v>396</v>
      </c>
      <c r="G108" s="186" t="s">
        <v>307</v>
      </c>
      <c r="H108" s="186" t="s">
        <v>397</v>
      </c>
      <c r="I108" s="186" t="s">
        <v>307</v>
      </c>
      <c r="J108" s="43">
        <v>461</v>
      </c>
      <c r="K108" s="186" t="s">
        <v>310</v>
      </c>
      <c r="L108" s="188" t="s">
        <v>2322</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45">
      <c r="A109" s="211" t="s">
        <v>2207</v>
      </c>
      <c r="B109" s="289"/>
      <c r="C109" s="191" t="s">
        <v>304</v>
      </c>
      <c r="D109" s="191" t="s">
        <v>455</v>
      </c>
      <c r="E109" s="191" t="s">
        <v>456</v>
      </c>
      <c r="F109" s="186" t="s">
        <v>388</v>
      </c>
      <c r="G109" s="186" t="s">
        <v>334</v>
      </c>
      <c r="H109" s="186" t="s">
        <v>389</v>
      </c>
      <c r="I109" s="186" t="s">
        <v>334</v>
      </c>
      <c r="J109" s="185">
        <v>462</v>
      </c>
      <c r="K109" s="186" t="s">
        <v>310</v>
      </c>
      <c r="L109" s="188" t="s">
        <v>2322</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45">
      <c r="A110" s="211" t="s">
        <v>2207</v>
      </c>
      <c r="B110" s="289"/>
      <c r="C110" s="191" t="s">
        <v>304</v>
      </c>
      <c r="D110" s="191" t="s">
        <v>455</v>
      </c>
      <c r="E110" s="191" t="s">
        <v>456</v>
      </c>
      <c r="F110" s="186" t="s">
        <v>396</v>
      </c>
      <c r="G110" s="186" t="s">
        <v>334</v>
      </c>
      <c r="H110" s="186" t="s">
        <v>397</v>
      </c>
      <c r="I110" s="186" t="s">
        <v>334</v>
      </c>
      <c r="J110" s="43">
        <v>463</v>
      </c>
      <c r="K110" s="186" t="s">
        <v>310</v>
      </c>
      <c r="L110" s="188" t="s">
        <v>2322</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4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4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4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4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4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4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4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4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2.75" x14ac:dyDescent="0.45">
      <c r="A119" s="293" t="s">
        <v>2204</v>
      </c>
      <c r="B119" s="279"/>
      <c r="C119" s="326" t="s">
        <v>304</v>
      </c>
      <c r="D119" s="326" t="s">
        <v>471</v>
      </c>
      <c r="E119" s="326" t="s">
        <v>472</v>
      </c>
      <c r="F119" s="323"/>
      <c r="G119" s="323"/>
      <c r="H119" s="323"/>
      <c r="I119" s="323"/>
      <c r="J119" s="327">
        <v>190</v>
      </c>
      <c r="K119" s="323" t="s">
        <v>310</v>
      </c>
      <c r="L119" s="324" t="s">
        <v>2323</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71.25" x14ac:dyDescent="0.4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45">
      <c r="A121" s="211" t="s">
        <v>2207</v>
      </c>
      <c r="B121" s="289"/>
      <c r="C121" s="183" t="s">
        <v>304</v>
      </c>
      <c r="D121" s="183" t="s">
        <v>479</v>
      </c>
      <c r="E121" s="183" t="s">
        <v>480</v>
      </c>
      <c r="F121" s="186" t="s">
        <v>388</v>
      </c>
      <c r="G121" s="186" t="s">
        <v>307</v>
      </c>
      <c r="H121" s="186" t="s">
        <v>389</v>
      </c>
      <c r="I121" s="186" t="s">
        <v>307</v>
      </c>
      <c r="J121" s="43">
        <v>848</v>
      </c>
      <c r="K121" s="186" t="s">
        <v>310</v>
      </c>
      <c r="L121" s="215" t="s">
        <v>2324</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4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45">
      <c r="A123" s="211" t="s">
        <v>2207</v>
      </c>
      <c r="B123" s="289"/>
      <c r="C123" s="191" t="s">
        <v>304</v>
      </c>
      <c r="D123" s="191" t="s">
        <v>479</v>
      </c>
      <c r="E123" s="191" t="s">
        <v>480</v>
      </c>
      <c r="F123" s="186" t="s">
        <v>388</v>
      </c>
      <c r="G123" s="186" t="s">
        <v>343</v>
      </c>
      <c r="H123" s="186" t="s">
        <v>389</v>
      </c>
      <c r="I123" s="186" t="s">
        <v>402</v>
      </c>
      <c r="J123" s="43">
        <v>850</v>
      </c>
      <c r="K123" s="186" t="s">
        <v>310</v>
      </c>
      <c r="L123" s="215" t="s">
        <v>2325</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4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4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4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4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45">
      <c r="A128" s="211" t="s">
        <v>2207</v>
      </c>
      <c r="B128" s="289"/>
      <c r="C128" s="191" t="s">
        <v>304</v>
      </c>
      <c r="D128" s="191" t="s">
        <v>479</v>
      </c>
      <c r="E128" s="191" t="s">
        <v>480</v>
      </c>
      <c r="F128" s="186" t="s">
        <v>396</v>
      </c>
      <c r="G128" s="186" t="s">
        <v>334</v>
      </c>
      <c r="H128" s="186" t="s">
        <v>397</v>
      </c>
      <c r="I128" s="186" t="s">
        <v>334</v>
      </c>
      <c r="J128" s="43">
        <v>855</v>
      </c>
      <c r="K128" s="186" t="s">
        <v>310</v>
      </c>
      <c r="L128" s="215" t="s">
        <v>2326</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4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4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4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4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x14ac:dyDescent="0.4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45">
      <c r="A134" s="211" t="s">
        <v>2207</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e">
        <f t="shared" si="10"/>
        <v>#N/A</v>
      </c>
    </row>
    <row r="135" spans="1:21" x14ac:dyDescent="0.4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4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45">
      <c r="A137" s="211" t="s">
        <v>2207</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e">
        <f t="shared" si="10"/>
        <v>#N/A</v>
      </c>
    </row>
    <row r="138" spans="1:21" x14ac:dyDescent="0.45">
      <c r="A138" s="211" t="s">
        <v>2207</v>
      </c>
      <c r="B138" s="289"/>
      <c r="C138" s="191" t="s">
        <v>490</v>
      </c>
      <c r="D138" s="191" t="s">
        <v>491</v>
      </c>
      <c r="E138" s="191" t="s">
        <v>492</v>
      </c>
      <c r="F138" s="186" t="s">
        <v>507</v>
      </c>
      <c r="G138" s="186" t="s">
        <v>494</v>
      </c>
      <c r="H138" s="186" t="s">
        <v>495</v>
      </c>
      <c r="I138" s="186" t="s">
        <v>508</v>
      </c>
      <c r="J138" s="43">
        <v>439</v>
      </c>
      <c r="K138" s="186" t="s">
        <v>310</v>
      </c>
      <c r="L138" s="188" t="s">
        <v>2327</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45">
      <c r="A139" s="211" t="s">
        <v>2207</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e">
        <f t="shared" si="10"/>
        <v>#N/A</v>
      </c>
    </row>
    <row r="140" spans="1:21" x14ac:dyDescent="0.4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4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45">
      <c r="A142" s="211" t="s">
        <v>2207</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e">
        <f t="shared" si="10"/>
        <v>#N/A</v>
      </c>
    </row>
    <row r="143" spans="1:21" x14ac:dyDescent="0.45">
      <c r="A143" s="211" t="s">
        <v>2207</v>
      </c>
      <c r="B143" s="289"/>
      <c r="C143" s="191" t="s">
        <v>490</v>
      </c>
      <c r="D143" s="191" t="s">
        <v>491</v>
      </c>
      <c r="E143" s="191" t="s">
        <v>492</v>
      </c>
      <c r="F143" s="186" t="s">
        <v>507</v>
      </c>
      <c r="G143" s="186" t="s">
        <v>510</v>
      </c>
      <c r="H143" s="186" t="s">
        <v>511</v>
      </c>
      <c r="I143" s="186" t="s">
        <v>508</v>
      </c>
      <c r="J143" s="43">
        <v>444</v>
      </c>
      <c r="K143" s="186" t="s">
        <v>310</v>
      </c>
      <c r="L143" s="188" t="s">
        <v>2359</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45">
      <c r="A144" s="211" t="s">
        <v>2207</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e">
        <f t="shared" si="10"/>
        <v>#N/A</v>
      </c>
    </row>
    <row r="145" spans="1:21" x14ac:dyDescent="0.4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4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45">
      <c r="A147" s="211" t="s">
        <v>2207</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e">
        <f t="shared" si="10"/>
        <v>#N/A</v>
      </c>
    </row>
    <row r="148" spans="1:21" x14ac:dyDescent="0.45">
      <c r="A148" s="211" t="s">
        <v>2207</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e">
        <f t="shared" si="10"/>
        <v>#N/A</v>
      </c>
    </row>
    <row r="149" spans="1:21" s="292" customFormat="1" ht="409.5" x14ac:dyDescent="0.4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4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4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4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4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4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4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4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4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4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4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4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4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4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4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4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4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4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4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2.75" x14ac:dyDescent="0.4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8.5" x14ac:dyDescent="0.4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2.75" x14ac:dyDescent="0.45">
      <c r="A170" s="293" t="s">
        <v>2204</v>
      </c>
      <c r="B170" s="279"/>
      <c r="C170" s="312" t="s">
        <v>490</v>
      </c>
      <c r="D170" s="312" t="s">
        <v>543</v>
      </c>
      <c r="E170" s="312" t="s">
        <v>544</v>
      </c>
      <c r="F170" s="313"/>
      <c r="G170" s="313"/>
      <c r="H170" s="313"/>
      <c r="I170" s="313"/>
      <c r="J170" s="325">
        <v>147</v>
      </c>
      <c r="K170" s="313" t="s">
        <v>310</v>
      </c>
      <c r="L170" s="314" t="s">
        <v>2328</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8.5" x14ac:dyDescent="0.4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5.5" x14ac:dyDescent="0.4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4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4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4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8.5" x14ac:dyDescent="0.4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4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4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4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4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4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4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8.5" x14ac:dyDescent="0.4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Michigan.//**Natural Gas Nonpeaker : **//**Nuclear : **//**Hydro : **//**Lignite : **</v>
      </c>
    </row>
    <row r="184" spans="1:21" x14ac:dyDescent="0.4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Michigan.</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Michigan.</v>
      </c>
    </row>
    <row r="185" spans="1:21" x14ac:dyDescent="0.4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4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4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4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4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4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4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4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4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4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4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4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4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4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4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199.5" x14ac:dyDescent="0.4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45">
      <c r="A201" s="277" t="s">
        <v>2207</v>
      </c>
      <c r="C201" s="184" t="s">
        <v>575</v>
      </c>
      <c r="D201" s="184" t="s">
        <v>619</v>
      </c>
      <c r="E201" s="184" t="s">
        <v>620</v>
      </c>
      <c r="F201" s="186" t="s">
        <v>578</v>
      </c>
      <c r="G201" s="186"/>
      <c r="H201" s="186" t="s">
        <v>579</v>
      </c>
      <c r="I201" s="193"/>
      <c r="J201" s="185">
        <v>876</v>
      </c>
      <c r="K201" s="193" t="s">
        <v>310</v>
      </c>
      <c r="L201" s="186" t="s">
        <v>2329</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45">
      <c r="A202" s="277" t="s">
        <v>2207</v>
      </c>
      <c r="C202" s="191" t="s">
        <v>575</v>
      </c>
      <c r="D202" s="191" t="s">
        <v>619</v>
      </c>
      <c r="E202" s="191" t="s">
        <v>620</v>
      </c>
      <c r="F202" s="193" t="s">
        <v>585</v>
      </c>
      <c r="G202" s="186"/>
      <c r="H202" s="193" t="s">
        <v>586</v>
      </c>
      <c r="I202" s="186"/>
      <c r="J202" s="185">
        <v>877</v>
      </c>
      <c r="K202" s="193" t="s">
        <v>310</v>
      </c>
      <c r="L202" s="192" t="s">
        <v>2329</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4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4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4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4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4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45">
      <c r="A208" s="277" t="s">
        <v>2207</v>
      </c>
      <c r="C208" s="191" t="s">
        <v>575</v>
      </c>
      <c r="D208" s="191" t="s">
        <v>619</v>
      </c>
      <c r="E208" s="191" t="s">
        <v>620</v>
      </c>
      <c r="F208" s="193" t="s">
        <v>600</v>
      </c>
      <c r="G208" s="186"/>
      <c r="H208" s="193" t="s">
        <v>601</v>
      </c>
      <c r="I208" s="186"/>
      <c r="J208" s="185">
        <v>883</v>
      </c>
      <c r="K208" s="193" t="s">
        <v>310</v>
      </c>
      <c r="L208" s="192" t="s">
        <v>2329</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4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45">
      <c r="A210" s="277" t="s">
        <v>2207</v>
      </c>
      <c r="C210" s="191" t="s">
        <v>575</v>
      </c>
      <c r="D210" s="191" t="s">
        <v>619</v>
      </c>
      <c r="E210" s="191" t="s">
        <v>620</v>
      </c>
      <c r="F210" s="193" t="s">
        <v>604</v>
      </c>
      <c r="G210" s="186"/>
      <c r="H210" s="193" t="s">
        <v>605</v>
      </c>
      <c r="I210" s="186"/>
      <c r="J210" s="185">
        <v>885</v>
      </c>
      <c r="K210" s="193" t="s">
        <v>310</v>
      </c>
      <c r="L210" s="192" t="s">
        <v>2329</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45">
      <c r="A211" s="277" t="s">
        <v>2207</v>
      </c>
      <c r="C211" s="191" t="s">
        <v>575</v>
      </c>
      <c r="D211" s="191" t="s">
        <v>619</v>
      </c>
      <c r="E211" s="191" t="s">
        <v>620</v>
      </c>
      <c r="F211" s="193" t="s">
        <v>606</v>
      </c>
      <c r="G211" s="186"/>
      <c r="H211" s="193" t="s">
        <v>607</v>
      </c>
      <c r="I211" s="186"/>
      <c r="J211" s="185">
        <v>886</v>
      </c>
      <c r="K211" s="193" t="s">
        <v>310</v>
      </c>
      <c r="L211" s="192" t="s">
        <v>2329</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45">
      <c r="A212" s="277" t="s">
        <v>2207</v>
      </c>
      <c r="C212" s="191" t="s">
        <v>575</v>
      </c>
      <c r="D212" s="191" t="s">
        <v>619</v>
      </c>
      <c r="E212" s="191" t="s">
        <v>620</v>
      </c>
      <c r="F212" s="193" t="s">
        <v>608</v>
      </c>
      <c r="G212" s="186"/>
      <c r="H212" s="193" t="s">
        <v>609</v>
      </c>
      <c r="I212" s="186"/>
      <c r="J212" s="185">
        <v>887</v>
      </c>
      <c r="K212" s="193" t="s">
        <v>310</v>
      </c>
      <c r="L212" s="192" t="s">
        <v>2329</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4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4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4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45">
      <c r="A216" s="277" t="s">
        <v>2207</v>
      </c>
      <c r="C216" s="191" t="s">
        <v>575</v>
      </c>
      <c r="D216" s="191" t="s">
        <v>619</v>
      </c>
      <c r="E216" s="191" t="s">
        <v>620</v>
      </c>
      <c r="F216" s="193" t="s">
        <v>617</v>
      </c>
      <c r="G216" s="186"/>
      <c r="H216" s="193" t="s">
        <v>618</v>
      </c>
      <c r="I216" s="186"/>
      <c r="J216" s="185">
        <v>891</v>
      </c>
      <c r="K216" s="193" t="s">
        <v>310</v>
      </c>
      <c r="L216" s="192" t="s">
        <v>2329</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4" x14ac:dyDescent="0.4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8.5" x14ac:dyDescent="0.4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Michigan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Michigan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row>
    <row r="219" spans="1:21" s="293" customFormat="1" ht="71.25" x14ac:dyDescent="0.4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row>
    <row r="220" spans="1:21" x14ac:dyDescent="0.4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Michigan increased by 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Michigan increased by 0%.</v>
      </c>
    </row>
    <row r="221" spans="1:21" x14ac:dyDescent="0.4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Michigan increased by 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Michigan increased by 0%.</v>
      </c>
    </row>
    <row r="222" spans="1:21" x14ac:dyDescent="0.4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Michigan increased by 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Michigan increased by 0%.</v>
      </c>
    </row>
    <row r="223" spans="1:21" x14ac:dyDescent="0.4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Michigan increased by 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Michigan increased by 0%.</v>
      </c>
    </row>
    <row r="224" spans="1:21" x14ac:dyDescent="0.4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Michigan increased by 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Michigan increased by 0%.</v>
      </c>
    </row>
    <row r="225" spans="1:21" x14ac:dyDescent="0.4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Michigan increased by 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Michigan increased by 0%.</v>
      </c>
    </row>
    <row r="226" spans="1:21" x14ac:dyDescent="0.4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4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Michigan increased by 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Michigan increased by 0%.</v>
      </c>
    </row>
    <row r="228" spans="1:21" x14ac:dyDescent="0.4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4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Michigan increased by 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Michigan increased by 0%.</v>
      </c>
    </row>
    <row r="230" spans="1:21" x14ac:dyDescent="0.4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4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4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4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4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4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4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2.75" x14ac:dyDescent="0.4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Michigan, a 100% setting provides for an additional 0 MW of demand response capacity in 2050 (on top of a BAU quantity of 0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Michigan,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row>
    <row r="238" spans="1:21" s="293" customFormat="1" ht="71.25" x14ac:dyDescent="0.4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row>
    <row r="239" spans="1:21" x14ac:dyDescent="0.4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Michigan will retire 0 MW of coal by 2050.  Michigan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Michigan will retire 0 MW of coal by 2050.  Michigan currently has 0 MW of coal capacity.</v>
      </c>
    </row>
    <row r="240" spans="1:21" x14ac:dyDescent="0.4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Michigan will retire 0 MW of gas non-peaking plants by 2050.  Michigan currently has 0MW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Michigan will retire 0 MW of gas non-peaking plants by 2050.  Michigan currently has 0MW of natural gas non-peaking capacity.</v>
      </c>
    </row>
    <row r="241" spans="1:21" x14ac:dyDescent="0.4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Michigan will retire 0 MW of nuclear capacity by 2050.  Michigan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Michigan will retire 0 MW of nuclear capacity by 2050.  Michigan currently has 0 MW of nuclear capacity.</v>
      </c>
    </row>
    <row r="242" spans="1:21" x14ac:dyDescent="0.4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4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4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4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4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Michigan will retire 0 MW of biomass capacity by 2050.  Michigan currently has 0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4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4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Michigan will retire 0 MW of petroleum capacity by 2050.  Michigan currently has 0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4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Michigan will retire 0 MW of natural gas peaker capacity by 2050.  Michigan currently has 0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Michigan will retire 0 MW of natural gas peaker capacity by 2050.  Michigan currently has 0 MW of natural gas peaker capacity.</v>
      </c>
    </row>
    <row r="250" spans="1:21" x14ac:dyDescent="0.4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Michigan will retire 0 MW of natural gas peaker capacity by 2050.  Michigan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Michigan will retire 0 MW of natural gas peaker capacity by 2050.  Michigan currently has 0 MW of natural gas peaker capacity.</v>
      </c>
    </row>
    <row r="251" spans="1:21" x14ac:dyDescent="0.4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4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4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4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2.75" x14ac:dyDescent="0.4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U255" s="305" t="str">
        <f>N255&amp;O255&amp;P255&amp;T255</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row>
    <row r="256" spans="1:21" s="293" customFormat="1" ht="42.75" x14ac:dyDescent="0.45">
      <c r="A256" s="293" t="s">
        <v>2204</v>
      </c>
      <c r="B256" s="279"/>
      <c r="C256" s="312" t="s">
        <v>575</v>
      </c>
      <c r="D256" s="312" t="s">
        <v>672</v>
      </c>
      <c r="E256" s="312" t="s">
        <v>673</v>
      </c>
      <c r="F256" s="313"/>
      <c r="G256" s="313"/>
      <c r="H256" s="313"/>
      <c r="I256" s="313"/>
      <c r="J256" s="325">
        <v>34</v>
      </c>
      <c r="K256" s="313" t="s">
        <v>310</v>
      </c>
      <c r="L256" s="314" t="s">
        <v>2330</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4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8.5" x14ac:dyDescent="0.4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4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4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4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4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4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4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4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4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4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4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4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4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4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4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4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4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4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4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4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4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4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4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4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4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4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4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4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4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4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4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4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8.5" x14ac:dyDescent="0.4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4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5.25" x14ac:dyDescent="0.4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4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4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4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45">
      <c r="A296" s="277" t="s">
        <v>2207</v>
      </c>
      <c r="C296" s="209" t="s">
        <v>575</v>
      </c>
      <c r="D296" s="209" t="s">
        <v>699</v>
      </c>
      <c r="E296" s="209" t="s">
        <v>700</v>
      </c>
      <c r="F296" s="193" t="s">
        <v>585</v>
      </c>
      <c r="G296" s="193" t="s">
        <v>701</v>
      </c>
      <c r="H296" s="193" t="s">
        <v>705</v>
      </c>
      <c r="I296" s="193" t="s">
        <v>586</v>
      </c>
      <c r="J296" s="185">
        <v>141</v>
      </c>
      <c r="K296" s="193" t="s">
        <v>310</v>
      </c>
      <c r="L296" s="188" t="s">
        <v>2331</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4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4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4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4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4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4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4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4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4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4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45">
      <c r="A307" s="277" t="s">
        <v>2207</v>
      </c>
      <c r="B307" s="278"/>
      <c r="C307" s="209" t="s">
        <v>575</v>
      </c>
      <c r="D307" s="209" t="s">
        <v>699</v>
      </c>
      <c r="E307" s="209" t="s">
        <v>700</v>
      </c>
      <c r="F307" s="193" t="s">
        <v>594</v>
      </c>
      <c r="G307" s="193" t="s">
        <v>704</v>
      </c>
      <c r="H307" s="193" t="s">
        <v>711</v>
      </c>
      <c r="I307" s="193" t="s">
        <v>595</v>
      </c>
      <c r="J307" s="185">
        <v>143</v>
      </c>
      <c r="K307" s="193" t="s">
        <v>310</v>
      </c>
      <c r="L307" s="188" t="s">
        <v>2332</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4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4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4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4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4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4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4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4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4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4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4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4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4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4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4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4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4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4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4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4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45">
      <c r="A328" s="277" t="s">
        <v>2207</v>
      </c>
      <c r="B328" s="278"/>
      <c r="C328" s="209" t="s">
        <v>575</v>
      </c>
      <c r="D328" s="209" t="s">
        <v>699</v>
      </c>
      <c r="E328" s="209" t="s">
        <v>700</v>
      </c>
      <c r="F328" s="193" t="s">
        <v>611</v>
      </c>
      <c r="G328" s="193" t="s">
        <v>704</v>
      </c>
      <c r="H328" s="193" t="s">
        <v>711</v>
      </c>
      <c r="I328" s="193" t="s">
        <v>612</v>
      </c>
      <c r="J328" s="185">
        <v>182</v>
      </c>
      <c r="K328" s="193" t="s">
        <v>310</v>
      </c>
      <c r="L328" s="188" t="s">
        <v>2333</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4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4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4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4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4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4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4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4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4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71.25" x14ac:dyDescent="0.4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4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4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4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2.75" x14ac:dyDescent="0.45">
      <c r="A342" s="293" t="s">
        <v>2204</v>
      </c>
      <c r="B342" s="279"/>
      <c r="C342" s="309" t="s">
        <v>575</v>
      </c>
      <c r="D342" s="309" t="s">
        <v>726</v>
      </c>
      <c r="E342" s="309" t="s">
        <v>727</v>
      </c>
      <c r="F342" s="311"/>
      <c r="G342" s="311"/>
      <c r="H342" s="311"/>
      <c r="I342" s="311"/>
      <c r="J342" s="310">
        <v>145</v>
      </c>
      <c r="K342" s="311" t="s">
        <v>310</v>
      </c>
      <c r="L342" s="314" t="s">
        <v>2334</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2.5" x14ac:dyDescent="0.4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row>
    <row r="344" spans="1:21" x14ac:dyDescent="0.4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4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4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4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4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Michigan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 Michigan does not have a capacity construction subsidy for onshore wind. However, the Investment Tax Credit, a similar program for solar power, covers 30% of system costs through 2019, with declining amounts thereafter.</v>
      </c>
    </row>
    <row r="349" spans="1:21" x14ac:dyDescent="0.4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Michigan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 Michigan does not have a capacity construction subsidy for solar pv. However, the Investment Tax Credit, a similar program for solar power, covers 30% of system costs through 2019, with declining amounts thereafter.</v>
      </c>
    </row>
    <row r="350" spans="1:21" x14ac:dyDescent="0.4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45">
      <c r="A351" s="277" t="s">
        <v>2207</v>
      </c>
      <c r="C351" s="209" t="s">
        <v>575</v>
      </c>
      <c r="D351" s="209" t="s">
        <v>735</v>
      </c>
      <c r="E351" s="209" t="s">
        <v>736</v>
      </c>
      <c r="F351" s="193" t="s">
        <v>600</v>
      </c>
      <c r="G351" s="201"/>
      <c r="H351" s="193" t="s">
        <v>601</v>
      </c>
      <c r="I351" s="193"/>
      <c r="J351" s="185">
        <v>521</v>
      </c>
      <c r="K351" s="193" t="s">
        <v>310</v>
      </c>
      <c r="L351" s="188" t="s">
        <v>2335</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4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4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Michigan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 Michigan does not have a capacity construction subsidy for offshore wind. However, the Investment Tax Credit, a similar program for solar power, covers 30% of system costs through 2019, with declining amounts thereafter.</v>
      </c>
    </row>
    <row r="354" spans="1:21" x14ac:dyDescent="0.4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4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4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6.75" x14ac:dyDescent="0.4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4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4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4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4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4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4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4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4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4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4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4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4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4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4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4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4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45">
      <c r="A374" s="277" t="s">
        <v>2207</v>
      </c>
      <c r="B374" s="278"/>
      <c r="C374" s="191" t="s">
        <v>753</v>
      </c>
      <c r="D374" s="191" t="s">
        <v>619</v>
      </c>
      <c r="E374" s="191" t="s">
        <v>754</v>
      </c>
      <c r="F374" s="193" t="s">
        <v>2118</v>
      </c>
      <c r="G374" s="193" t="s">
        <v>756</v>
      </c>
      <c r="H374" s="183" t="s">
        <v>1830</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45">
      <c r="A375" s="277" t="s">
        <v>2207</v>
      </c>
      <c r="B375" s="278"/>
      <c r="C375" s="191" t="s">
        <v>753</v>
      </c>
      <c r="D375" s="191" t="s">
        <v>619</v>
      </c>
      <c r="E375" s="191" t="s">
        <v>754</v>
      </c>
      <c r="F375" s="193" t="s">
        <v>2118</v>
      </c>
      <c r="G375" s="193" t="s">
        <v>762</v>
      </c>
      <c r="H375" s="183" t="s">
        <v>1830</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4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4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4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4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4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4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4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4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4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4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4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4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4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4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45">
      <c r="A390" s="277" t="s">
        <v>2207</v>
      </c>
      <c r="B390" s="278"/>
      <c r="C390" s="191" t="s">
        <v>753</v>
      </c>
      <c r="D390" s="191" t="s">
        <v>619</v>
      </c>
      <c r="E390" s="191" t="s">
        <v>754</v>
      </c>
      <c r="F390" s="193" t="s">
        <v>2102</v>
      </c>
      <c r="G390" s="193" t="s">
        <v>756</v>
      </c>
      <c r="H390" s="183" t="s">
        <v>1831</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45">
      <c r="A391" s="277" t="s">
        <v>2207</v>
      </c>
      <c r="B391" s="278"/>
      <c r="C391" s="191" t="s">
        <v>753</v>
      </c>
      <c r="D391" s="191" t="s">
        <v>619</v>
      </c>
      <c r="E391" s="191" t="s">
        <v>754</v>
      </c>
      <c r="F391" s="193" t="s">
        <v>2102</v>
      </c>
      <c r="G391" s="193" t="s">
        <v>762</v>
      </c>
      <c r="H391" s="183" t="s">
        <v>1831</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4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4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4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4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4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4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45">
      <c r="A398" s="277" t="s">
        <v>2207</v>
      </c>
      <c r="B398" s="278"/>
      <c r="C398" s="191" t="s">
        <v>753</v>
      </c>
      <c r="D398" s="191" t="s">
        <v>619</v>
      </c>
      <c r="E398" s="191" t="s">
        <v>754</v>
      </c>
      <c r="F398" s="193" t="s">
        <v>2095</v>
      </c>
      <c r="G398" s="193" t="s">
        <v>756</v>
      </c>
      <c r="H398" s="183" t="s">
        <v>1832</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45">
      <c r="A399" s="277" t="s">
        <v>2207</v>
      </c>
      <c r="B399" s="278"/>
      <c r="C399" s="191" t="s">
        <v>753</v>
      </c>
      <c r="D399" s="191" t="s">
        <v>619</v>
      </c>
      <c r="E399" s="191" t="s">
        <v>754</v>
      </c>
      <c r="F399" s="193" t="s">
        <v>2095</v>
      </c>
      <c r="G399" s="193" t="s">
        <v>762</v>
      </c>
      <c r="H399" s="183" t="s">
        <v>1832</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4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4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4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4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4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4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4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4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4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4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4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4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4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4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4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4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4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4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4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4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4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4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8.5" x14ac:dyDescent="0.45">
      <c r="A422" s="293" t="s">
        <v>2204</v>
      </c>
      <c r="B422" s="279"/>
      <c r="C422" s="312" t="s">
        <v>753</v>
      </c>
      <c r="D422" s="312" t="s">
        <v>778</v>
      </c>
      <c r="E422" s="312" t="s">
        <v>779</v>
      </c>
      <c r="F422" s="313"/>
      <c r="G422" s="313"/>
      <c r="H422" s="313"/>
      <c r="I422" s="313"/>
      <c r="J422" s="325">
        <v>43</v>
      </c>
      <c r="K422" s="313" t="s">
        <v>310</v>
      </c>
      <c r="L422" s="314" t="s">
        <v>2336</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8.5" x14ac:dyDescent="0.45">
      <c r="A423" s="293" t="s">
        <v>2204</v>
      </c>
      <c r="B423" s="279"/>
      <c r="C423" s="312" t="s">
        <v>753</v>
      </c>
      <c r="D423" s="312" t="s">
        <v>785</v>
      </c>
      <c r="E423" s="312" t="s">
        <v>786</v>
      </c>
      <c r="F423" s="313"/>
      <c r="G423" s="313"/>
      <c r="H423" s="313"/>
      <c r="I423" s="313"/>
      <c r="J423" s="325">
        <v>44</v>
      </c>
      <c r="K423" s="313" t="s">
        <v>310</v>
      </c>
      <c r="L423" s="314" t="s">
        <v>2337</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2.75" x14ac:dyDescent="0.4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2.75" x14ac:dyDescent="0.4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4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4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4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4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4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4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4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4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4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4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45">
      <c r="A436" s="277" t="s">
        <v>2207</v>
      </c>
      <c r="B436" s="278"/>
      <c r="C436" s="191" t="s">
        <v>753</v>
      </c>
      <c r="D436" s="191" t="s">
        <v>797</v>
      </c>
      <c r="E436" s="191" t="s">
        <v>798</v>
      </c>
      <c r="F436" s="193" t="s">
        <v>2118</v>
      </c>
      <c r="G436" s="186" t="s">
        <v>799</v>
      </c>
      <c r="H436" s="183" t="s">
        <v>1830</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45">
      <c r="A437" s="277" t="s">
        <v>2207</v>
      </c>
      <c r="B437" s="278"/>
      <c r="C437" s="191" t="s">
        <v>753</v>
      </c>
      <c r="D437" s="191" t="s">
        <v>797</v>
      </c>
      <c r="E437" s="191" t="s">
        <v>798</v>
      </c>
      <c r="F437" s="193" t="s">
        <v>2118</v>
      </c>
      <c r="G437" s="186" t="s">
        <v>806</v>
      </c>
      <c r="H437" s="183" t="s">
        <v>1830</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45">
      <c r="A438" s="277" t="s">
        <v>2207</v>
      </c>
      <c r="B438" s="278"/>
      <c r="C438" s="191" t="s">
        <v>753</v>
      </c>
      <c r="D438" s="191" t="s">
        <v>797</v>
      </c>
      <c r="E438" s="191" t="s">
        <v>798</v>
      </c>
      <c r="F438" s="193" t="s">
        <v>2118</v>
      </c>
      <c r="G438" s="186" t="s">
        <v>808</v>
      </c>
      <c r="H438" s="183" t="s">
        <v>1830</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45">
      <c r="A439" s="277" t="s">
        <v>2207</v>
      </c>
      <c r="B439" s="278"/>
      <c r="C439" s="191" t="s">
        <v>753</v>
      </c>
      <c r="D439" s="191" t="s">
        <v>797</v>
      </c>
      <c r="E439" s="191" t="s">
        <v>798</v>
      </c>
      <c r="F439" s="193" t="s">
        <v>2118</v>
      </c>
      <c r="G439" s="186" t="s">
        <v>810</v>
      </c>
      <c r="H439" s="183" t="s">
        <v>1830</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45">
      <c r="A440" s="277" t="s">
        <v>2207</v>
      </c>
      <c r="B440" s="278"/>
      <c r="C440" s="191" t="s">
        <v>753</v>
      </c>
      <c r="D440" s="191" t="s">
        <v>797</v>
      </c>
      <c r="E440" s="191" t="s">
        <v>798</v>
      </c>
      <c r="F440" s="193" t="s">
        <v>2118</v>
      </c>
      <c r="G440" s="186" t="s">
        <v>812</v>
      </c>
      <c r="H440" s="183" t="s">
        <v>1830</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45">
      <c r="A441" s="277" t="s">
        <v>2207</v>
      </c>
      <c r="B441" s="278"/>
      <c r="C441" s="191" t="s">
        <v>753</v>
      </c>
      <c r="D441" s="191" t="s">
        <v>797</v>
      </c>
      <c r="E441" s="191" t="s">
        <v>798</v>
      </c>
      <c r="F441" s="193" t="s">
        <v>2118</v>
      </c>
      <c r="G441" s="186" t="s">
        <v>814</v>
      </c>
      <c r="H441" s="183" t="s">
        <v>1830</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45">
      <c r="A442" s="277" t="s">
        <v>2207</v>
      </c>
      <c r="B442" s="278"/>
      <c r="C442" s="191" t="s">
        <v>753</v>
      </c>
      <c r="D442" s="191" t="s">
        <v>797</v>
      </c>
      <c r="E442" s="191" t="s">
        <v>798</v>
      </c>
      <c r="F442" s="193" t="s">
        <v>2118</v>
      </c>
      <c r="G442" s="186" t="s">
        <v>816</v>
      </c>
      <c r="H442" s="183" t="s">
        <v>1830</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45">
      <c r="A443" s="277" t="s">
        <v>2207</v>
      </c>
      <c r="B443" s="278"/>
      <c r="C443" s="191" t="s">
        <v>753</v>
      </c>
      <c r="D443" s="191" t="s">
        <v>797</v>
      </c>
      <c r="E443" s="191" t="s">
        <v>798</v>
      </c>
      <c r="F443" s="193" t="s">
        <v>2118</v>
      </c>
      <c r="G443" s="186" t="s">
        <v>818</v>
      </c>
      <c r="H443" s="183" t="s">
        <v>1830</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45">
      <c r="A444" s="277" t="s">
        <v>2207</v>
      </c>
      <c r="B444" s="278"/>
      <c r="C444" s="191" t="s">
        <v>753</v>
      </c>
      <c r="D444" s="191" t="s">
        <v>797</v>
      </c>
      <c r="E444" s="191" t="s">
        <v>798</v>
      </c>
      <c r="F444" s="193" t="s">
        <v>2118</v>
      </c>
      <c r="G444" s="186" t="s">
        <v>820</v>
      </c>
      <c r="H444" s="183" t="s">
        <v>1830</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45">
      <c r="A445" s="277" t="s">
        <v>2207</v>
      </c>
      <c r="B445" s="278"/>
      <c r="C445" s="191" t="s">
        <v>753</v>
      </c>
      <c r="D445" s="191" t="s">
        <v>797</v>
      </c>
      <c r="E445" s="191" t="s">
        <v>798</v>
      </c>
      <c r="F445" s="193" t="s">
        <v>2118</v>
      </c>
      <c r="G445" s="186" t="s">
        <v>822</v>
      </c>
      <c r="H445" s="183" t="s">
        <v>1830</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4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4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4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4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4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4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4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4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4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4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4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4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4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4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4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4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4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4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4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4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4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4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4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4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4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4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4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4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4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4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4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4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4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4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4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4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4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4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4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4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4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4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4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4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4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4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4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4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4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4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4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4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4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4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4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4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4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4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4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4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4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4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4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4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4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4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4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4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4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4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45">
      <c r="A516" s="277" t="s">
        <v>2207</v>
      </c>
      <c r="B516" s="278"/>
      <c r="C516" s="191" t="s">
        <v>753</v>
      </c>
      <c r="D516" s="191" t="s">
        <v>797</v>
      </c>
      <c r="E516" s="191" t="s">
        <v>798</v>
      </c>
      <c r="F516" s="193" t="s">
        <v>2102</v>
      </c>
      <c r="G516" s="186" t="s">
        <v>799</v>
      </c>
      <c r="H516" s="183" t="s">
        <v>1831</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45">
      <c r="A517" s="277" t="s">
        <v>2207</v>
      </c>
      <c r="B517" s="278"/>
      <c r="C517" s="191" t="s">
        <v>753</v>
      </c>
      <c r="D517" s="191" t="s">
        <v>797</v>
      </c>
      <c r="E517" s="191" t="s">
        <v>798</v>
      </c>
      <c r="F517" s="193" t="s">
        <v>2102</v>
      </c>
      <c r="G517" s="186" t="s">
        <v>806</v>
      </c>
      <c r="H517" s="183" t="s">
        <v>1831</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45">
      <c r="A518" s="277" t="s">
        <v>2207</v>
      </c>
      <c r="B518" s="278"/>
      <c r="C518" s="191" t="s">
        <v>753</v>
      </c>
      <c r="D518" s="191" t="s">
        <v>797</v>
      </c>
      <c r="E518" s="191" t="s">
        <v>798</v>
      </c>
      <c r="F518" s="193" t="s">
        <v>2102</v>
      </c>
      <c r="G518" s="186" t="s">
        <v>808</v>
      </c>
      <c r="H518" s="183" t="s">
        <v>1831</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45">
      <c r="A519" s="277" t="s">
        <v>2207</v>
      </c>
      <c r="B519" s="278"/>
      <c r="C519" s="191" t="s">
        <v>753</v>
      </c>
      <c r="D519" s="191" t="s">
        <v>797</v>
      </c>
      <c r="E519" s="191" t="s">
        <v>798</v>
      </c>
      <c r="F519" s="193" t="s">
        <v>2102</v>
      </c>
      <c r="G519" s="186" t="s">
        <v>810</v>
      </c>
      <c r="H519" s="183" t="s">
        <v>1831</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45">
      <c r="A520" s="277" t="s">
        <v>2207</v>
      </c>
      <c r="B520" s="278"/>
      <c r="C520" s="191" t="s">
        <v>753</v>
      </c>
      <c r="D520" s="191" t="s">
        <v>797</v>
      </c>
      <c r="E520" s="191" t="s">
        <v>798</v>
      </c>
      <c r="F520" s="193" t="s">
        <v>2102</v>
      </c>
      <c r="G520" s="186" t="s">
        <v>812</v>
      </c>
      <c r="H520" s="183" t="s">
        <v>1831</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45">
      <c r="A521" s="277" t="s">
        <v>2207</v>
      </c>
      <c r="B521" s="278"/>
      <c r="C521" s="191" t="s">
        <v>753</v>
      </c>
      <c r="D521" s="191" t="s">
        <v>797</v>
      </c>
      <c r="E521" s="191" t="s">
        <v>798</v>
      </c>
      <c r="F521" s="193" t="s">
        <v>2102</v>
      </c>
      <c r="G521" s="186" t="s">
        <v>814</v>
      </c>
      <c r="H521" s="183" t="s">
        <v>1831</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45">
      <c r="A522" s="277" t="s">
        <v>2207</v>
      </c>
      <c r="B522" s="278"/>
      <c r="C522" s="191" t="s">
        <v>753</v>
      </c>
      <c r="D522" s="191" t="s">
        <v>797</v>
      </c>
      <c r="E522" s="191" t="s">
        <v>798</v>
      </c>
      <c r="F522" s="193" t="s">
        <v>2102</v>
      </c>
      <c r="G522" s="186" t="s">
        <v>816</v>
      </c>
      <c r="H522" s="183" t="s">
        <v>1831</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45">
      <c r="A523" s="277" t="s">
        <v>2207</v>
      </c>
      <c r="B523" s="278"/>
      <c r="C523" s="191" t="s">
        <v>753</v>
      </c>
      <c r="D523" s="191" t="s">
        <v>797</v>
      </c>
      <c r="E523" s="191" t="s">
        <v>798</v>
      </c>
      <c r="F523" s="193" t="s">
        <v>2102</v>
      </c>
      <c r="G523" s="186" t="s">
        <v>818</v>
      </c>
      <c r="H523" s="183" t="s">
        <v>1831</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45">
      <c r="A524" s="277" t="s">
        <v>2207</v>
      </c>
      <c r="B524" s="278"/>
      <c r="C524" s="191" t="s">
        <v>753</v>
      </c>
      <c r="D524" s="191" t="s">
        <v>797</v>
      </c>
      <c r="E524" s="191" t="s">
        <v>798</v>
      </c>
      <c r="F524" s="193" t="s">
        <v>2102</v>
      </c>
      <c r="G524" s="186" t="s">
        <v>820</v>
      </c>
      <c r="H524" s="183" t="s">
        <v>1831</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45">
      <c r="A525" s="277" t="s">
        <v>2207</v>
      </c>
      <c r="B525" s="278"/>
      <c r="C525" s="191" t="s">
        <v>753</v>
      </c>
      <c r="D525" s="191" t="s">
        <v>797</v>
      </c>
      <c r="E525" s="191" t="s">
        <v>798</v>
      </c>
      <c r="F525" s="193" t="s">
        <v>2102</v>
      </c>
      <c r="G525" s="186" t="s">
        <v>822</v>
      </c>
      <c r="H525" s="183" t="s">
        <v>1831</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4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4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4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4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4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4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4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4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4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4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4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4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4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4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4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4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4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4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4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4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4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4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4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4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4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4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4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4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4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4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45">
      <c r="A556" s="277" t="s">
        <v>2207</v>
      </c>
      <c r="B556" s="278"/>
      <c r="C556" s="191" t="s">
        <v>753</v>
      </c>
      <c r="D556" s="191" t="s">
        <v>797</v>
      </c>
      <c r="E556" s="191" t="s">
        <v>798</v>
      </c>
      <c r="F556" s="193" t="s">
        <v>2095</v>
      </c>
      <c r="G556" s="186" t="s">
        <v>799</v>
      </c>
      <c r="H556" s="183" t="s">
        <v>1832</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45">
      <c r="A557" s="277" t="s">
        <v>2207</v>
      </c>
      <c r="B557" s="278"/>
      <c r="C557" s="191" t="s">
        <v>753</v>
      </c>
      <c r="D557" s="191" t="s">
        <v>797</v>
      </c>
      <c r="E557" s="191" t="s">
        <v>798</v>
      </c>
      <c r="F557" s="193" t="s">
        <v>2095</v>
      </c>
      <c r="G557" s="186" t="s">
        <v>806</v>
      </c>
      <c r="H557" s="183" t="s">
        <v>1832</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45">
      <c r="A558" s="277" t="s">
        <v>2207</v>
      </c>
      <c r="B558" s="278"/>
      <c r="C558" s="191" t="s">
        <v>753</v>
      </c>
      <c r="D558" s="191" t="s">
        <v>797</v>
      </c>
      <c r="E558" s="191" t="s">
        <v>798</v>
      </c>
      <c r="F558" s="193" t="s">
        <v>2095</v>
      </c>
      <c r="G558" s="186" t="s">
        <v>808</v>
      </c>
      <c r="H558" s="183" t="s">
        <v>1832</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45">
      <c r="A559" s="277" t="s">
        <v>2207</v>
      </c>
      <c r="B559" s="278"/>
      <c r="C559" s="191" t="s">
        <v>753</v>
      </c>
      <c r="D559" s="191" t="s">
        <v>797</v>
      </c>
      <c r="E559" s="191" t="s">
        <v>798</v>
      </c>
      <c r="F559" s="193" t="s">
        <v>2095</v>
      </c>
      <c r="G559" s="186" t="s">
        <v>810</v>
      </c>
      <c r="H559" s="183" t="s">
        <v>1832</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45">
      <c r="A560" s="277" t="s">
        <v>2207</v>
      </c>
      <c r="B560" s="278"/>
      <c r="C560" s="191" t="s">
        <v>753</v>
      </c>
      <c r="D560" s="191" t="s">
        <v>797</v>
      </c>
      <c r="E560" s="191" t="s">
        <v>798</v>
      </c>
      <c r="F560" s="193" t="s">
        <v>2095</v>
      </c>
      <c r="G560" s="186" t="s">
        <v>812</v>
      </c>
      <c r="H560" s="183" t="s">
        <v>1832</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45">
      <c r="A561" s="277" t="s">
        <v>2207</v>
      </c>
      <c r="B561" s="278"/>
      <c r="C561" s="191" t="s">
        <v>753</v>
      </c>
      <c r="D561" s="191" t="s">
        <v>797</v>
      </c>
      <c r="E561" s="191" t="s">
        <v>798</v>
      </c>
      <c r="F561" s="193" t="s">
        <v>2095</v>
      </c>
      <c r="G561" s="186" t="s">
        <v>814</v>
      </c>
      <c r="H561" s="183" t="s">
        <v>1832</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45">
      <c r="A562" s="277" t="s">
        <v>2207</v>
      </c>
      <c r="B562" s="278"/>
      <c r="C562" s="191" t="s">
        <v>753</v>
      </c>
      <c r="D562" s="191" t="s">
        <v>797</v>
      </c>
      <c r="E562" s="191" t="s">
        <v>798</v>
      </c>
      <c r="F562" s="193" t="s">
        <v>2095</v>
      </c>
      <c r="G562" s="186" t="s">
        <v>816</v>
      </c>
      <c r="H562" s="183" t="s">
        <v>1832</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45">
      <c r="A563" s="277" t="s">
        <v>2207</v>
      </c>
      <c r="B563" s="278"/>
      <c r="C563" s="191" t="s">
        <v>753</v>
      </c>
      <c r="D563" s="191" t="s">
        <v>797</v>
      </c>
      <c r="E563" s="191" t="s">
        <v>798</v>
      </c>
      <c r="F563" s="193" t="s">
        <v>2095</v>
      </c>
      <c r="G563" s="186" t="s">
        <v>818</v>
      </c>
      <c r="H563" s="183" t="s">
        <v>1832</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45">
      <c r="A564" s="277" t="s">
        <v>2207</v>
      </c>
      <c r="B564" s="278"/>
      <c r="C564" s="191" t="s">
        <v>753</v>
      </c>
      <c r="D564" s="191" t="s">
        <v>797</v>
      </c>
      <c r="E564" s="191" t="s">
        <v>798</v>
      </c>
      <c r="F564" s="193" t="s">
        <v>2095</v>
      </c>
      <c r="G564" s="186" t="s">
        <v>820</v>
      </c>
      <c r="H564" s="183" t="s">
        <v>1832</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45">
      <c r="A565" s="277" t="s">
        <v>2207</v>
      </c>
      <c r="B565" s="278"/>
      <c r="C565" s="191" t="s">
        <v>753</v>
      </c>
      <c r="D565" s="191" t="s">
        <v>797</v>
      </c>
      <c r="E565" s="191" t="s">
        <v>798</v>
      </c>
      <c r="F565" s="193" t="s">
        <v>2095</v>
      </c>
      <c r="G565" s="186" t="s">
        <v>822</v>
      </c>
      <c r="H565" s="183" t="s">
        <v>1832</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4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4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4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4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4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4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4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4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4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4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4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4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4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4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4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4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4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4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4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4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4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4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4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4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4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4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4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4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4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4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4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4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4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4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4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4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4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4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4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4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4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4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4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4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4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4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4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4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4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4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4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4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4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4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4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4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4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4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4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4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4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4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4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4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4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4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4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4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4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4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4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4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4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4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4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4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4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4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4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4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4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4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4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4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4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4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4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4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4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4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4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4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4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4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4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4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4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4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4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4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4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4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4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4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4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4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4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4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4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4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8.5" x14ac:dyDescent="0.4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45">
      <c r="A677" s="286"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45">
      <c r="A678" s="277" t="s">
        <v>2207</v>
      </c>
      <c r="C678" s="183" t="s">
        <v>753</v>
      </c>
      <c r="D678" s="183" t="s">
        <v>830</v>
      </c>
      <c r="E678" s="183" t="s">
        <v>831</v>
      </c>
      <c r="F678" s="186" t="s">
        <v>2120</v>
      </c>
      <c r="G678" s="186" t="s">
        <v>799</v>
      </c>
      <c r="H678" s="183" t="s">
        <v>2152</v>
      </c>
      <c r="I678" s="186" t="s">
        <v>2133</v>
      </c>
      <c r="J678" s="43">
        <v>1208</v>
      </c>
      <c r="K678" s="186" t="s">
        <v>310</v>
      </c>
      <c r="L678" s="186" t="s">
        <v>2338</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4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4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4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4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4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4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4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4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45">
      <c r="A687" s="277" t="s">
        <v>2207</v>
      </c>
      <c r="C687" s="191" t="s">
        <v>753</v>
      </c>
      <c r="D687" s="191" t="s">
        <v>830</v>
      </c>
      <c r="E687" s="191" t="s">
        <v>831</v>
      </c>
      <c r="F687" s="186" t="s">
        <v>2120</v>
      </c>
      <c r="G687" s="186" t="s">
        <v>822</v>
      </c>
      <c r="H687" s="183" t="s">
        <v>2152</v>
      </c>
      <c r="I687" s="186" t="s">
        <v>2123</v>
      </c>
      <c r="J687" s="43">
        <v>1217</v>
      </c>
      <c r="K687" s="186" t="s">
        <v>310</v>
      </c>
      <c r="L687" s="191" t="s">
        <v>2338</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45">
      <c r="A688" s="277" t="s">
        <v>2207</v>
      </c>
      <c r="C688" s="191" t="s">
        <v>753</v>
      </c>
      <c r="D688" s="191" t="s">
        <v>830</v>
      </c>
      <c r="E688" s="191" t="s">
        <v>831</v>
      </c>
      <c r="F688" s="193" t="s">
        <v>2118</v>
      </c>
      <c r="G688" s="186" t="s">
        <v>799</v>
      </c>
      <c r="H688" s="183" t="s">
        <v>1830</v>
      </c>
      <c r="I688" s="186" t="s">
        <v>2133</v>
      </c>
      <c r="J688" s="43">
        <v>1218</v>
      </c>
      <c r="K688" s="186" t="s">
        <v>310</v>
      </c>
      <c r="L688" s="191" t="s">
        <v>2338</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45">
      <c r="A689" s="277" t="s">
        <v>2207</v>
      </c>
      <c r="C689" s="191" t="s">
        <v>753</v>
      </c>
      <c r="D689" s="191" t="s">
        <v>830</v>
      </c>
      <c r="E689" s="191" t="s">
        <v>831</v>
      </c>
      <c r="F689" s="193" t="s">
        <v>2118</v>
      </c>
      <c r="G689" s="186" t="s">
        <v>806</v>
      </c>
      <c r="H689" s="183" t="s">
        <v>1830</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45">
      <c r="A690" s="277" t="s">
        <v>2207</v>
      </c>
      <c r="C690" s="191" t="s">
        <v>753</v>
      </c>
      <c r="D690" s="191" t="s">
        <v>830</v>
      </c>
      <c r="E690" s="191" t="s">
        <v>831</v>
      </c>
      <c r="F690" s="193" t="s">
        <v>2118</v>
      </c>
      <c r="G690" s="186" t="s">
        <v>808</v>
      </c>
      <c r="H690" s="183" t="s">
        <v>1830</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45">
      <c r="A691" s="277" t="s">
        <v>2207</v>
      </c>
      <c r="C691" s="191" t="s">
        <v>753</v>
      </c>
      <c r="D691" s="191" t="s">
        <v>830</v>
      </c>
      <c r="E691" s="191" t="s">
        <v>831</v>
      </c>
      <c r="F691" s="193" t="s">
        <v>2118</v>
      </c>
      <c r="G691" s="186" t="s">
        <v>810</v>
      </c>
      <c r="H691" s="183" t="s">
        <v>1830</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45">
      <c r="A692" s="277" t="s">
        <v>2207</v>
      </c>
      <c r="C692" s="191" t="s">
        <v>753</v>
      </c>
      <c r="D692" s="191" t="s">
        <v>830</v>
      </c>
      <c r="E692" s="191" t="s">
        <v>831</v>
      </c>
      <c r="F692" s="193" t="s">
        <v>2118</v>
      </c>
      <c r="G692" s="186" t="s">
        <v>812</v>
      </c>
      <c r="H692" s="183" t="s">
        <v>1830</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45">
      <c r="A693" s="277" t="s">
        <v>2207</v>
      </c>
      <c r="C693" s="191" t="s">
        <v>753</v>
      </c>
      <c r="D693" s="191" t="s">
        <v>830</v>
      </c>
      <c r="E693" s="191" t="s">
        <v>831</v>
      </c>
      <c r="F693" s="193" t="s">
        <v>2118</v>
      </c>
      <c r="G693" s="186" t="s">
        <v>814</v>
      </c>
      <c r="H693" s="183" t="s">
        <v>1830</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45">
      <c r="A694" s="277" t="s">
        <v>2207</v>
      </c>
      <c r="C694" s="191" t="s">
        <v>753</v>
      </c>
      <c r="D694" s="191" t="s">
        <v>830</v>
      </c>
      <c r="E694" s="191" t="s">
        <v>831</v>
      </c>
      <c r="F694" s="193" t="s">
        <v>2118</v>
      </c>
      <c r="G694" s="186" t="s">
        <v>816</v>
      </c>
      <c r="H694" s="183" t="s">
        <v>1830</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45">
      <c r="A695" s="277" t="s">
        <v>2207</v>
      </c>
      <c r="C695" s="191" t="s">
        <v>753</v>
      </c>
      <c r="D695" s="191" t="s">
        <v>830</v>
      </c>
      <c r="E695" s="191" t="s">
        <v>831</v>
      </c>
      <c r="F695" s="193" t="s">
        <v>2118</v>
      </c>
      <c r="G695" s="186" t="s">
        <v>818</v>
      </c>
      <c r="H695" s="183" t="s">
        <v>1830</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45">
      <c r="A696" s="277" t="s">
        <v>2207</v>
      </c>
      <c r="C696" s="191" t="s">
        <v>753</v>
      </c>
      <c r="D696" s="191" t="s">
        <v>830</v>
      </c>
      <c r="E696" s="191" t="s">
        <v>831</v>
      </c>
      <c r="F696" s="193" t="s">
        <v>2118</v>
      </c>
      <c r="G696" s="186" t="s">
        <v>820</v>
      </c>
      <c r="H696" s="183" t="s">
        <v>1830</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45">
      <c r="A697" s="277" t="s">
        <v>2207</v>
      </c>
      <c r="C697" s="191" t="s">
        <v>753</v>
      </c>
      <c r="D697" s="191" t="s">
        <v>830</v>
      </c>
      <c r="E697" s="191" t="s">
        <v>831</v>
      </c>
      <c r="F697" s="193" t="s">
        <v>2118</v>
      </c>
      <c r="G697" s="186" t="s">
        <v>822</v>
      </c>
      <c r="H697" s="183" t="s">
        <v>1830</v>
      </c>
      <c r="I697" s="186" t="s">
        <v>2123</v>
      </c>
      <c r="J697" s="43">
        <v>1227</v>
      </c>
      <c r="K697" s="186" t="s">
        <v>310</v>
      </c>
      <c r="L697" s="191" t="s">
        <v>2338</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45">
      <c r="A698" s="277" t="s">
        <v>2207</v>
      </c>
      <c r="C698" s="191" t="s">
        <v>753</v>
      </c>
      <c r="D698" s="191" t="s">
        <v>830</v>
      </c>
      <c r="E698" s="191" t="s">
        <v>831</v>
      </c>
      <c r="F698" s="193" t="s">
        <v>2116</v>
      </c>
      <c r="G698" s="186" t="s">
        <v>799</v>
      </c>
      <c r="H698" s="183" t="s">
        <v>2122</v>
      </c>
      <c r="I698" s="186" t="s">
        <v>2133</v>
      </c>
      <c r="J698" s="43">
        <v>1228</v>
      </c>
      <c r="K698" s="186" t="s">
        <v>310</v>
      </c>
      <c r="L698" s="191" t="s">
        <v>2338</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4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4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4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4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4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4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4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4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45">
      <c r="A707" s="277" t="s">
        <v>2207</v>
      </c>
      <c r="C707" s="191" t="s">
        <v>753</v>
      </c>
      <c r="D707" s="191" t="s">
        <v>830</v>
      </c>
      <c r="E707" s="191" t="s">
        <v>831</v>
      </c>
      <c r="F707" s="193" t="s">
        <v>2116</v>
      </c>
      <c r="G707" s="186" t="s">
        <v>822</v>
      </c>
      <c r="H707" s="183" t="s">
        <v>2122</v>
      </c>
      <c r="I707" s="186" t="s">
        <v>2123</v>
      </c>
      <c r="J707" s="43">
        <v>1237</v>
      </c>
      <c r="K707" s="186" t="s">
        <v>310</v>
      </c>
      <c r="L707" s="191" t="s">
        <v>2338</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45">
      <c r="A708" s="277" t="s">
        <v>2207</v>
      </c>
      <c r="C708" s="191" t="s">
        <v>753</v>
      </c>
      <c r="D708" s="191" t="s">
        <v>830</v>
      </c>
      <c r="E708" s="191" t="s">
        <v>831</v>
      </c>
      <c r="F708" s="193" t="s">
        <v>2114</v>
      </c>
      <c r="G708" s="186" t="s">
        <v>799</v>
      </c>
      <c r="H708" s="183" t="s">
        <v>2151</v>
      </c>
      <c r="I708" s="186" t="s">
        <v>2133</v>
      </c>
      <c r="J708" s="43">
        <v>1238</v>
      </c>
      <c r="K708" s="186" t="s">
        <v>310</v>
      </c>
      <c r="L708" s="191" t="s">
        <v>2338</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4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4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4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4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4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4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4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4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45">
      <c r="A717" s="277" t="s">
        <v>2207</v>
      </c>
      <c r="C717" s="191" t="s">
        <v>753</v>
      </c>
      <c r="D717" s="191" t="s">
        <v>830</v>
      </c>
      <c r="E717" s="191" t="s">
        <v>831</v>
      </c>
      <c r="F717" s="193" t="s">
        <v>2114</v>
      </c>
      <c r="G717" s="186" t="s">
        <v>822</v>
      </c>
      <c r="H717" s="183" t="s">
        <v>2151</v>
      </c>
      <c r="I717" s="186" t="s">
        <v>2123</v>
      </c>
      <c r="J717" s="43">
        <v>1247</v>
      </c>
      <c r="K717" s="186" t="s">
        <v>310</v>
      </c>
      <c r="L717" s="191" t="s">
        <v>2338</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45">
      <c r="A718" s="277" t="s">
        <v>2207</v>
      </c>
      <c r="C718" s="191" t="s">
        <v>753</v>
      </c>
      <c r="D718" s="191" t="s">
        <v>830</v>
      </c>
      <c r="E718" s="191" t="s">
        <v>831</v>
      </c>
      <c r="F718" s="193" t="s">
        <v>2112</v>
      </c>
      <c r="G718" s="186" t="s">
        <v>799</v>
      </c>
      <c r="H718" s="183" t="s">
        <v>2150</v>
      </c>
      <c r="I718" s="186" t="s">
        <v>2133</v>
      </c>
      <c r="J718" s="43">
        <v>1248</v>
      </c>
      <c r="K718" s="186" t="s">
        <v>310</v>
      </c>
      <c r="L718" s="191" t="s">
        <v>2338</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4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4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4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4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4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4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4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4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45">
      <c r="A727" s="277" t="s">
        <v>2207</v>
      </c>
      <c r="C727" s="191" t="s">
        <v>753</v>
      </c>
      <c r="D727" s="191" t="s">
        <v>830</v>
      </c>
      <c r="E727" s="191" t="s">
        <v>831</v>
      </c>
      <c r="F727" s="193" t="s">
        <v>2112</v>
      </c>
      <c r="G727" s="186" t="s">
        <v>822</v>
      </c>
      <c r="H727" s="183" t="s">
        <v>2150</v>
      </c>
      <c r="I727" s="186" t="s">
        <v>2123</v>
      </c>
      <c r="J727" s="43">
        <v>1257</v>
      </c>
      <c r="K727" s="186" t="s">
        <v>310</v>
      </c>
      <c r="L727" s="191" t="s">
        <v>2338</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45">
      <c r="A728" s="277" t="s">
        <v>2207</v>
      </c>
      <c r="C728" s="191" t="s">
        <v>753</v>
      </c>
      <c r="D728" s="191" t="s">
        <v>830</v>
      </c>
      <c r="E728" s="191" t="s">
        <v>831</v>
      </c>
      <c r="F728" s="193" t="s">
        <v>2110</v>
      </c>
      <c r="G728" s="186" t="s">
        <v>799</v>
      </c>
      <c r="H728" s="183" t="s">
        <v>2149</v>
      </c>
      <c r="I728" s="186" t="s">
        <v>2133</v>
      </c>
      <c r="J728" s="43">
        <v>1258</v>
      </c>
      <c r="K728" s="186" t="s">
        <v>310</v>
      </c>
      <c r="L728" s="191" t="s">
        <v>2338</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4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4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4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4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4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4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4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4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45">
      <c r="A737" s="277" t="s">
        <v>2207</v>
      </c>
      <c r="C737" s="191" t="s">
        <v>753</v>
      </c>
      <c r="D737" s="191" t="s">
        <v>830</v>
      </c>
      <c r="E737" s="191" t="s">
        <v>831</v>
      </c>
      <c r="F737" s="193" t="s">
        <v>2110</v>
      </c>
      <c r="G737" s="186" t="s">
        <v>822</v>
      </c>
      <c r="H737" s="183" t="s">
        <v>2149</v>
      </c>
      <c r="I737" s="186" t="s">
        <v>2123</v>
      </c>
      <c r="J737" s="43">
        <v>1267</v>
      </c>
      <c r="K737" s="186" t="s">
        <v>310</v>
      </c>
      <c r="L737" s="191" t="s">
        <v>2338</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45">
      <c r="A738" s="277" t="s">
        <v>2207</v>
      </c>
      <c r="C738" s="191" t="s">
        <v>753</v>
      </c>
      <c r="D738" s="191" t="s">
        <v>830</v>
      </c>
      <c r="E738" s="191" t="s">
        <v>831</v>
      </c>
      <c r="F738" s="193" t="s">
        <v>2108</v>
      </c>
      <c r="G738" s="186" t="s">
        <v>799</v>
      </c>
      <c r="H738" s="183" t="s">
        <v>2148</v>
      </c>
      <c r="I738" s="186" t="s">
        <v>2133</v>
      </c>
      <c r="J738" s="43">
        <v>1268</v>
      </c>
      <c r="K738" s="186" t="s">
        <v>310</v>
      </c>
      <c r="L738" s="191" t="s">
        <v>2338</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4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4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4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4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4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4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4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4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45">
      <c r="A747" s="277" t="s">
        <v>2207</v>
      </c>
      <c r="C747" s="191" t="s">
        <v>753</v>
      </c>
      <c r="D747" s="191" t="s">
        <v>830</v>
      </c>
      <c r="E747" s="191" t="s">
        <v>831</v>
      </c>
      <c r="F747" s="193" t="s">
        <v>2108</v>
      </c>
      <c r="G747" s="186" t="s">
        <v>822</v>
      </c>
      <c r="H747" s="183" t="s">
        <v>2148</v>
      </c>
      <c r="I747" s="186" t="s">
        <v>2123</v>
      </c>
      <c r="J747" s="43">
        <v>1277</v>
      </c>
      <c r="K747" s="186" t="s">
        <v>310</v>
      </c>
      <c r="L747" s="191" t="s">
        <v>2338</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45">
      <c r="A748" s="277" t="s">
        <v>2207</v>
      </c>
      <c r="C748" s="191" t="s">
        <v>753</v>
      </c>
      <c r="D748" s="191" t="s">
        <v>830</v>
      </c>
      <c r="E748" s="191" t="s">
        <v>831</v>
      </c>
      <c r="F748" s="193" t="s">
        <v>2106</v>
      </c>
      <c r="G748" s="186" t="s">
        <v>799</v>
      </c>
      <c r="H748" s="183" t="s">
        <v>2147</v>
      </c>
      <c r="I748" s="186" t="s">
        <v>2133</v>
      </c>
      <c r="J748" s="43">
        <v>1278</v>
      </c>
      <c r="K748" s="186" t="s">
        <v>310</v>
      </c>
      <c r="L748" s="191" t="s">
        <v>2338</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4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4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4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4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4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4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4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4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45">
      <c r="A757" s="277" t="s">
        <v>2207</v>
      </c>
      <c r="C757" s="191" t="s">
        <v>753</v>
      </c>
      <c r="D757" s="191" t="s">
        <v>830</v>
      </c>
      <c r="E757" s="191" t="s">
        <v>831</v>
      </c>
      <c r="F757" s="193" t="s">
        <v>2106</v>
      </c>
      <c r="G757" s="186" t="s">
        <v>822</v>
      </c>
      <c r="H757" s="183" t="s">
        <v>2147</v>
      </c>
      <c r="I757" s="186" t="s">
        <v>2123</v>
      </c>
      <c r="J757" s="43">
        <v>1287</v>
      </c>
      <c r="K757" s="186" t="s">
        <v>310</v>
      </c>
      <c r="L757" s="191" t="s">
        <v>2338</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45">
      <c r="A758" s="277" t="s">
        <v>2207</v>
      </c>
      <c r="C758" s="191" t="s">
        <v>753</v>
      </c>
      <c r="D758" s="191" t="s">
        <v>830</v>
      </c>
      <c r="E758" s="191" t="s">
        <v>831</v>
      </c>
      <c r="F758" s="193" t="s">
        <v>2104</v>
      </c>
      <c r="G758" s="186" t="s">
        <v>799</v>
      </c>
      <c r="H758" s="183" t="s">
        <v>2146</v>
      </c>
      <c r="I758" s="186" t="s">
        <v>2133</v>
      </c>
      <c r="J758" s="43">
        <v>1288</v>
      </c>
      <c r="K758" s="186" t="s">
        <v>310</v>
      </c>
      <c r="L758" s="191" t="s">
        <v>2338</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4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4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4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4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4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4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4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4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45">
      <c r="A767" s="277" t="s">
        <v>2207</v>
      </c>
      <c r="C767" s="191" t="s">
        <v>753</v>
      </c>
      <c r="D767" s="191" t="s">
        <v>830</v>
      </c>
      <c r="E767" s="191" t="s">
        <v>831</v>
      </c>
      <c r="F767" s="193" t="s">
        <v>2104</v>
      </c>
      <c r="G767" s="186" t="s">
        <v>822</v>
      </c>
      <c r="H767" s="183" t="s">
        <v>2146</v>
      </c>
      <c r="I767" s="186" t="s">
        <v>2123</v>
      </c>
      <c r="J767" s="43">
        <v>1297</v>
      </c>
      <c r="K767" s="186" t="s">
        <v>310</v>
      </c>
      <c r="L767" s="191" t="s">
        <v>2338</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45">
      <c r="A768" s="277" t="s">
        <v>2207</v>
      </c>
      <c r="C768" s="191" t="s">
        <v>753</v>
      </c>
      <c r="D768" s="191" t="s">
        <v>830</v>
      </c>
      <c r="E768" s="191" t="s">
        <v>831</v>
      </c>
      <c r="F768" s="193" t="s">
        <v>2102</v>
      </c>
      <c r="G768" s="186" t="s">
        <v>799</v>
      </c>
      <c r="H768" s="183" t="s">
        <v>1831</v>
      </c>
      <c r="I768" s="186" t="s">
        <v>2133</v>
      </c>
      <c r="J768" s="43">
        <v>1298</v>
      </c>
      <c r="K768" s="186" t="s">
        <v>310</v>
      </c>
      <c r="L768" s="191" t="s">
        <v>2338</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45">
      <c r="A769" s="277" t="s">
        <v>2207</v>
      </c>
      <c r="C769" s="191" t="s">
        <v>753</v>
      </c>
      <c r="D769" s="191" t="s">
        <v>830</v>
      </c>
      <c r="E769" s="191" t="s">
        <v>831</v>
      </c>
      <c r="F769" s="193" t="s">
        <v>2102</v>
      </c>
      <c r="G769" s="186" t="s">
        <v>806</v>
      </c>
      <c r="H769" s="183" t="s">
        <v>1831</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45">
      <c r="A770" s="277" t="s">
        <v>2207</v>
      </c>
      <c r="C770" s="191" t="s">
        <v>753</v>
      </c>
      <c r="D770" s="191" t="s">
        <v>830</v>
      </c>
      <c r="E770" s="191" t="s">
        <v>831</v>
      </c>
      <c r="F770" s="193" t="s">
        <v>2102</v>
      </c>
      <c r="G770" s="186" t="s">
        <v>808</v>
      </c>
      <c r="H770" s="183" t="s">
        <v>1831</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45">
      <c r="A771" s="277" t="s">
        <v>2207</v>
      </c>
      <c r="C771" s="191" t="s">
        <v>753</v>
      </c>
      <c r="D771" s="191" t="s">
        <v>830</v>
      </c>
      <c r="E771" s="191" t="s">
        <v>831</v>
      </c>
      <c r="F771" s="193" t="s">
        <v>2102</v>
      </c>
      <c r="G771" s="186" t="s">
        <v>810</v>
      </c>
      <c r="H771" s="183" t="s">
        <v>1831</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45">
      <c r="A772" s="277" t="s">
        <v>2207</v>
      </c>
      <c r="C772" s="191" t="s">
        <v>753</v>
      </c>
      <c r="D772" s="191" t="s">
        <v>830</v>
      </c>
      <c r="E772" s="191" t="s">
        <v>831</v>
      </c>
      <c r="F772" s="193" t="s">
        <v>2102</v>
      </c>
      <c r="G772" s="186" t="s">
        <v>812</v>
      </c>
      <c r="H772" s="183" t="s">
        <v>1831</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45">
      <c r="A773" s="277" t="s">
        <v>2207</v>
      </c>
      <c r="C773" s="191" t="s">
        <v>753</v>
      </c>
      <c r="D773" s="191" t="s">
        <v>830</v>
      </c>
      <c r="E773" s="191" t="s">
        <v>831</v>
      </c>
      <c r="F773" s="193" t="s">
        <v>2102</v>
      </c>
      <c r="G773" s="186" t="s">
        <v>814</v>
      </c>
      <c r="H773" s="183" t="s">
        <v>1831</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45">
      <c r="A774" s="277" t="s">
        <v>2207</v>
      </c>
      <c r="C774" s="191" t="s">
        <v>753</v>
      </c>
      <c r="D774" s="191" t="s">
        <v>830</v>
      </c>
      <c r="E774" s="191" t="s">
        <v>831</v>
      </c>
      <c r="F774" s="193" t="s">
        <v>2102</v>
      </c>
      <c r="G774" s="186" t="s">
        <v>816</v>
      </c>
      <c r="H774" s="183" t="s">
        <v>1831</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45">
      <c r="A775" s="277" t="s">
        <v>2207</v>
      </c>
      <c r="C775" s="191" t="s">
        <v>753</v>
      </c>
      <c r="D775" s="191" t="s">
        <v>830</v>
      </c>
      <c r="E775" s="191" t="s">
        <v>831</v>
      </c>
      <c r="F775" s="193" t="s">
        <v>2102</v>
      </c>
      <c r="G775" s="186" t="s">
        <v>818</v>
      </c>
      <c r="H775" s="183" t="s">
        <v>1831</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45">
      <c r="A776" s="277" t="s">
        <v>2207</v>
      </c>
      <c r="C776" s="191" t="s">
        <v>753</v>
      </c>
      <c r="D776" s="191" t="s">
        <v>830</v>
      </c>
      <c r="E776" s="191" t="s">
        <v>831</v>
      </c>
      <c r="F776" s="193" t="s">
        <v>2102</v>
      </c>
      <c r="G776" s="186" t="s">
        <v>820</v>
      </c>
      <c r="H776" s="183" t="s">
        <v>1831</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45">
      <c r="A777" s="277" t="s">
        <v>2207</v>
      </c>
      <c r="C777" s="191" t="s">
        <v>753</v>
      </c>
      <c r="D777" s="191" t="s">
        <v>830</v>
      </c>
      <c r="E777" s="191" t="s">
        <v>831</v>
      </c>
      <c r="F777" s="193" t="s">
        <v>2102</v>
      </c>
      <c r="G777" s="186" t="s">
        <v>822</v>
      </c>
      <c r="H777" s="183" t="s">
        <v>1831</v>
      </c>
      <c r="I777" s="186" t="s">
        <v>2123</v>
      </c>
      <c r="J777" s="43">
        <v>1307</v>
      </c>
      <c r="K777" s="186" t="s">
        <v>310</v>
      </c>
      <c r="L777" s="191" t="s">
        <v>2338</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45">
      <c r="A778" s="277" t="s">
        <v>2207</v>
      </c>
      <c r="C778" s="191" t="s">
        <v>753</v>
      </c>
      <c r="D778" s="191" t="s">
        <v>830</v>
      </c>
      <c r="E778" s="191" t="s">
        <v>831</v>
      </c>
      <c r="F778" s="193" t="s">
        <v>2101</v>
      </c>
      <c r="G778" s="186" t="s">
        <v>799</v>
      </c>
      <c r="H778" s="183" t="s">
        <v>2145</v>
      </c>
      <c r="I778" s="186" t="s">
        <v>2133</v>
      </c>
      <c r="J778" s="43">
        <v>1308</v>
      </c>
      <c r="K778" s="186" t="s">
        <v>310</v>
      </c>
      <c r="L778" s="191" t="s">
        <v>2338</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4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4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4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4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4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4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4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4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45">
      <c r="A787" s="277" t="s">
        <v>2207</v>
      </c>
      <c r="C787" s="191" t="s">
        <v>753</v>
      </c>
      <c r="D787" s="191" t="s">
        <v>830</v>
      </c>
      <c r="E787" s="191" t="s">
        <v>831</v>
      </c>
      <c r="F787" s="193" t="s">
        <v>2101</v>
      </c>
      <c r="G787" s="186" t="s">
        <v>822</v>
      </c>
      <c r="H787" s="183" t="s">
        <v>2145</v>
      </c>
      <c r="I787" s="186" t="s">
        <v>2123</v>
      </c>
      <c r="J787" s="43">
        <v>1317</v>
      </c>
      <c r="K787" s="186" t="s">
        <v>310</v>
      </c>
      <c r="L787" s="191" t="s">
        <v>2338</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45">
      <c r="A788" s="277" t="s">
        <v>2207</v>
      </c>
      <c r="C788" s="191" t="s">
        <v>753</v>
      </c>
      <c r="D788" s="191" t="s">
        <v>830</v>
      </c>
      <c r="E788" s="191" t="s">
        <v>831</v>
      </c>
      <c r="F788" s="193" t="s">
        <v>2099</v>
      </c>
      <c r="G788" s="186" t="s">
        <v>799</v>
      </c>
      <c r="H788" s="183" t="s">
        <v>2144</v>
      </c>
      <c r="I788" s="186" t="s">
        <v>2133</v>
      </c>
      <c r="J788" s="43">
        <v>1318</v>
      </c>
      <c r="K788" s="186" t="s">
        <v>310</v>
      </c>
      <c r="L788" s="191" t="s">
        <v>2338</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4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4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4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4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4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4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4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4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45">
      <c r="A797" s="277" t="s">
        <v>2207</v>
      </c>
      <c r="C797" s="191" t="s">
        <v>753</v>
      </c>
      <c r="D797" s="191" t="s">
        <v>830</v>
      </c>
      <c r="E797" s="191" t="s">
        <v>831</v>
      </c>
      <c r="F797" s="193" t="s">
        <v>2099</v>
      </c>
      <c r="G797" s="186" t="s">
        <v>822</v>
      </c>
      <c r="H797" s="183" t="s">
        <v>2144</v>
      </c>
      <c r="I797" s="186" t="s">
        <v>2123</v>
      </c>
      <c r="J797" s="43">
        <v>1327</v>
      </c>
      <c r="K797" s="186" t="s">
        <v>310</v>
      </c>
      <c r="L797" s="191" t="s">
        <v>2338</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45">
      <c r="A798" s="277" t="s">
        <v>2207</v>
      </c>
      <c r="C798" s="191" t="s">
        <v>753</v>
      </c>
      <c r="D798" s="191" t="s">
        <v>830</v>
      </c>
      <c r="E798" s="191" t="s">
        <v>831</v>
      </c>
      <c r="F798" s="193" t="s">
        <v>2097</v>
      </c>
      <c r="G798" s="186" t="s">
        <v>799</v>
      </c>
      <c r="H798" s="183" t="s">
        <v>2143</v>
      </c>
      <c r="I798" s="186" t="s">
        <v>2133</v>
      </c>
      <c r="J798" s="43">
        <v>1328</v>
      </c>
      <c r="K798" s="186" t="s">
        <v>310</v>
      </c>
      <c r="L798" s="191" t="s">
        <v>2338</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4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4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4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4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4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4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4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4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45">
      <c r="A807" s="277" t="s">
        <v>2207</v>
      </c>
      <c r="C807" s="191" t="s">
        <v>753</v>
      </c>
      <c r="D807" s="191" t="s">
        <v>830</v>
      </c>
      <c r="E807" s="191" t="s">
        <v>831</v>
      </c>
      <c r="F807" s="193" t="s">
        <v>2097</v>
      </c>
      <c r="G807" s="186" t="s">
        <v>822</v>
      </c>
      <c r="H807" s="183" t="s">
        <v>2143</v>
      </c>
      <c r="I807" s="186" t="s">
        <v>2123</v>
      </c>
      <c r="J807" s="43">
        <v>1337</v>
      </c>
      <c r="K807" s="186" t="s">
        <v>310</v>
      </c>
      <c r="L807" s="191" t="s">
        <v>2338</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45">
      <c r="A808" s="277" t="s">
        <v>2207</v>
      </c>
      <c r="C808" s="191" t="s">
        <v>753</v>
      </c>
      <c r="D808" s="191" t="s">
        <v>830</v>
      </c>
      <c r="E808" s="191" t="s">
        <v>831</v>
      </c>
      <c r="F808" s="193" t="s">
        <v>2095</v>
      </c>
      <c r="G808" s="186" t="s">
        <v>799</v>
      </c>
      <c r="H808" s="183" t="s">
        <v>1832</v>
      </c>
      <c r="I808" s="186" t="s">
        <v>2133</v>
      </c>
      <c r="J808" s="43">
        <v>1338</v>
      </c>
      <c r="K808" s="186" t="s">
        <v>310</v>
      </c>
      <c r="L808" s="191" t="s">
        <v>2338</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45">
      <c r="A809" s="277" t="s">
        <v>2207</v>
      </c>
      <c r="C809" s="191" t="s">
        <v>753</v>
      </c>
      <c r="D809" s="191" t="s">
        <v>830</v>
      </c>
      <c r="E809" s="191" t="s">
        <v>831</v>
      </c>
      <c r="F809" s="193" t="s">
        <v>2095</v>
      </c>
      <c r="G809" s="186" t="s">
        <v>806</v>
      </c>
      <c r="H809" s="183" t="s">
        <v>1832</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45">
      <c r="A810" s="277" t="s">
        <v>2207</v>
      </c>
      <c r="C810" s="191" t="s">
        <v>753</v>
      </c>
      <c r="D810" s="191" t="s">
        <v>830</v>
      </c>
      <c r="E810" s="191" t="s">
        <v>831</v>
      </c>
      <c r="F810" s="193" t="s">
        <v>2095</v>
      </c>
      <c r="G810" s="186" t="s">
        <v>808</v>
      </c>
      <c r="H810" s="183" t="s">
        <v>1832</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45">
      <c r="A811" s="277" t="s">
        <v>2207</v>
      </c>
      <c r="C811" s="191" t="s">
        <v>753</v>
      </c>
      <c r="D811" s="191" t="s">
        <v>830</v>
      </c>
      <c r="E811" s="191" t="s">
        <v>831</v>
      </c>
      <c r="F811" s="193" t="s">
        <v>2095</v>
      </c>
      <c r="G811" s="186" t="s">
        <v>810</v>
      </c>
      <c r="H811" s="183" t="s">
        <v>1832</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45">
      <c r="A812" s="277" t="s">
        <v>2207</v>
      </c>
      <c r="C812" s="191" t="s">
        <v>753</v>
      </c>
      <c r="D812" s="191" t="s">
        <v>830</v>
      </c>
      <c r="E812" s="191" t="s">
        <v>831</v>
      </c>
      <c r="F812" s="193" t="s">
        <v>2095</v>
      </c>
      <c r="G812" s="186" t="s">
        <v>812</v>
      </c>
      <c r="H812" s="183" t="s">
        <v>1832</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45">
      <c r="A813" s="277" t="s">
        <v>2207</v>
      </c>
      <c r="C813" s="191" t="s">
        <v>753</v>
      </c>
      <c r="D813" s="191" t="s">
        <v>830</v>
      </c>
      <c r="E813" s="191" t="s">
        <v>831</v>
      </c>
      <c r="F813" s="193" t="s">
        <v>2095</v>
      </c>
      <c r="G813" s="186" t="s">
        <v>814</v>
      </c>
      <c r="H813" s="183" t="s">
        <v>1832</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45">
      <c r="A814" s="277" t="s">
        <v>2207</v>
      </c>
      <c r="C814" s="191" t="s">
        <v>753</v>
      </c>
      <c r="D814" s="191" t="s">
        <v>830</v>
      </c>
      <c r="E814" s="191" t="s">
        <v>831</v>
      </c>
      <c r="F814" s="193" t="s">
        <v>2095</v>
      </c>
      <c r="G814" s="186" t="s">
        <v>816</v>
      </c>
      <c r="H814" s="183" t="s">
        <v>1832</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45">
      <c r="A815" s="277" t="s">
        <v>2207</v>
      </c>
      <c r="C815" s="191" t="s">
        <v>753</v>
      </c>
      <c r="D815" s="191" t="s">
        <v>830</v>
      </c>
      <c r="E815" s="191" t="s">
        <v>831</v>
      </c>
      <c r="F815" s="193" t="s">
        <v>2095</v>
      </c>
      <c r="G815" s="186" t="s">
        <v>818</v>
      </c>
      <c r="H815" s="183" t="s">
        <v>1832</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45">
      <c r="A816" s="277" t="s">
        <v>2207</v>
      </c>
      <c r="C816" s="191" t="s">
        <v>753</v>
      </c>
      <c r="D816" s="191" t="s">
        <v>830</v>
      </c>
      <c r="E816" s="191" t="s">
        <v>831</v>
      </c>
      <c r="F816" s="193" t="s">
        <v>2095</v>
      </c>
      <c r="G816" s="186" t="s">
        <v>820</v>
      </c>
      <c r="H816" s="183" t="s">
        <v>1832</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45">
      <c r="A817" s="277" t="s">
        <v>2207</v>
      </c>
      <c r="C817" s="191" t="s">
        <v>753</v>
      </c>
      <c r="D817" s="191" t="s">
        <v>830</v>
      </c>
      <c r="E817" s="191" t="s">
        <v>831</v>
      </c>
      <c r="F817" s="193" t="s">
        <v>2095</v>
      </c>
      <c r="G817" s="186" t="s">
        <v>822</v>
      </c>
      <c r="H817" s="183" t="s">
        <v>1832</v>
      </c>
      <c r="I817" s="186" t="s">
        <v>2123</v>
      </c>
      <c r="J817" s="43">
        <v>1347</v>
      </c>
      <c r="K817" s="186" t="s">
        <v>310</v>
      </c>
      <c r="L817" s="191" t="s">
        <v>2338</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45">
      <c r="A818" s="277" t="s">
        <v>2207</v>
      </c>
      <c r="C818" s="191" t="s">
        <v>753</v>
      </c>
      <c r="D818" s="191" t="s">
        <v>830</v>
      </c>
      <c r="E818" s="191" t="s">
        <v>831</v>
      </c>
      <c r="F818" s="193" t="s">
        <v>2094</v>
      </c>
      <c r="G818" s="186" t="s">
        <v>799</v>
      </c>
      <c r="H818" s="183" t="s">
        <v>2142</v>
      </c>
      <c r="I818" s="186" t="s">
        <v>2133</v>
      </c>
      <c r="J818" s="43">
        <v>1348</v>
      </c>
      <c r="K818" s="186" t="s">
        <v>310</v>
      </c>
      <c r="L818" s="191" t="s">
        <v>2338</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4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4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4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4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4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4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4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4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45">
      <c r="A827" s="277" t="s">
        <v>2207</v>
      </c>
      <c r="C827" s="191" t="s">
        <v>753</v>
      </c>
      <c r="D827" s="191" t="s">
        <v>830</v>
      </c>
      <c r="E827" s="191" t="s">
        <v>831</v>
      </c>
      <c r="F827" s="193" t="s">
        <v>2094</v>
      </c>
      <c r="G827" s="186" t="s">
        <v>822</v>
      </c>
      <c r="H827" s="183" t="s">
        <v>2142</v>
      </c>
      <c r="I827" s="186" t="s">
        <v>2123</v>
      </c>
      <c r="J827" s="43">
        <v>1357</v>
      </c>
      <c r="K827" s="186" t="s">
        <v>310</v>
      </c>
      <c r="L827" s="191" t="s">
        <v>2338</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45">
      <c r="A828" s="277" t="s">
        <v>2207</v>
      </c>
      <c r="C828" s="191" t="s">
        <v>753</v>
      </c>
      <c r="D828" s="191" t="s">
        <v>830</v>
      </c>
      <c r="E828" s="191" t="s">
        <v>831</v>
      </c>
      <c r="F828" s="193" t="s">
        <v>2092</v>
      </c>
      <c r="G828" s="186" t="s">
        <v>799</v>
      </c>
      <c r="H828" s="183" t="s">
        <v>2141</v>
      </c>
      <c r="I828" s="186" t="s">
        <v>2133</v>
      </c>
      <c r="J828" s="43">
        <v>1358</v>
      </c>
      <c r="K828" s="186" t="s">
        <v>310</v>
      </c>
      <c r="L828" s="191" t="s">
        <v>2338</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4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4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4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4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4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4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4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4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45">
      <c r="A837" s="277" t="s">
        <v>2207</v>
      </c>
      <c r="C837" s="191" t="s">
        <v>753</v>
      </c>
      <c r="D837" s="191" t="s">
        <v>830</v>
      </c>
      <c r="E837" s="191" t="s">
        <v>831</v>
      </c>
      <c r="F837" s="193" t="s">
        <v>2092</v>
      </c>
      <c r="G837" s="186" t="s">
        <v>822</v>
      </c>
      <c r="H837" s="183" t="s">
        <v>2141</v>
      </c>
      <c r="I837" s="186" t="s">
        <v>2123</v>
      </c>
      <c r="J837" s="43">
        <v>1367</v>
      </c>
      <c r="K837" s="186" t="s">
        <v>310</v>
      </c>
      <c r="L837" s="191" t="s">
        <v>2338</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45">
      <c r="A838" s="277" t="s">
        <v>2207</v>
      </c>
      <c r="C838" s="191" t="s">
        <v>753</v>
      </c>
      <c r="D838" s="191" t="s">
        <v>830</v>
      </c>
      <c r="E838" s="191" t="s">
        <v>831</v>
      </c>
      <c r="F838" s="193" t="s">
        <v>2090</v>
      </c>
      <c r="G838" s="186" t="s">
        <v>799</v>
      </c>
      <c r="H838" s="183" t="s">
        <v>2140</v>
      </c>
      <c r="I838" s="186" t="s">
        <v>2133</v>
      </c>
      <c r="J838" s="43">
        <v>1368</v>
      </c>
      <c r="K838" s="186" t="s">
        <v>310</v>
      </c>
      <c r="L838" s="191" t="s">
        <v>2338</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4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4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4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4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4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4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4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4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45">
      <c r="A847" s="277" t="s">
        <v>2207</v>
      </c>
      <c r="C847" s="191" t="s">
        <v>753</v>
      </c>
      <c r="D847" s="191" t="s">
        <v>830</v>
      </c>
      <c r="E847" s="191" t="s">
        <v>831</v>
      </c>
      <c r="F847" s="193" t="s">
        <v>2090</v>
      </c>
      <c r="G847" s="186" t="s">
        <v>822</v>
      </c>
      <c r="H847" s="183" t="s">
        <v>2140</v>
      </c>
      <c r="I847" s="186" t="s">
        <v>2123</v>
      </c>
      <c r="J847" s="43">
        <v>1377</v>
      </c>
      <c r="K847" s="186" t="s">
        <v>310</v>
      </c>
      <c r="L847" s="191" t="s">
        <v>2338</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45">
      <c r="A848" s="277" t="s">
        <v>2207</v>
      </c>
      <c r="C848" s="191" t="s">
        <v>753</v>
      </c>
      <c r="D848" s="191" t="s">
        <v>830</v>
      </c>
      <c r="E848" s="191" t="s">
        <v>831</v>
      </c>
      <c r="F848" s="193" t="s">
        <v>2088</v>
      </c>
      <c r="G848" s="186" t="s">
        <v>799</v>
      </c>
      <c r="H848" s="183" t="s">
        <v>2139</v>
      </c>
      <c r="I848" s="186" t="s">
        <v>2133</v>
      </c>
      <c r="J848" s="43">
        <v>1378</v>
      </c>
      <c r="K848" s="186" t="s">
        <v>310</v>
      </c>
      <c r="L848" s="191" t="s">
        <v>2338</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4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4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4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4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4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4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4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4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45">
      <c r="A857" s="277" t="s">
        <v>2207</v>
      </c>
      <c r="C857" s="191" t="s">
        <v>753</v>
      </c>
      <c r="D857" s="191" t="s">
        <v>830</v>
      </c>
      <c r="E857" s="191" t="s">
        <v>831</v>
      </c>
      <c r="F857" s="193" t="s">
        <v>2088</v>
      </c>
      <c r="G857" s="186" t="s">
        <v>822</v>
      </c>
      <c r="H857" s="183" t="s">
        <v>2139</v>
      </c>
      <c r="I857" s="186" t="s">
        <v>2123</v>
      </c>
      <c r="J857" s="43">
        <v>1387</v>
      </c>
      <c r="K857" s="186" t="s">
        <v>310</v>
      </c>
      <c r="L857" s="191" t="s">
        <v>2338</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45">
      <c r="A858" s="277" t="s">
        <v>2207</v>
      </c>
      <c r="C858" s="191" t="s">
        <v>753</v>
      </c>
      <c r="D858" s="191" t="s">
        <v>830</v>
      </c>
      <c r="E858" s="191" t="s">
        <v>831</v>
      </c>
      <c r="F858" s="193" t="s">
        <v>2086</v>
      </c>
      <c r="G858" s="186" t="s">
        <v>799</v>
      </c>
      <c r="H858" s="183" t="s">
        <v>2138</v>
      </c>
      <c r="I858" s="186" t="s">
        <v>2133</v>
      </c>
      <c r="J858" s="43">
        <v>1388</v>
      </c>
      <c r="K858" s="186" t="s">
        <v>310</v>
      </c>
      <c r="L858" s="191" t="s">
        <v>2338</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4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4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4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4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4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4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4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4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45">
      <c r="A867" s="277" t="s">
        <v>2207</v>
      </c>
      <c r="C867" s="191" t="s">
        <v>753</v>
      </c>
      <c r="D867" s="191" t="s">
        <v>830</v>
      </c>
      <c r="E867" s="191" t="s">
        <v>831</v>
      </c>
      <c r="F867" s="193" t="s">
        <v>2086</v>
      </c>
      <c r="G867" s="186" t="s">
        <v>822</v>
      </c>
      <c r="H867" s="183" t="s">
        <v>2138</v>
      </c>
      <c r="I867" s="186" t="s">
        <v>2123</v>
      </c>
      <c r="J867" s="43">
        <v>1397</v>
      </c>
      <c r="K867" s="186" t="s">
        <v>310</v>
      </c>
      <c r="L867" s="191" t="s">
        <v>2338</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45">
      <c r="A868" s="277" t="s">
        <v>2207</v>
      </c>
      <c r="C868" s="191" t="s">
        <v>753</v>
      </c>
      <c r="D868" s="191" t="s">
        <v>830</v>
      </c>
      <c r="E868" s="191" t="s">
        <v>831</v>
      </c>
      <c r="F868" s="193" t="s">
        <v>2084</v>
      </c>
      <c r="G868" s="186" t="s">
        <v>799</v>
      </c>
      <c r="H868" s="183" t="s">
        <v>2137</v>
      </c>
      <c r="I868" s="186" t="s">
        <v>2133</v>
      </c>
      <c r="J868" s="43">
        <v>1398</v>
      </c>
      <c r="K868" s="186" t="s">
        <v>310</v>
      </c>
      <c r="L868" s="191" t="s">
        <v>2338</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4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4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4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4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4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4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4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4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45">
      <c r="A877" s="277" t="s">
        <v>2207</v>
      </c>
      <c r="C877" s="191" t="s">
        <v>753</v>
      </c>
      <c r="D877" s="191" t="s">
        <v>830</v>
      </c>
      <c r="E877" s="191" t="s">
        <v>831</v>
      </c>
      <c r="F877" s="193" t="s">
        <v>2084</v>
      </c>
      <c r="G877" s="186" t="s">
        <v>822</v>
      </c>
      <c r="H877" s="183" t="s">
        <v>2137</v>
      </c>
      <c r="I877" s="186" t="s">
        <v>2123</v>
      </c>
      <c r="J877" s="43">
        <v>1407</v>
      </c>
      <c r="K877" s="186" t="s">
        <v>310</v>
      </c>
      <c r="L877" s="191" t="s">
        <v>2338</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45">
      <c r="A878" s="277" t="s">
        <v>2207</v>
      </c>
      <c r="C878" s="191" t="s">
        <v>753</v>
      </c>
      <c r="D878" s="191" t="s">
        <v>830</v>
      </c>
      <c r="E878" s="191" t="s">
        <v>831</v>
      </c>
      <c r="F878" s="193" t="s">
        <v>2082</v>
      </c>
      <c r="G878" s="186" t="s">
        <v>799</v>
      </c>
      <c r="H878" s="183" t="s">
        <v>2136</v>
      </c>
      <c r="I878" s="186" t="s">
        <v>2133</v>
      </c>
      <c r="J878" s="43">
        <v>1408</v>
      </c>
      <c r="K878" s="186" t="s">
        <v>310</v>
      </c>
      <c r="L878" s="191" t="s">
        <v>2338</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4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4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4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4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4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4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4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4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45">
      <c r="A887" s="277" t="s">
        <v>2207</v>
      </c>
      <c r="C887" s="191" t="s">
        <v>753</v>
      </c>
      <c r="D887" s="191" t="s">
        <v>830</v>
      </c>
      <c r="E887" s="191" t="s">
        <v>831</v>
      </c>
      <c r="F887" s="193" t="s">
        <v>2082</v>
      </c>
      <c r="G887" s="186" t="s">
        <v>822</v>
      </c>
      <c r="H887" s="183" t="s">
        <v>2136</v>
      </c>
      <c r="I887" s="186" t="s">
        <v>2123</v>
      </c>
      <c r="J887" s="43">
        <v>1417</v>
      </c>
      <c r="K887" s="186" t="s">
        <v>310</v>
      </c>
      <c r="L887" s="191" t="s">
        <v>2338</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45">
      <c r="A888" s="277" t="s">
        <v>2207</v>
      </c>
      <c r="C888" s="191" t="s">
        <v>753</v>
      </c>
      <c r="D888" s="191" t="s">
        <v>830</v>
      </c>
      <c r="E888" s="191" t="s">
        <v>831</v>
      </c>
      <c r="F888" s="193" t="s">
        <v>2080</v>
      </c>
      <c r="G888" s="186" t="s">
        <v>799</v>
      </c>
      <c r="H888" s="183" t="s">
        <v>2135</v>
      </c>
      <c r="I888" s="186" t="s">
        <v>2133</v>
      </c>
      <c r="J888" s="43">
        <v>1418</v>
      </c>
      <c r="K888" s="186" t="s">
        <v>310</v>
      </c>
      <c r="L888" s="191" t="s">
        <v>2338</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4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4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4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4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4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4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4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4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45">
      <c r="A897" s="277" t="s">
        <v>2207</v>
      </c>
      <c r="C897" s="191" t="s">
        <v>753</v>
      </c>
      <c r="D897" s="191" t="s">
        <v>830</v>
      </c>
      <c r="E897" s="191" t="s">
        <v>831</v>
      </c>
      <c r="F897" s="193" t="s">
        <v>2080</v>
      </c>
      <c r="G897" s="186" t="s">
        <v>822</v>
      </c>
      <c r="H897" s="183" t="s">
        <v>2135</v>
      </c>
      <c r="I897" s="186" t="s">
        <v>2123</v>
      </c>
      <c r="J897" s="43">
        <v>1427</v>
      </c>
      <c r="K897" s="186" t="s">
        <v>310</v>
      </c>
      <c r="L897" s="191" t="s">
        <v>2338</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45">
      <c r="A898" s="277" t="s">
        <v>2207</v>
      </c>
      <c r="C898" s="191" t="s">
        <v>753</v>
      </c>
      <c r="D898" s="191" t="s">
        <v>830</v>
      </c>
      <c r="E898" s="191" t="s">
        <v>831</v>
      </c>
      <c r="F898" s="193" t="s">
        <v>2078</v>
      </c>
      <c r="G898" s="186" t="s">
        <v>799</v>
      </c>
      <c r="H898" s="183" t="s">
        <v>2121</v>
      </c>
      <c r="I898" s="186" t="s">
        <v>2133</v>
      </c>
      <c r="J898" s="43">
        <v>1428</v>
      </c>
      <c r="K898" s="186" t="s">
        <v>310</v>
      </c>
      <c r="L898" s="191" t="s">
        <v>2338</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4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4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4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4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4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4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4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4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45">
      <c r="A907" s="277" t="s">
        <v>2207</v>
      </c>
      <c r="C907" s="191" t="s">
        <v>753</v>
      </c>
      <c r="D907" s="191" t="s">
        <v>830</v>
      </c>
      <c r="E907" s="191" t="s">
        <v>831</v>
      </c>
      <c r="F907" s="193" t="s">
        <v>2078</v>
      </c>
      <c r="G907" s="186" t="s">
        <v>822</v>
      </c>
      <c r="H907" s="183" t="s">
        <v>2121</v>
      </c>
      <c r="I907" s="186" t="s">
        <v>2123</v>
      </c>
      <c r="J907" s="43">
        <v>1437</v>
      </c>
      <c r="K907" s="186" t="s">
        <v>310</v>
      </c>
      <c r="L907" s="191" t="s">
        <v>2338</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4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4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4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4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4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4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4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4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4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4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45">
      <c r="A918" s="277" t="s">
        <v>2207</v>
      </c>
      <c r="C918" s="191" t="s">
        <v>753</v>
      </c>
      <c r="D918" s="191" t="s">
        <v>830</v>
      </c>
      <c r="E918" s="191" t="s">
        <v>831</v>
      </c>
      <c r="F918" s="193" t="s">
        <v>2074</v>
      </c>
      <c r="G918" s="186" t="s">
        <v>799</v>
      </c>
      <c r="H918" s="183" t="s">
        <v>2124</v>
      </c>
      <c r="I918" s="186" t="s">
        <v>2133</v>
      </c>
      <c r="J918" s="43">
        <v>1448</v>
      </c>
      <c r="K918" s="186" t="s">
        <v>310</v>
      </c>
      <c r="L918" s="191" t="s">
        <v>2338</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4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4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4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4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4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4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4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4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45">
      <c r="A927" s="277" t="s">
        <v>2207</v>
      </c>
      <c r="C927" s="191" t="s">
        <v>753</v>
      </c>
      <c r="D927" s="191" t="s">
        <v>830</v>
      </c>
      <c r="E927" s="191" t="s">
        <v>831</v>
      </c>
      <c r="F927" s="193" t="s">
        <v>2074</v>
      </c>
      <c r="G927" s="186" t="s">
        <v>822</v>
      </c>
      <c r="H927" s="183" t="s">
        <v>2124</v>
      </c>
      <c r="I927" s="186" t="s">
        <v>2123</v>
      </c>
      <c r="J927" s="43">
        <v>1457</v>
      </c>
      <c r="K927" s="186" t="s">
        <v>310</v>
      </c>
      <c r="L927" s="191" t="s">
        <v>2338</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8.5" x14ac:dyDescent="0.45">
      <c r="A928" s="292" t="s">
        <v>2204</v>
      </c>
      <c r="B928" s="278"/>
      <c r="C928" s="309" t="s">
        <v>753</v>
      </c>
      <c r="D928" s="309" t="s">
        <v>869</v>
      </c>
      <c r="E928" s="309" t="s">
        <v>870</v>
      </c>
      <c r="F928" s="311"/>
      <c r="G928" s="311"/>
      <c r="H928" s="311"/>
      <c r="I928" s="311"/>
      <c r="J928" s="310">
        <v>58</v>
      </c>
      <c r="K928" s="311" t="s">
        <v>310</v>
      </c>
      <c r="L928" s="314" t="s">
        <v>2339</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8.5" x14ac:dyDescent="0.45">
      <c r="A929" s="292" t="s">
        <v>2204</v>
      </c>
      <c r="B929" s="278"/>
      <c r="C929" s="309" t="s">
        <v>753</v>
      </c>
      <c r="D929" s="309" t="s">
        <v>876</v>
      </c>
      <c r="E929" s="309" t="s">
        <v>877</v>
      </c>
      <c r="F929" s="311"/>
      <c r="G929" s="311"/>
      <c r="H929" s="311"/>
      <c r="I929" s="311"/>
      <c r="J929" s="310">
        <v>510</v>
      </c>
      <c r="K929" s="311" t="s">
        <v>310</v>
      </c>
      <c r="L929" s="314" t="s">
        <v>2340</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8.5" x14ac:dyDescent="0.45">
      <c r="A930" s="292" t="s">
        <v>2204</v>
      </c>
      <c r="B930" s="278"/>
      <c r="C930" s="309" t="s">
        <v>753</v>
      </c>
      <c r="D930" s="309" t="s">
        <v>880</v>
      </c>
      <c r="E930" s="309" t="s">
        <v>881</v>
      </c>
      <c r="F930" s="311"/>
      <c r="G930" s="311"/>
      <c r="H930" s="311"/>
      <c r="I930" s="311"/>
      <c r="J930" s="310">
        <v>511</v>
      </c>
      <c r="K930" s="311" t="s">
        <v>310</v>
      </c>
      <c r="L930" s="314" t="s">
        <v>2341</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8.5" x14ac:dyDescent="0.45">
      <c r="A931" s="292" t="s">
        <v>2204</v>
      </c>
      <c r="B931" s="278"/>
      <c r="C931" s="309" t="s">
        <v>753</v>
      </c>
      <c r="D931" s="309" t="s">
        <v>884</v>
      </c>
      <c r="E931" s="309" t="s">
        <v>885</v>
      </c>
      <c r="F931" s="311"/>
      <c r="G931" s="311"/>
      <c r="H931" s="311"/>
      <c r="I931" s="311"/>
      <c r="J931" s="310">
        <v>512</v>
      </c>
      <c r="K931" s="311" t="s">
        <v>310</v>
      </c>
      <c r="L931" s="314" t="s">
        <v>2342</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4" x14ac:dyDescent="0.4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45">
      <c r="A933" s="277" t="s">
        <v>2207</v>
      </c>
      <c r="C933" s="183" t="s">
        <v>753</v>
      </c>
      <c r="D933" s="183" t="s">
        <v>888</v>
      </c>
      <c r="E933" s="183" t="s">
        <v>889</v>
      </c>
      <c r="F933" s="186" t="s">
        <v>2097</v>
      </c>
      <c r="G933" s="186"/>
      <c r="H933" s="193" t="s">
        <v>2143</v>
      </c>
      <c r="I933" s="186"/>
      <c r="J933" s="43">
        <v>429</v>
      </c>
      <c r="K933" s="186" t="s">
        <v>310</v>
      </c>
      <c r="L933" s="188" t="s">
        <v>2343</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45">
      <c r="A934" s="277" t="s">
        <v>2207</v>
      </c>
      <c r="C934" s="191" t="s">
        <v>753</v>
      </c>
      <c r="D934" s="191" t="s">
        <v>888</v>
      </c>
      <c r="E934" s="191" t="s">
        <v>889</v>
      </c>
      <c r="F934" s="193" t="s">
        <v>2095</v>
      </c>
      <c r="G934" s="186"/>
      <c r="H934" s="193" t="s">
        <v>1832</v>
      </c>
      <c r="I934" s="186"/>
      <c r="J934" s="43">
        <v>430</v>
      </c>
      <c r="K934" s="186" t="s">
        <v>310</v>
      </c>
      <c r="L934" s="188" t="s">
        <v>2344</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45">
      <c r="A935" s="277" t="s">
        <v>2207</v>
      </c>
      <c r="C935" s="191" t="s">
        <v>753</v>
      </c>
      <c r="D935" s="191" t="s">
        <v>888</v>
      </c>
      <c r="E935" s="191" t="s">
        <v>889</v>
      </c>
      <c r="F935" s="193" t="s">
        <v>2076</v>
      </c>
      <c r="G935" s="186"/>
      <c r="H935" s="193" t="s">
        <v>2134</v>
      </c>
      <c r="I935" s="186"/>
      <c r="J935" s="43">
        <v>432</v>
      </c>
      <c r="K935" s="186" t="s">
        <v>310</v>
      </c>
      <c r="L935" s="188" t="s">
        <v>2345</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7" x14ac:dyDescent="0.4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4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4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45">
      <c r="A939" s="277" t="s">
        <v>2207</v>
      </c>
      <c r="C939" s="191" t="s">
        <v>753</v>
      </c>
      <c r="D939" s="191" t="s">
        <v>900</v>
      </c>
      <c r="E939" s="191" t="s">
        <v>901</v>
      </c>
      <c r="F939" s="186" t="s">
        <v>2118</v>
      </c>
      <c r="G939" s="186"/>
      <c r="H939" s="183" t="s">
        <v>1830</v>
      </c>
      <c r="I939" s="186"/>
      <c r="J939" s="43">
        <v>513</v>
      </c>
      <c r="K939" s="186" t="s">
        <v>310</v>
      </c>
      <c r="L939" s="186" t="s">
        <v>2346</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45">
      <c r="A940" s="277" t="s">
        <v>2207</v>
      </c>
      <c r="C940" s="191" t="s">
        <v>753</v>
      </c>
      <c r="D940" s="191" t="s">
        <v>900</v>
      </c>
      <c r="E940" s="191" t="s">
        <v>901</v>
      </c>
      <c r="F940" s="186" t="s">
        <v>2076</v>
      </c>
      <c r="G940" s="186"/>
      <c r="H940" s="183" t="s">
        <v>2134</v>
      </c>
      <c r="I940" s="186"/>
      <c r="J940" s="43">
        <v>514</v>
      </c>
      <c r="K940" s="186" t="s">
        <v>310</v>
      </c>
      <c r="L940" s="186" t="s">
        <v>2347</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42.75" x14ac:dyDescent="0.4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4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4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45">
      <c r="A944" s="277" t="s">
        <v>2207</v>
      </c>
      <c r="C944" s="191" t="s">
        <v>753</v>
      </c>
      <c r="D944" s="191" t="s">
        <v>909</v>
      </c>
      <c r="E944" s="191" t="s">
        <v>910</v>
      </c>
      <c r="F944" s="186" t="s">
        <v>2118</v>
      </c>
      <c r="G944" s="186"/>
      <c r="H944" s="183" t="s">
        <v>1830</v>
      </c>
      <c r="I944" s="186"/>
      <c r="J944" s="43">
        <v>515</v>
      </c>
      <c r="K944" s="186" t="s">
        <v>310</v>
      </c>
      <c r="L944" s="186" t="s">
        <v>2348</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45">
      <c r="A945" s="277" t="s">
        <v>2207</v>
      </c>
      <c r="C945" s="191" t="s">
        <v>753</v>
      </c>
      <c r="D945" s="191" t="s">
        <v>909</v>
      </c>
      <c r="E945" s="191" t="s">
        <v>910</v>
      </c>
      <c r="F945" s="186" t="s">
        <v>2076</v>
      </c>
      <c r="G945" s="186"/>
      <c r="H945" s="183" t="s">
        <v>2134</v>
      </c>
      <c r="I945" s="186"/>
      <c r="J945" s="43">
        <v>516</v>
      </c>
      <c r="K945" s="186" t="s">
        <v>310</v>
      </c>
      <c r="L945" s="186" t="s">
        <v>2349</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1.25" x14ac:dyDescent="0.4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4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4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4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4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4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4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4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4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4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8.5" x14ac:dyDescent="0.45">
      <c r="A956" s="292" t="s">
        <v>2204</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4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4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8.5" x14ac:dyDescent="0.4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2.75" x14ac:dyDescent="0.45">
      <c r="A960" s="292" t="s">
        <v>2204</v>
      </c>
      <c r="B960" s="278"/>
      <c r="C960" s="312" t="s">
        <v>930</v>
      </c>
      <c r="D960" s="312" t="s">
        <v>952</v>
      </c>
      <c r="E960" s="312" t="s">
        <v>953</v>
      </c>
      <c r="F960" s="313"/>
      <c r="G960" s="313"/>
      <c r="H960" s="313"/>
      <c r="I960" s="313"/>
      <c r="J960" s="325">
        <v>62</v>
      </c>
      <c r="K960" s="313" t="s">
        <v>310</v>
      </c>
      <c r="L960" s="314" t="s">
        <v>2350</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8.5" x14ac:dyDescent="0.45">
      <c r="A961" s="292" t="s">
        <v>2204</v>
      </c>
      <c r="B961" s="278"/>
      <c r="C961" s="312" t="s">
        <v>930</v>
      </c>
      <c r="D961" s="312" t="s">
        <v>958</v>
      </c>
      <c r="E961" s="312" t="s">
        <v>959</v>
      </c>
      <c r="F961" s="313"/>
      <c r="G961" s="313"/>
      <c r="H961" s="313"/>
      <c r="I961" s="313"/>
      <c r="J961" s="325">
        <v>63</v>
      </c>
      <c r="K961" s="313" t="s">
        <v>310</v>
      </c>
      <c r="L961" s="314" t="s">
        <v>2351</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8.5" x14ac:dyDescent="0.45">
      <c r="A962" s="292" t="s">
        <v>2204</v>
      </c>
      <c r="B962" s="278"/>
      <c r="C962" s="312" t="s">
        <v>930</v>
      </c>
      <c r="D962" s="312" t="s">
        <v>964</v>
      </c>
      <c r="E962" s="312" t="s">
        <v>965</v>
      </c>
      <c r="F962" s="313"/>
      <c r="G962" s="313"/>
      <c r="H962" s="313"/>
      <c r="I962" s="313"/>
      <c r="J962" s="325">
        <v>64</v>
      </c>
      <c r="K962" s="313" t="s">
        <v>310</v>
      </c>
      <c r="L962" s="314" t="s">
        <v>2352</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4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5.5" x14ac:dyDescent="0.4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2.75" x14ac:dyDescent="0.4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2.75" x14ac:dyDescent="0.4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2.75" x14ac:dyDescent="0.45">
      <c r="A967" s="292" t="s">
        <v>2204</v>
      </c>
      <c r="B967" s="278"/>
      <c r="C967" s="309" t="s">
        <v>981</v>
      </c>
      <c r="D967" s="309" t="s">
        <v>998</v>
      </c>
      <c r="E967" s="309" t="s">
        <v>999</v>
      </c>
      <c r="F967" s="311"/>
      <c r="G967" s="311"/>
      <c r="H967" s="311"/>
      <c r="I967" s="311"/>
      <c r="J967" s="325">
        <v>450</v>
      </c>
      <c r="K967" s="311" t="s">
        <v>310</v>
      </c>
      <c r="L967" s="314" t="s">
        <v>2353</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7" x14ac:dyDescent="0.4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4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4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4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4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4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4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1.25" x14ac:dyDescent="0.4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4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4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45">
      <c r="A978" s="277" t="s">
        <v>2207</v>
      </c>
      <c r="C978" s="191" t="s">
        <v>1005</v>
      </c>
      <c r="D978" s="191" t="s">
        <v>1025</v>
      </c>
      <c r="E978" s="191" t="s">
        <v>1026</v>
      </c>
      <c r="F978" s="193" t="s">
        <v>255</v>
      </c>
      <c r="G978" s="186"/>
      <c r="H978" s="193" t="s">
        <v>741</v>
      </c>
      <c r="I978" s="186"/>
      <c r="J978" s="43">
        <v>70</v>
      </c>
      <c r="K978" s="193" t="s">
        <v>310</v>
      </c>
      <c r="L978" s="188" t="s">
        <v>2354</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4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4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4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4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4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4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4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4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45">
      <c r="A987" s="277" t="s">
        <v>2207</v>
      </c>
      <c r="C987" s="191" t="s">
        <v>1005</v>
      </c>
      <c r="D987" s="191" t="s">
        <v>1025</v>
      </c>
      <c r="E987" s="191" t="s">
        <v>1026</v>
      </c>
      <c r="F987" s="193" t="s">
        <v>1047</v>
      </c>
      <c r="G987" s="186"/>
      <c r="H987" s="193" t="s">
        <v>1048</v>
      </c>
      <c r="I987" s="186"/>
      <c r="J987" s="43">
        <v>709</v>
      </c>
      <c r="K987" s="193" t="s">
        <v>332</v>
      </c>
      <c r="L987" s="188" t="s">
        <v>2355</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4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4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4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4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4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4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4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4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4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4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4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4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4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4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4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4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4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4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4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4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4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4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4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4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4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4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4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4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4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4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4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4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4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4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4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4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4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4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4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4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4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4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4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4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5.5" x14ac:dyDescent="0.4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45">
      <c r="A1033" s="277" t="s">
        <v>2207</v>
      </c>
      <c r="B1033" s="278"/>
      <c r="C1033" s="183" t="s">
        <v>1005</v>
      </c>
      <c r="D1033" s="183" t="s">
        <v>1074</v>
      </c>
      <c r="E1033" s="183" t="s">
        <v>1075</v>
      </c>
      <c r="F1033" s="186" t="s">
        <v>1027</v>
      </c>
      <c r="G1033" s="186"/>
      <c r="H1033" s="186" t="s">
        <v>1028</v>
      </c>
      <c r="I1033" s="186"/>
      <c r="J1033" s="43">
        <v>78</v>
      </c>
      <c r="K1033" s="186" t="s">
        <v>310</v>
      </c>
      <c r="L1033" s="238" t="s">
        <v>2356</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45">
      <c r="A1034" s="277" t="s">
        <v>2207</v>
      </c>
      <c r="B1034" s="278"/>
      <c r="C1034" s="251" t="s">
        <v>1005</v>
      </c>
      <c r="D1034" s="251" t="s">
        <v>1074</v>
      </c>
      <c r="E1034" s="251" t="s">
        <v>1075</v>
      </c>
      <c r="F1034" s="193" t="s">
        <v>251</v>
      </c>
      <c r="G1034" s="193"/>
      <c r="H1034" s="193" t="s">
        <v>579</v>
      </c>
      <c r="I1034" s="201"/>
      <c r="J1034" s="43">
        <v>79</v>
      </c>
      <c r="K1034" s="193" t="s">
        <v>310</v>
      </c>
      <c r="L1034" s="240" t="s">
        <v>2356</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45">
      <c r="A1035" s="277" t="s">
        <v>2207</v>
      </c>
      <c r="B1035" s="278"/>
      <c r="C1035" s="251" t="s">
        <v>1005</v>
      </c>
      <c r="D1035" s="251" t="s">
        <v>1074</v>
      </c>
      <c r="E1035" s="251" t="s">
        <v>1075</v>
      </c>
      <c r="F1035" s="193" t="s">
        <v>255</v>
      </c>
      <c r="G1035" s="193"/>
      <c r="H1035" s="193" t="s">
        <v>741</v>
      </c>
      <c r="I1035" s="201"/>
      <c r="J1035" s="43">
        <v>80</v>
      </c>
      <c r="K1035" s="193" t="s">
        <v>310</v>
      </c>
      <c r="L1035" s="240" t="s">
        <v>2356</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4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4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45">
      <c r="A1038" s="277" t="s">
        <v>2207</v>
      </c>
      <c r="B1038" s="278"/>
      <c r="C1038" s="251" t="s">
        <v>1005</v>
      </c>
      <c r="D1038" s="251" t="s">
        <v>1074</v>
      </c>
      <c r="E1038" s="251" t="s">
        <v>1075</v>
      </c>
      <c r="F1038" s="193" t="s">
        <v>257</v>
      </c>
      <c r="G1038" s="193"/>
      <c r="H1038" s="193" t="s">
        <v>923</v>
      </c>
      <c r="I1038" s="201"/>
      <c r="J1038" s="43">
        <v>81</v>
      </c>
      <c r="K1038" s="193" t="s">
        <v>310</v>
      </c>
      <c r="L1038" s="238" t="s">
        <v>2356</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45">
      <c r="A1039" s="277" t="s">
        <v>2207</v>
      </c>
      <c r="B1039" s="278"/>
      <c r="C1039" s="251" t="s">
        <v>1005</v>
      </c>
      <c r="D1039" s="251" t="s">
        <v>1074</v>
      </c>
      <c r="E1039" s="251" t="s">
        <v>1075</v>
      </c>
      <c r="F1039" s="193" t="s">
        <v>256</v>
      </c>
      <c r="G1039" s="193"/>
      <c r="H1039" s="193" t="s">
        <v>924</v>
      </c>
      <c r="I1039" s="201"/>
      <c r="J1039" s="43">
        <v>82</v>
      </c>
      <c r="K1039" s="193" t="s">
        <v>310</v>
      </c>
      <c r="L1039" s="240" t="s">
        <v>2356</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4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4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4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4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4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4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4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4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4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4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1.25" x14ac:dyDescent="0.4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4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4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4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4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4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4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1.25" x14ac:dyDescent="0.4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56.25" x14ac:dyDescent="0.4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4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4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4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4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4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4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4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4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4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4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4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4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4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4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4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4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4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4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4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4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4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4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4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4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4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4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4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4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4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4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4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4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4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4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4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4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4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42.25" x14ac:dyDescent="0.4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4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4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4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4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4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4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4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5.5" x14ac:dyDescent="0.4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1.25" x14ac:dyDescent="0.4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4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4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4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4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4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4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1.25" x14ac:dyDescent="0.4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7" x14ac:dyDescent="0.4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4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4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4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4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4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4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4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4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4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4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4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4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4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4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4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4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4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4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4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4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4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4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4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4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4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4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4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4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4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4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4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4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4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4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4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4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4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56.5" x14ac:dyDescent="0.4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4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4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4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4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4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4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4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2.75" x14ac:dyDescent="0.45">
      <c r="A1159" s="292" t="s">
        <v>2204</v>
      </c>
      <c r="B1159" s="278"/>
      <c r="C1159" s="312" t="s">
        <v>1221</v>
      </c>
      <c r="D1159" s="312" t="s">
        <v>1222</v>
      </c>
      <c r="E1159" s="312" t="s">
        <v>1223</v>
      </c>
      <c r="F1159" s="312"/>
      <c r="G1159" s="312"/>
      <c r="H1159" s="312"/>
      <c r="I1159" s="312"/>
      <c r="J1159" s="325">
        <v>543</v>
      </c>
      <c r="K1159" s="312" t="s">
        <v>332</v>
      </c>
      <c r="L1159" s="341" t="s">
        <v>2357</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28" x14ac:dyDescent="0.4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4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4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4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4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4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28" x14ac:dyDescent="0.4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4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4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4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4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4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28" x14ac:dyDescent="0.4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4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4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4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4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4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28" x14ac:dyDescent="0.4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4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4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4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4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4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28" x14ac:dyDescent="0.4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4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4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4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4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4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28" x14ac:dyDescent="0.4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4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4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4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4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4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28" x14ac:dyDescent="0.4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4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4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4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4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4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28" x14ac:dyDescent="0.4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4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4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4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4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4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28" x14ac:dyDescent="0.4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4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4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4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4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4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328125" defaultRowHeight="14.25" x14ac:dyDescent="0.45"/>
  <cols>
    <col min="1" max="1" width="20.1328125" style="271" customWidth="1"/>
    <col min="2" max="2" width="43.73046875" style="271" customWidth="1"/>
    <col min="3" max="3" width="44.73046875" style="271" customWidth="1"/>
    <col min="4" max="4" width="14" style="271" customWidth="1"/>
    <col min="5" max="5" width="158.1328125" style="272" customWidth="1"/>
    <col min="6" max="16384" width="9.1328125" style="271"/>
  </cols>
  <sheetData>
    <row r="1" spans="1:5" x14ac:dyDescent="0.45">
      <c r="A1" s="29" t="s">
        <v>2186</v>
      </c>
    </row>
    <row r="2" spans="1:5" x14ac:dyDescent="0.45">
      <c r="A2" s="6" t="s">
        <v>2187</v>
      </c>
    </row>
    <row r="3" spans="1:5" x14ac:dyDescent="0.45">
      <c r="A3" s="274" t="s">
        <v>283</v>
      </c>
      <c r="B3" s="274" t="s">
        <v>284</v>
      </c>
      <c r="C3" s="274" t="s">
        <v>285</v>
      </c>
      <c r="D3" s="274" t="s">
        <v>2238</v>
      </c>
      <c r="E3" s="273" t="s">
        <v>2239</v>
      </c>
    </row>
    <row r="4" spans="1:5" ht="28.5" x14ac:dyDescent="0.45">
      <c r="A4" s="271" t="s">
        <v>304</v>
      </c>
      <c r="B4" s="271" t="s">
        <v>305</v>
      </c>
      <c r="C4" s="271" t="s">
        <v>306</v>
      </c>
      <c r="D4" s="275" t="s">
        <v>2240</v>
      </c>
      <c r="E4" s="297" t="s">
        <v>2241</v>
      </c>
    </row>
    <row r="5" spans="1:5" ht="28.5" x14ac:dyDescent="0.45">
      <c r="A5" s="271" t="s">
        <v>304</v>
      </c>
      <c r="B5" s="271" t="s">
        <v>371</v>
      </c>
      <c r="C5" s="271" t="s">
        <v>372</v>
      </c>
      <c r="D5" s="275" t="s">
        <v>2240</v>
      </c>
      <c r="E5" s="297" t="s">
        <v>2242</v>
      </c>
    </row>
    <row r="6" spans="1:5" ht="42.75" x14ac:dyDescent="0.45">
      <c r="A6" s="271" t="s">
        <v>304</v>
      </c>
      <c r="B6" s="271" t="s">
        <v>378</v>
      </c>
      <c r="C6" s="271" t="s">
        <v>379</v>
      </c>
      <c r="D6" s="275" t="s">
        <v>2240</v>
      </c>
      <c r="E6" s="297" t="s">
        <v>2243</v>
      </c>
    </row>
    <row r="7" spans="1:5" ht="42.75" x14ac:dyDescent="0.45">
      <c r="A7" s="271" t="s">
        <v>304</v>
      </c>
      <c r="B7" s="271" t="s">
        <v>2188</v>
      </c>
      <c r="C7" s="271" t="s">
        <v>387</v>
      </c>
      <c r="D7" s="275" t="s">
        <v>2240</v>
      </c>
      <c r="E7" s="297" t="s">
        <v>2244</v>
      </c>
    </row>
    <row r="8" spans="1:5" x14ac:dyDescent="0.45">
      <c r="A8" s="271" t="s">
        <v>304</v>
      </c>
      <c r="B8" s="271" t="s">
        <v>412</v>
      </c>
      <c r="C8" s="271" t="s">
        <v>413</v>
      </c>
      <c r="D8" s="275" t="s">
        <v>2240</v>
      </c>
      <c r="E8" s="297" t="s">
        <v>2245</v>
      </c>
    </row>
    <row r="9" spans="1:5" ht="28.5" x14ac:dyDescent="0.45">
      <c r="A9" s="271" t="s">
        <v>304</v>
      </c>
      <c r="B9" s="271" t="s">
        <v>420</v>
      </c>
      <c r="C9" s="271" t="s">
        <v>421</v>
      </c>
      <c r="D9" s="275" t="s">
        <v>2240</v>
      </c>
      <c r="E9" s="297" t="s">
        <v>2246</v>
      </c>
    </row>
    <row r="10" spans="1:5" ht="28.5" x14ac:dyDescent="0.45">
      <c r="A10" s="271" t="s">
        <v>304</v>
      </c>
      <c r="B10" s="271" t="s">
        <v>429</v>
      </c>
      <c r="C10" s="271" t="s">
        <v>430</v>
      </c>
      <c r="D10" s="275" t="s">
        <v>2240</v>
      </c>
      <c r="E10" s="297" t="s">
        <v>2247</v>
      </c>
    </row>
    <row r="11" spans="1:5" ht="42.75" x14ac:dyDescent="0.45">
      <c r="A11" s="271" t="s">
        <v>304</v>
      </c>
      <c r="B11" s="271" t="s">
        <v>2189</v>
      </c>
      <c r="C11" s="271" t="s">
        <v>456</v>
      </c>
      <c r="D11" s="275" t="s">
        <v>2240</v>
      </c>
      <c r="E11" s="297" t="s">
        <v>2248</v>
      </c>
    </row>
    <row r="12" spans="1:5" x14ac:dyDescent="0.45">
      <c r="A12" s="271" t="s">
        <v>304</v>
      </c>
      <c r="B12" s="271" t="s">
        <v>471</v>
      </c>
      <c r="C12" s="271" t="s">
        <v>472</v>
      </c>
      <c r="D12" s="275" t="s">
        <v>2240</v>
      </c>
      <c r="E12" s="297" t="s">
        <v>2249</v>
      </c>
    </row>
    <row r="13" spans="1:5" x14ac:dyDescent="0.45">
      <c r="A13" s="271" t="s">
        <v>304</v>
      </c>
      <c r="B13" s="271" t="s">
        <v>479</v>
      </c>
      <c r="C13" s="271" t="s">
        <v>480</v>
      </c>
      <c r="D13" s="275" t="s">
        <v>2240</v>
      </c>
      <c r="E13" s="297" t="s">
        <v>2250</v>
      </c>
    </row>
    <row r="14" spans="1:5" x14ac:dyDescent="0.45">
      <c r="A14" s="271" t="s">
        <v>490</v>
      </c>
      <c r="B14" s="271" t="s">
        <v>491</v>
      </c>
      <c r="C14" s="271" t="s">
        <v>492</v>
      </c>
      <c r="D14" s="275" t="s">
        <v>2240</v>
      </c>
      <c r="E14" s="297" t="s">
        <v>2251</v>
      </c>
    </row>
    <row r="15" spans="1:5" ht="28.5" x14ac:dyDescent="0.45">
      <c r="A15" s="271" t="s">
        <v>490</v>
      </c>
      <c r="B15" s="271" t="s">
        <v>515</v>
      </c>
      <c r="C15" s="271" t="s">
        <v>516</v>
      </c>
      <c r="D15" s="275" t="s">
        <v>2240</v>
      </c>
      <c r="E15" s="297" t="s">
        <v>2252</v>
      </c>
    </row>
    <row r="16" spans="1:5" ht="42.75" x14ac:dyDescent="0.45">
      <c r="A16" s="271" t="s">
        <v>490</v>
      </c>
      <c r="B16" s="271" t="s">
        <v>525</v>
      </c>
      <c r="C16" s="271" t="s">
        <v>526</v>
      </c>
      <c r="D16" s="275" t="s">
        <v>2240</v>
      </c>
      <c r="E16" s="297" t="s">
        <v>2253</v>
      </c>
    </row>
    <row r="17" spans="1:5" x14ac:dyDescent="0.45">
      <c r="A17" s="271" t="s">
        <v>490</v>
      </c>
      <c r="B17" s="271" t="s">
        <v>533</v>
      </c>
      <c r="C17" s="271" t="s">
        <v>534</v>
      </c>
      <c r="D17" s="275" t="s">
        <v>2240</v>
      </c>
      <c r="E17" s="297" t="s">
        <v>2254</v>
      </c>
    </row>
    <row r="18" spans="1:5" x14ac:dyDescent="0.45">
      <c r="A18" s="271" t="s">
        <v>490</v>
      </c>
      <c r="B18" s="271" t="s">
        <v>543</v>
      </c>
      <c r="C18" s="271" t="s">
        <v>544</v>
      </c>
      <c r="D18" s="275" t="s">
        <v>2240</v>
      </c>
      <c r="E18" s="297" t="s">
        <v>2255</v>
      </c>
    </row>
    <row r="19" spans="1:5" ht="28.5" x14ac:dyDescent="0.45">
      <c r="A19" s="271" t="s">
        <v>490</v>
      </c>
      <c r="B19" s="271" t="s">
        <v>551</v>
      </c>
      <c r="C19" s="271" t="s">
        <v>552</v>
      </c>
      <c r="D19" s="275" t="s">
        <v>2240</v>
      </c>
      <c r="E19" s="297" t="s">
        <v>2256</v>
      </c>
    </row>
    <row r="20" spans="1:5" x14ac:dyDescent="0.45">
      <c r="A20" s="271" t="s">
        <v>490</v>
      </c>
      <c r="B20" s="271" t="s">
        <v>557</v>
      </c>
      <c r="C20" s="271" t="s">
        <v>558</v>
      </c>
      <c r="D20" s="275" t="s">
        <v>2240</v>
      </c>
      <c r="E20" s="297" t="s">
        <v>2257</v>
      </c>
    </row>
    <row r="21" spans="1:5" ht="28.5" x14ac:dyDescent="0.45">
      <c r="A21" s="271" t="s">
        <v>490</v>
      </c>
      <c r="B21" s="271" t="s">
        <v>567</v>
      </c>
      <c r="C21" s="271" t="s">
        <v>568</v>
      </c>
      <c r="D21" s="275" t="s">
        <v>2240</v>
      </c>
      <c r="E21" s="297" t="s">
        <v>2258</v>
      </c>
    </row>
    <row r="22" spans="1:5" x14ac:dyDescent="0.45">
      <c r="A22" s="271" t="s">
        <v>575</v>
      </c>
      <c r="B22" s="271" t="s">
        <v>580</v>
      </c>
      <c r="C22" s="271" t="s">
        <v>577</v>
      </c>
      <c r="D22" s="275" t="s">
        <v>2240</v>
      </c>
      <c r="E22" s="297" t="s">
        <v>2259</v>
      </c>
    </row>
    <row r="23" spans="1:5" x14ac:dyDescent="0.45">
      <c r="A23" s="271" t="s">
        <v>575</v>
      </c>
      <c r="B23" s="271" t="s">
        <v>619</v>
      </c>
      <c r="C23" s="271" t="s">
        <v>620</v>
      </c>
      <c r="D23" s="275" t="s">
        <v>2240</v>
      </c>
      <c r="E23" s="297" t="s">
        <v>2260</v>
      </c>
    </row>
    <row r="24" spans="1:5" ht="71.25" x14ac:dyDescent="0.45">
      <c r="A24" s="271" t="s">
        <v>575</v>
      </c>
      <c r="B24" s="271" t="s">
        <v>627</v>
      </c>
      <c r="C24" s="271" t="s">
        <v>628</v>
      </c>
      <c r="D24" s="275" t="s">
        <v>2240</v>
      </c>
      <c r="E24" s="297" t="s">
        <v>2261</v>
      </c>
    </row>
    <row r="25" spans="1:5" ht="28.5" x14ac:dyDescent="0.45">
      <c r="A25" s="271" t="s">
        <v>575</v>
      </c>
      <c r="B25" s="271" t="s">
        <v>634</v>
      </c>
      <c r="C25" s="271" t="s">
        <v>635</v>
      </c>
      <c r="D25" s="275" t="s">
        <v>2240</v>
      </c>
      <c r="E25" s="297" t="s">
        <v>2262</v>
      </c>
    </row>
    <row r="26" spans="1:5" ht="28.5" x14ac:dyDescent="0.45">
      <c r="A26" s="271" t="s">
        <v>575</v>
      </c>
      <c r="B26" s="271" t="s">
        <v>642</v>
      </c>
      <c r="C26" s="271" t="s">
        <v>643</v>
      </c>
      <c r="D26" s="275" t="s">
        <v>2240</v>
      </c>
      <c r="E26" s="297" t="s">
        <v>2263</v>
      </c>
    </row>
    <row r="27" spans="1:5" x14ac:dyDescent="0.45">
      <c r="A27" s="271" t="s">
        <v>575</v>
      </c>
      <c r="B27" s="271" t="s">
        <v>647</v>
      </c>
      <c r="C27" s="271" t="s">
        <v>648</v>
      </c>
      <c r="D27" s="275" t="s">
        <v>2240</v>
      </c>
      <c r="E27" s="298"/>
    </row>
    <row r="28" spans="1:5" ht="28.5" x14ac:dyDescent="0.45">
      <c r="A28" s="271" t="s">
        <v>575</v>
      </c>
      <c r="B28" s="271" t="s">
        <v>650</v>
      </c>
      <c r="C28" s="271" t="s">
        <v>651</v>
      </c>
      <c r="D28" s="275" t="s">
        <v>2240</v>
      </c>
      <c r="E28" s="297" t="s">
        <v>2264</v>
      </c>
    </row>
    <row r="29" spans="1:5" x14ac:dyDescent="0.45">
      <c r="A29" s="271" t="s">
        <v>575</v>
      </c>
      <c r="B29" s="271" t="s">
        <v>656</v>
      </c>
      <c r="C29" s="271" t="s">
        <v>657</v>
      </c>
      <c r="D29" s="275" t="s">
        <v>2240</v>
      </c>
      <c r="E29" s="297" t="s">
        <v>2265</v>
      </c>
    </row>
    <row r="30" spans="1:5" x14ac:dyDescent="0.45">
      <c r="A30" s="271" t="s">
        <v>575</v>
      </c>
      <c r="B30" s="271" t="s">
        <v>666</v>
      </c>
      <c r="C30" s="271" t="s">
        <v>667</v>
      </c>
      <c r="D30" s="275" t="s">
        <v>2240</v>
      </c>
      <c r="E30" s="297" t="s">
        <v>2266</v>
      </c>
    </row>
    <row r="31" spans="1:5" ht="28.5" x14ac:dyDescent="0.45">
      <c r="A31" s="271" t="s">
        <v>575</v>
      </c>
      <c r="B31" s="271" t="s">
        <v>672</v>
      </c>
      <c r="C31" s="271" t="s">
        <v>673</v>
      </c>
      <c r="D31" s="275" t="s">
        <v>2240</v>
      </c>
      <c r="E31" s="297" t="s">
        <v>2267</v>
      </c>
    </row>
    <row r="32" spans="1:5" x14ac:dyDescent="0.45">
      <c r="A32" s="271" t="s">
        <v>575</v>
      </c>
      <c r="B32" s="271" t="s">
        <v>682</v>
      </c>
      <c r="C32" s="271" t="s">
        <v>683</v>
      </c>
      <c r="D32" s="275" t="s">
        <v>2240</v>
      </c>
      <c r="E32" s="298" t="s">
        <v>2268</v>
      </c>
    </row>
    <row r="33" spans="1:5" ht="28.5" x14ac:dyDescent="0.45">
      <c r="A33" s="271" t="s">
        <v>575</v>
      </c>
      <c r="B33" s="271" t="s">
        <v>684</v>
      </c>
      <c r="C33" s="271" t="s">
        <v>685</v>
      </c>
      <c r="D33" s="275" t="s">
        <v>2240</v>
      </c>
      <c r="E33" s="298" t="s">
        <v>2360</v>
      </c>
    </row>
    <row r="34" spans="1:5" x14ac:dyDescent="0.45">
      <c r="A34" s="271" t="s">
        <v>575</v>
      </c>
      <c r="B34" s="271" t="s">
        <v>688</v>
      </c>
      <c r="C34" s="271" t="s">
        <v>689</v>
      </c>
      <c r="D34" s="275" t="s">
        <v>2240</v>
      </c>
      <c r="E34" s="297" t="s">
        <v>2269</v>
      </c>
    </row>
    <row r="35" spans="1:5" x14ac:dyDescent="0.45">
      <c r="A35" s="271" t="s">
        <v>575</v>
      </c>
      <c r="B35" s="271" t="s">
        <v>691</v>
      </c>
      <c r="C35" s="271" t="s">
        <v>692</v>
      </c>
      <c r="D35" s="275" t="s">
        <v>2240</v>
      </c>
      <c r="E35" s="297" t="s">
        <v>2270</v>
      </c>
    </row>
    <row r="36" spans="1:5" ht="28.5" x14ac:dyDescent="0.45">
      <c r="A36" s="271" t="s">
        <v>575</v>
      </c>
      <c r="B36" s="271" t="s">
        <v>699</v>
      </c>
      <c r="C36" s="271" t="s">
        <v>700</v>
      </c>
      <c r="D36" s="275" t="s">
        <v>2240</v>
      </c>
      <c r="E36" s="298" t="s">
        <v>2271</v>
      </c>
    </row>
    <row r="37" spans="1:5" ht="28.5" x14ac:dyDescent="0.45">
      <c r="A37" s="271" t="s">
        <v>575</v>
      </c>
      <c r="B37" s="271" t="s">
        <v>717</v>
      </c>
      <c r="C37" s="271" t="s">
        <v>718</v>
      </c>
      <c r="D37" s="275" t="s">
        <v>2240</v>
      </c>
      <c r="E37" s="297" t="s">
        <v>2272</v>
      </c>
    </row>
    <row r="38" spans="1:5" x14ac:dyDescent="0.45">
      <c r="A38" s="271" t="s">
        <v>575</v>
      </c>
      <c r="B38" s="271" t="s">
        <v>726</v>
      </c>
      <c r="C38" s="271" t="s">
        <v>727</v>
      </c>
      <c r="D38" s="275" t="s">
        <v>2240</v>
      </c>
      <c r="E38" s="297" t="s">
        <v>2273</v>
      </c>
    </row>
    <row r="39" spans="1:5" x14ac:dyDescent="0.45">
      <c r="A39" s="271" t="s">
        <v>575</v>
      </c>
      <c r="B39" s="271" t="s">
        <v>735</v>
      </c>
      <c r="C39" s="271" t="s">
        <v>736</v>
      </c>
      <c r="D39" s="275" t="s">
        <v>2240</v>
      </c>
      <c r="E39" s="298" t="s">
        <v>2274</v>
      </c>
    </row>
    <row r="40" spans="1:5" x14ac:dyDescent="0.45">
      <c r="A40" s="271" t="s">
        <v>575</v>
      </c>
      <c r="B40" s="271" t="s">
        <v>747</v>
      </c>
      <c r="C40" s="271" t="s">
        <v>748</v>
      </c>
      <c r="D40" s="275" t="s">
        <v>2240</v>
      </c>
      <c r="E40" s="298" t="s">
        <v>2275</v>
      </c>
    </row>
    <row r="41" spans="1:5" ht="57" x14ac:dyDescent="0.45">
      <c r="A41" s="271" t="s">
        <v>753</v>
      </c>
      <c r="B41" s="271" t="s">
        <v>619</v>
      </c>
      <c r="C41" s="271" t="s">
        <v>754</v>
      </c>
      <c r="D41" s="275" t="s">
        <v>2240</v>
      </c>
      <c r="E41" s="298" t="s">
        <v>2365</v>
      </c>
    </row>
    <row r="42" spans="1:5" x14ac:dyDescent="0.45">
      <c r="A42" s="271" t="s">
        <v>753</v>
      </c>
      <c r="B42" s="271" t="s">
        <v>778</v>
      </c>
      <c r="C42" s="271" t="s">
        <v>779</v>
      </c>
      <c r="D42" s="275" t="s">
        <v>2240</v>
      </c>
      <c r="E42" s="297" t="s">
        <v>2276</v>
      </c>
    </row>
    <row r="43" spans="1:5" x14ac:dyDescent="0.45">
      <c r="A43" s="271" t="s">
        <v>753</v>
      </c>
      <c r="B43" s="271" t="s">
        <v>785</v>
      </c>
      <c r="C43" s="271" t="s">
        <v>786</v>
      </c>
      <c r="D43" s="275" t="s">
        <v>2240</v>
      </c>
      <c r="E43" s="297" t="s">
        <v>2277</v>
      </c>
    </row>
    <row r="44" spans="1:5" ht="28.5" x14ac:dyDescent="0.45">
      <c r="A44" s="271" t="s">
        <v>753</v>
      </c>
      <c r="B44" s="271" t="s">
        <v>791</v>
      </c>
      <c r="C44" s="271" t="s">
        <v>792</v>
      </c>
      <c r="D44" s="275" t="s">
        <v>2240</v>
      </c>
      <c r="E44" s="297" t="s">
        <v>2278</v>
      </c>
    </row>
    <row r="45" spans="1:5" ht="42.75" x14ac:dyDescent="0.45">
      <c r="A45" s="271" t="s">
        <v>753</v>
      </c>
      <c r="B45" s="271" t="s">
        <v>797</v>
      </c>
      <c r="C45" s="271" t="s">
        <v>798</v>
      </c>
      <c r="D45" s="275" t="s">
        <v>2240</v>
      </c>
      <c r="E45" s="297" t="s">
        <v>2364</v>
      </c>
    </row>
    <row r="46" spans="1:5" x14ac:dyDescent="0.45">
      <c r="A46" s="271" t="s">
        <v>753</v>
      </c>
      <c r="B46" s="271" t="s">
        <v>824</v>
      </c>
      <c r="C46" s="271" t="s">
        <v>825</v>
      </c>
      <c r="D46" s="275" t="s">
        <v>2240</v>
      </c>
      <c r="E46" s="297" t="s">
        <v>2279</v>
      </c>
    </row>
    <row r="47" spans="1:5" ht="85.5" x14ac:dyDescent="0.45">
      <c r="A47" s="271" t="s">
        <v>753</v>
      </c>
      <c r="B47" s="271" t="s">
        <v>830</v>
      </c>
      <c r="C47" s="271" t="s">
        <v>831</v>
      </c>
      <c r="D47" s="275" t="s">
        <v>2240</v>
      </c>
      <c r="E47" s="298" t="s">
        <v>2366</v>
      </c>
    </row>
    <row r="48" spans="1:5" x14ac:dyDescent="0.45">
      <c r="A48" s="271" t="s">
        <v>753</v>
      </c>
      <c r="B48" s="271" t="s">
        <v>869</v>
      </c>
      <c r="C48" s="271" t="s">
        <v>870</v>
      </c>
      <c r="D48" s="275" t="s">
        <v>2240</v>
      </c>
      <c r="E48" s="297" t="s">
        <v>2280</v>
      </c>
    </row>
    <row r="49" spans="1:5" x14ac:dyDescent="0.45">
      <c r="A49" s="271" t="s">
        <v>753</v>
      </c>
      <c r="B49" s="271" t="s">
        <v>876</v>
      </c>
      <c r="C49" s="271" t="s">
        <v>877</v>
      </c>
      <c r="D49" s="275" t="s">
        <v>2240</v>
      </c>
      <c r="E49" s="297" t="s">
        <v>2281</v>
      </c>
    </row>
    <row r="50" spans="1:5" x14ac:dyDescent="0.45">
      <c r="A50" s="271" t="s">
        <v>753</v>
      </c>
      <c r="B50" s="271" t="s">
        <v>880</v>
      </c>
      <c r="C50" s="271" t="s">
        <v>881</v>
      </c>
      <c r="D50" s="275" t="s">
        <v>2240</v>
      </c>
      <c r="E50" s="297" t="s">
        <v>2282</v>
      </c>
    </row>
    <row r="51" spans="1:5" ht="28.5" x14ac:dyDescent="0.45">
      <c r="A51" s="271" t="s">
        <v>753</v>
      </c>
      <c r="B51" s="271" t="s">
        <v>884</v>
      </c>
      <c r="C51" s="271" t="s">
        <v>885</v>
      </c>
      <c r="D51" s="275" t="s">
        <v>2240</v>
      </c>
      <c r="E51" s="297" t="s">
        <v>2283</v>
      </c>
    </row>
    <row r="52" spans="1:5" x14ac:dyDescent="0.45">
      <c r="A52" s="271" t="s">
        <v>753</v>
      </c>
      <c r="B52" s="271" t="s">
        <v>888</v>
      </c>
      <c r="C52" s="271" t="s">
        <v>889</v>
      </c>
      <c r="D52" s="275" t="s">
        <v>2240</v>
      </c>
      <c r="E52" s="297"/>
    </row>
    <row r="53" spans="1:5" ht="28.5" x14ac:dyDescent="0.45">
      <c r="A53" s="271" t="s">
        <v>753</v>
      </c>
      <c r="B53" s="271" t="s">
        <v>900</v>
      </c>
      <c r="C53" s="271" t="s">
        <v>901</v>
      </c>
      <c r="D53" s="275" t="s">
        <v>2240</v>
      </c>
      <c r="E53" s="297" t="s">
        <v>2284</v>
      </c>
    </row>
    <row r="54" spans="1:5" ht="28.5" x14ac:dyDescent="0.45">
      <c r="A54" s="271" t="s">
        <v>753</v>
      </c>
      <c r="B54" s="271" t="s">
        <v>909</v>
      </c>
      <c r="C54" s="271" t="s">
        <v>910</v>
      </c>
      <c r="D54" s="275" t="s">
        <v>2240</v>
      </c>
      <c r="E54" s="297" t="s">
        <v>2285</v>
      </c>
    </row>
    <row r="55" spans="1:5" ht="28.5" x14ac:dyDescent="0.45">
      <c r="A55" s="271" t="s">
        <v>753</v>
      </c>
      <c r="B55" s="271" t="s">
        <v>917</v>
      </c>
      <c r="C55" s="271" t="s">
        <v>918</v>
      </c>
      <c r="D55" s="275" t="s">
        <v>2240</v>
      </c>
      <c r="E55" s="297" t="s">
        <v>2286</v>
      </c>
    </row>
    <row r="56" spans="1:5" x14ac:dyDescent="0.45">
      <c r="A56" s="271" t="s">
        <v>930</v>
      </c>
      <c r="B56" s="271" t="s">
        <v>931</v>
      </c>
      <c r="C56" s="271" t="s">
        <v>932</v>
      </c>
      <c r="D56" s="275" t="s">
        <v>2240</v>
      </c>
      <c r="E56" s="297" t="s">
        <v>2287</v>
      </c>
    </row>
    <row r="57" spans="1:5" x14ac:dyDescent="0.45">
      <c r="A57" s="271" t="s">
        <v>930</v>
      </c>
      <c r="B57" s="271" t="s">
        <v>937</v>
      </c>
      <c r="C57" s="271" t="s">
        <v>938</v>
      </c>
      <c r="D57" s="275" t="s">
        <v>2240</v>
      </c>
      <c r="E57" s="297" t="s">
        <v>2288</v>
      </c>
    </row>
    <row r="58" spans="1:5" x14ac:dyDescent="0.45">
      <c r="A58" s="271" t="s">
        <v>930</v>
      </c>
      <c r="B58" s="271" t="s">
        <v>942</v>
      </c>
      <c r="C58" s="271" t="s">
        <v>943</v>
      </c>
      <c r="D58" s="275" t="s">
        <v>2240</v>
      </c>
      <c r="E58" s="297" t="s">
        <v>2289</v>
      </c>
    </row>
    <row r="59" spans="1:5" x14ac:dyDescent="0.45">
      <c r="A59" s="271" t="s">
        <v>930</v>
      </c>
      <c r="B59" s="271" t="s">
        <v>946</v>
      </c>
      <c r="C59" s="271" t="s">
        <v>947</v>
      </c>
      <c r="D59" s="275" t="s">
        <v>2240</v>
      </c>
      <c r="E59" s="297" t="s">
        <v>2290</v>
      </c>
    </row>
    <row r="60" spans="1:5" ht="28.5" x14ac:dyDescent="0.45">
      <c r="A60" s="271" t="s">
        <v>930</v>
      </c>
      <c r="B60" s="271" t="s">
        <v>952</v>
      </c>
      <c r="C60" s="271" t="s">
        <v>953</v>
      </c>
      <c r="D60" s="275" t="s">
        <v>2240</v>
      </c>
      <c r="E60" s="297" t="s">
        <v>2291</v>
      </c>
    </row>
    <row r="61" spans="1:5" x14ac:dyDescent="0.45">
      <c r="A61" s="271" t="s">
        <v>930</v>
      </c>
      <c r="B61" s="271" t="s">
        <v>958</v>
      </c>
      <c r="C61" s="271" t="s">
        <v>959</v>
      </c>
      <c r="D61" s="275" t="s">
        <v>2240</v>
      </c>
      <c r="E61" s="297" t="s">
        <v>2292</v>
      </c>
    </row>
    <row r="62" spans="1:5" x14ac:dyDescent="0.45">
      <c r="A62" s="271" t="s">
        <v>930</v>
      </c>
      <c r="B62" s="271" t="s">
        <v>964</v>
      </c>
      <c r="C62" s="271" t="s">
        <v>965</v>
      </c>
      <c r="D62" s="275" t="s">
        <v>2240</v>
      </c>
      <c r="E62" s="297" t="s">
        <v>2293</v>
      </c>
    </row>
    <row r="63" spans="1:5" x14ac:dyDescent="0.45">
      <c r="A63" s="271" t="s">
        <v>930</v>
      </c>
      <c r="B63" s="271" t="s">
        <v>970</v>
      </c>
      <c r="C63" s="271" t="s">
        <v>971</v>
      </c>
      <c r="D63" s="275" t="s">
        <v>2240</v>
      </c>
      <c r="E63" s="297"/>
    </row>
    <row r="64" spans="1:5" ht="57" x14ac:dyDescent="0.45">
      <c r="A64" s="271" t="s">
        <v>930</v>
      </c>
      <c r="B64" s="271" t="s">
        <v>974</v>
      </c>
      <c r="C64" s="271" t="s">
        <v>975</v>
      </c>
      <c r="D64" s="275" t="s">
        <v>2240</v>
      </c>
      <c r="E64" s="297" t="s">
        <v>2362</v>
      </c>
    </row>
    <row r="65" spans="1:5" ht="28.5" x14ac:dyDescent="0.45">
      <c r="A65" s="271" t="s">
        <v>981</v>
      </c>
      <c r="B65" s="271" t="s">
        <v>982</v>
      </c>
      <c r="C65" s="271" t="s">
        <v>983</v>
      </c>
      <c r="D65" s="275" t="s">
        <v>2240</v>
      </c>
      <c r="E65" s="297" t="s">
        <v>2294</v>
      </c>
    </row>
    <row r="66" spans="1:5" x14ac:dyDescent="0.45">
      <c r="A66" s="271" t="s">
        <v>981</v>
      </c>
      <c r="B66" s="271" t="s">
        <v>990</v>
      </c>
      <c r="C66" s="271" t="s">
        <v>991</v>
      </c>
      <c r="D66" s="275" t="s">
        <v>2240</v>
      </c>
      <c r="E66" s="297" t="s">
        <v>2295</v>
      </c>
    </row>
    <row r="67" spans="1:5" ht="28.5" x14ac:dyDescent="0.45">
      <c r="A67" s="271" t="s">
        <v>981</v>
      </c>
      <c r="B67" s="271" t="s">
        <v>998</v>
      </c>
      <c r="C67" s="271" t="s">
        <v>999</v>
      </c>
      <c r="D67" s="275" t="s">
        <v>2240</v>
      </c>
      <c r="E67" s="297" t="s">
        <v>2296</v>
      </c>
    </row>
    <row r="68" spans="1:5" ht="57" x14ac:dyDescent="0.45">
      <c r="A68" s="271" t="s">
        <v>1005</v>
      </c>
      <c r="B68" s="271" t="s">
        <v>1006</v>
      </c>
      <c r="C68" s="271" t="s">
        <v>1007</v>
      </c>
      <c r="D68" s="275" t="s">
        <v>2240</v>
      </c>
      <c r="E68" s="297" t="s">
        <v>2367</v>
      </c>
    </row>
    <row r="69" spans="1:5" x14ac:dyDescent="0.45">
      <c r="A69" s="271" t="s">
        <v>1005</v>
      </c>
      <c r="B69" s="271" t="s">
        <v>1025</v>
      </c>
      <c r="C69" s="271" t="s">
        <v>1026</v>
      </c>
      <c r="D69" s="275" t="s">
        <v>2240</v>
      </c>
      <c r="E69" s="297" t="s">
        <v>2297</v>
      </c>
    </row>
    <row r="70" spans="1:5" x14ac:dyDescent="0.45">
      <c r="A70" s="271" t="s">
        <v>1005</v>
      </c>
      <c r="B70" s="271" t="s">
        <v>1056</v>
      </c>
      <c r="C70" s="271" t="s">
        <v>1057</v>
      </c>
      <c r="D70" s="275" t="s">
        <v>2240</v>
      </c>
      <c r="E70" s="297"/>
    </row>
    <row r="71" spans="1:5" x14ac:dyDescent="0.45">
      <c r="A71" s="271" t="s">
        <v>1005</v>
      </c>
      <c r="B71" s="271" t="s">
        <v>1060</v>
      </c>
      <c r="C71" s="271" t="s">
        <v>1061</v>
      </c>
      <c r="D71" s="275" t="s">
        <v>2240</v>
      </c>
      <c r="E71" s="297" t="s">
        <v>2298</v>
      </c>
    </row>
    <row r="72" spans="1:5" x14ac:dyDescent="0.45">
      <c r="A72" s="271" t="s">
        <v>1005</v>
      </c>
      <c r="B72" s="271" t="s">
        <v>1065</v>
      </c>
      <c r="C72" s="271" t="s">
        <v>1066</v>
      </c>
      <c r="D72" s="275" t="s">
        <v>2240</v>
      </c>
      <c r="E72" s="297"/>
    </row>
    <row r="73" spans="1:5" x14ac:dyDescent="0.45">
      <c r="A73" s="271" t="s">
        <v>1005</v>
      </c>
      <c r="B73" s="271" t="s">
        <v>1068</v>
      </c>
      <c r="C73" s="271" t="s">
        <v>1066</v>
      </c>
      <c r="D73" s="275" t="s">
        <v>2240</v>
      </c>
      <c r="E73" s="297"/>
    </row>
    <row r="74" spans="1:5" x14ac:dyDescent="0.45">
      <c r="A74" s="271" t="s">
        <v>1005</v>
      </c>
      <c r="B74" s="271" t="s">
        <v>1069</v>
      </c>
      <c r="C74" s="271" t="s">
        <v>1069</v>
      </c>
      <c r="D74" s="275" t="s">
        <v>2240</v>
      </c>
      <c r="E74" s="297" t="s">
        <v>2299</v>
      </c>
    </row>
    <row r="75" spans="1:5" x14ac:dyDescent="0.45">
      <c r="A75" s="271" t="s">
        <v>1005</v>
      </c>
      <c r="B75" s="271" t="s">
        <v>1074</v>
      </c>
      <c r="C75" s="271" t="s">
        <v>1075</v>
      </c>
      <c r="D75" s="275" t="s">
        <v>2240</v>
      </c>
      <c r="E75" s="297" t="s">
        <v>2300</v>
      </c>
    </row>
    <row r="76" spans="1:5" ht="71.25" x14ac:dyDescent="0.45">
      <c r="A76" s="271" t="s">
        <v>1086</v>
      </c>
      <c r="B76" s="271" t="s">
        <v>1087</v>
      </c>
      <c r="C76" s="271" t="s">
        <v>1088</v>
      </c>
      <c r="D76" s="275" t="s">
        <v>2240</v>
      </c>
      <c r="E76" s="297" t="s">
        <v>2363</v>
      </c>
    </row>
    <row r="77" spans="1:5" ht="42.75" x14ac:dyDescent="0.45">
      <c r="A77" s="271" t="s">
        <v>1086</v>
      </c>
      <c r="B77" s="271" t="s">
        <v>1087</v>
      </c>
      <c r="C77" s="271" t="s">
        <v>1106</v>
      </c>
      <c r="D77" s="275" t="s">
        <v>2240</v>
      </c>
      <c r="E77" s="297" t="s">
        <v>2301</v>
      </c>
    </row>
    <row r="78" spans="1:5" ht="42.75" x14ac:dyDescent="0.45">
      <c r="A78" s="271" t="s">
        <v>1086</v>
      </c>
      <c r="B78" s="271" t="s">
        <v>1087</v>
      </c>
      <c r="C78" s="271" t="s">
        <v>1109</v>
      </c>
      <c r="D78" s="275" t="s">
        <v>2240</v>
      </c>
      <c r="E78" s="297" t="s">
        <v>2301</v>
      </c>
    </row>
    <row r="79" spans="1:5" ht="42.75" x14ac:dyDescent="0.45">
      <c r="A79" s="271" t="s">
        <v>1086</v>
      </c>
      <c r="B79" s="271" t="s">
        <v>1087</v>
      </c>
      <c r="C79" s="271" t="s">
        <v>1133</v>
      </c>
      <c r="D79" s="275" t="s">
        <v>2240</v>
      </c>
      <c r="E79" s="297" t="s">
        <v>2301</v>
      </c>
    </row>
    <row r="80" spans="1:5" ht="42.75" x14ac:dyDescent="0.45">
      <c r="A80" s="271" t="s">
        <v>1086</v>
      </c>
      <c r="B80" s="271" t="s">
        <v>1087</v>
      </c>
      <c r="C80" s="271" t="s">
        <v>1151</v>
      </c>
      <c r="D80" s="275" t="s">
        <v>2240</v>
      </c>
      <c r="E80" s="297" t="s">
        <v>2301</v>
      </c>
    </row>
    <row r="81" spans="1:5" ht="57" x14ac:dyDescent="0.45">
      <c r="A81" s="271" t="s">
        <v>1086</v>
      </c>
      <c r="B81" s="271" t="s">
        <v>1174</v>
      </c>
      <c r="C81" s="271" t="s">
        <v>1175</v>
      </c>
      <c r="D81" s="275" t="s">
        <v>2240</v>
      </c>
      <c r="E81" s="297" t="s">
        <v>2302</v>
      </c>
    </row>
    <row r="82" spans="1:5" ht="71.25" x14ac:dyDescent="0.45">
      <c r="A82" s="271" t="s">
        <v>1086</v>
      </c>
      <c r="B82" s="271" t="s">
        <v>1181</v>
      </c>
      <c r="C82" s="271" t="s">
        <v>1182</v>
      </c>
      <c r="D82" s="275" t="s">
        <v>2240</v>
      </c>
      <c r="E82" s="297" t="s">
        <v>2368</v>
      </c>
    </row>
    <row r="83" spans="1:5" ht="42.75" x14ac:dyDescent="0.45">
      <c r="A83" s="271" t="s">
        <v>1086</v>
      </c>
      <c r="B83" s="271" t="s">
        <v>1181</v>
      </c>
      <c r="C83" s="271" t="s">
        <v>1191</v>
      </c>
      <c r="D83" s="275" t="s">
        <v>2240</v>
      </c>
      <c r="E83" s="297" t="s">
        <v>2303</v>
      </c>
    </row>
    <row r="84" spans="1:5" ht="42.75" x14ac:dyDescent="0.45">
      <c r="A84" s="271" t="s">
        <v>1086</v>
      </c>
      <c r="B84" s="271" t="s">
        <v>1181</v>
      </c>
      <c r="C84" s="271" t="s">
        <v>1194</v>
      </c>
      <c r="D84" s="275" t="s">
        <v>2240</v>
      </c>
      <c r="E84" s="297" t="s">
        <v>2303</v>
      </c>
    </row>
    <row r="85" spans="1:5" ht="42.75" x14ac:dyDescent="0.45">
      <c r="A85" s="271" t="s">
        <v>1086</v>
      </c>
      <c r="B85" s="271" t="s">
        <v>1181</v>
      </c>
      <c r="C85" s="271" t="s">
        <v>1202</v>
      </c>
      <c r="D85" s="275" t="s">
        <v>2240</v>
      </c>
      <c r="E85" s="297" t="s">
        <v>2303</v>
      </c>
    </row>
    <row r="86" spans="1:5" ht="42.75" x14ac:dyDescent="0.45">
      <c r="A86" s="271" t="s">
        <v>1086</v>
      </c>
      <c r="B86" s="271" t="s">
        <v>1181</v>
      </c>
      <c r="C86" s="271" t="s">
        <v>1212</v>
      </c>
      <c r="D86" s="275" t="s">
        <v>2240</v>
      </c>
      <c r="E86" s="297" t="s">
        <v>2303</v>
      </c>
    </row>
    <row r="87" spans="1:5" ht="28.5" x14ac:dyDescent="0.45">
      <c r="A87" s="271" t="s">
        <v>1221</v>
      </c>
      <c r="B87" s="271" t="s">
        <v>1222</v>
      </c>
      <c r="C87" s="271" t="s">
        <v>1223</v>
      </c>
      <c r="D87" s="275" t="s">
        <v>2240</v>
      </c>
      <c r="E87" s="297" t="s">
        <v>2304</v>
      </c>
    </row>
    <row r="88" spans="1:5" ht="85.5" x14ac:dyDescent="0.45">
      <c r="A88" s="271" t="s">
        <v>1228</v>
      </c>
      <c r="B88" s="271" t="s">
        <v>1229</v>
      </c>
      <c r="C88" s="271" t="s">
        <v>1230</v>
      </c>
      <c r="D88" s="275" t="s">
        <v>2240</v>
      </c>
      <c r="E88" s="297" t="s">
        <v>2305</v>
      </c>
    </row>
    <row r="89" spans="1:5" ht="85.5" x14ac:dyDescent="0.45">
      <c r="A89" s="271" t="s">
        <v>1228</v>
      </c>
      <c r="B89" s="271" t="s">
        <v>1249</v>
      </c>
      <c r="C89" s="271" t="s">
        <v>1250</v>
      </c>
      <c r="D89" s="275" t="s">
        <v>2240</v>
      </c>
      <c r="E89" s="297" t="s">
        <v>2305</v>
      </c>
    </row>
    <row r="90" spans="1:5" ht="85.5" x14ac:dyDescent="0.45">
      <c r="A90" s="271" t="s">
        <v>1228</v>
      </c>
      <c r="B90" s="271" t="s">
        <v>414</v>
      </c>
      <c r="C90" s="271" t="s">
        <v>1252</v>
      </c>
      <c r="D90" s="275" t="s">
        <v>2240</v>
      </c>
      <c r="E90" s="297" t="s">
        <v>2305</v>
      </c>
    </row>
    <row r="91" spans="1:5" ht="85.5" x14ac:dyDescent="0.45">
      <c r="A91" s="271" t="s">
        <v>1228</v>
      </c>
      <c r="B91" s="271" t="s">
        <v>1254</v>
      </c>
      <c r="C91" s="271" t="s">
        <v>1255</v>
      </c>
      <c r="D91" s="275" t="s">
        <v>2240</v>
      </c>
      <c r="E91" s="297" t="s">
        <v>2305</v>
      </c>
    </row>
    <row r="92" spans="1:5" ht="85.5" x14ac:dyDescent="0.45">
      <c r="A92" s="271" t="s">
        <v>1228</v>
      </c>
      <c r="B92" s="271" t="s">
        <v>1257</v>
      </c>
      <c r="C92" s="271" t="s">
        <v>1258</v>
      </c>
      <c r="D92" s="275" t="s">
        <v>2240</v>
      </c>
      <c r="E92" s="297" t="s">
        <v>2305</v>
      </c>
    </row>
    <row r="93" spans="1:5" ht="85.5" x14ac:dyDescent="0.45">
      <c r="A93" s="271" t="s">
        <v>1228</v>
      </c>
      <c r="B93" s="271" t="s">
        <v>543</v>
      </c>
      <c r="C93" s="271" t="s">
        <v>1260</v>
      </c>
      <c r="D93" s="275" t="s">
        <v>2240</v>
      </c>
      <c r="E93" s="297" t="s">
        <v>2305</v>
      </c>
    </row>
    <row r="94" spans="1:5" ht="85.5" x14ac:dyDescent="0.45">
      <c r="A94" s="271" t="s">
        <v>1228</v>
      </c>
      <c r="B94" s="271" t="s">
        <v>1262</v>
      </c>
      <c r="C94" s="271" t="s">
        <v>1263</v>
      </c>
      <c r="D94" s="275" t="s">
        <v>2240</v>
      </c>
      <c r="E94" s="297" t="s">
        <v>2305</v>
      </c>
    </row>
    <row r="95" spans="1:5" ht="85.5" x14ac:dyDescent="0.45">
      <c r="A95" s="271" t="s">
        <v>1228</v>
      </c>
      <c r="B95" s="271" t="s">
        <v>1265</v>
      </c>
      <c r="C95" s="271" t="s">
        <v>1266</v>
      </c>
      <c r="D95" s="275" t="s">
        <v>2240</v>
      </c>
      <c r="E95" s="297" t="s">
        <v>2305</v>
      </c>
    </row>
    <row r="96" spans="1:5" ht="85.5" x14ac:dyDescent="0.45">
      <c r="A96" s="271" t="s">
        <v>1228</v>
      </c>
      <c r="B96" s="271" t="s">
        <v>1268</v>
      </c>
      <c r="C96" s="271" t="s">
        <v>1269</v>
      </c>
      <c r="D96" s="275" t="s">
        <v>2240</v>
      </c>
      <c r="E96" s="297" t="s">
        <v>2305</v>
      </c>
    </row>
    <row r="99" spans="4:4" x14ac:dyDescent="0.45">
      <c r="D99" s="276"/>
    </row>
    <row r="100" spans="4:4" x14ac:dyDescent="0.45">
      <c r="D100" s="276"/>
    </row>
    <row r="101" spans="4:4" x14ac:dyDescent="0.45">
      <c r="D101" s="276"/>
    </row>
    <row r="102" spans="4:4" x14ac:dyDescent="0.45">
      <c r="D102" s="276"/>
    </row>
    <row r="103" spans="4:4" x14ac:dyDescent="0.45">
      <c r="D103" s="276"/>
    </row>
    <row r="104" spans="4:4" x14ac:dyDescent="0.45">
      <c r="D104" s="276"/>
    </row>
    <row r="105" spans="4:4" x14ac:dyDescent="0.45">
      <c r="D105" s="276"/>
    </row>
    <row r="106" spans="4:4" x14ac:dyDescent="0.4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328125" defaultRowHeight="14.25" x14ac:dyDescent="0.45"/>
  <cols>
    <col min="1" max="1" width="18" style="353" customWidth="1"/>
    <col min="2" max="2" width="28.3984375" style="357" customWidth="1"/>
    <col min="3" max="3" width="28.3984375" style="183" customWidth="1"/>
    <col min="4" max="5" width="18.86328125" style="183" customWidth="1"/>
    <col min="6" max="7" width="23.1328125" style="183" customWidth="1"/>
    <col min="8" max="8" width="19.3984375" style="43" customWidth="1"/>
    <col min="9" max="9" width="21.265625" style="357" customWidth="1"/>
    <col min="10" max="10" width="21.265625" style="43" customWidth="1"/>
    <col min="11" max="11" width="16.86328125" style="183" customWidth="1"/>
    <col min="12" max="12" width="19" style="183" customWidth="1"/>
    <col min="13" max="14" width="19.1328125" style="183" customWidth="1"/>
    <col min="15" max="15" width="28.3984375" style="183" customWidth="1"/>
    <col min="16" max="16" width="100.73046875" style="183" customWidth="1"/>
    <col min="17" max="17" width="52.3984375" style="183" customWidth="1"/>
    <col min="18" max="18" width="43.3984375" style="184" customWidth="1"/>
    <col min="19" max="19" width="34.1328125" style="200" customWidth="1"/>
    <col min="20" max="20" width="37.265625" style="183" customWidth="1"/>
    <col min="21" max="21" width="27" style="183" customWidth="1"/>
    <col min="22" max="16384" width="9.1328125" style="183"/>
  </cols>
  <sheetData>
    <row r="1" spans="1:21" x14ac:dyDescent="0.4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4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4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4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4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4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4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4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4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4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4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4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4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4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4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4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4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4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4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4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4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4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4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4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4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4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4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4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4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4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4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4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4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4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4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4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4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4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4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4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4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4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4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4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4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4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4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4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4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4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4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4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4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4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4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4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4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4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4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4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4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4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4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4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4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4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4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4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4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4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4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4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4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4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4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4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4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4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4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4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4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4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4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4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4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4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4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4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4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4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4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4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4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4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4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4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4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4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4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4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4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4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4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4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4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4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4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4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4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4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4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4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4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4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4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4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4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4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4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4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4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4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4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4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4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4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4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4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4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4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4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4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4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4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4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4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4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4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4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4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4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4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4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4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4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4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4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4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4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4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4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4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4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4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4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4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4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4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4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4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4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4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4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4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4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4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4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4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4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4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4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4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Michigan.//**Natural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4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Michigan.//**Natural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4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Michigan.//**Natural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4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Michigan.//**Natural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4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Michigan.//**Natural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4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Michigan.//**Natural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4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Michigan.//**Natural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4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Michigan.//**Natural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4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Michigan.//**Natural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4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Michigan.//**Natural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4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Michigan.//**Natural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4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Michigan.//**Natural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4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Michigan.//**Natural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4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Michigan.//**Natural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4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Michigan.//**Natural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4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Michigan.//**Natural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4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4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4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4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4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4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4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4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4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4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4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4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4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4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4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4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4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4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4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4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4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4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4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4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4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4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4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4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4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4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4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4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4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4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4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4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4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4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4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4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4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4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4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4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4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4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4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4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4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4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4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4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4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4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4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4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4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4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4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4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4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4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4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4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4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4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4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4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4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4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4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4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4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4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4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4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4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4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4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4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4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4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4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4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4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4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4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4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4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4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4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4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4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4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4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4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4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4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4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4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4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4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4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4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4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4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4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4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4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4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4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4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4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4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4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4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4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4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4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4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4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4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4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4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4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4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4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4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4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4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4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4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4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4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4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4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4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4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4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4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4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4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4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4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4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4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4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4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4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4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4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4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4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4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4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4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4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4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4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4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4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4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4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4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4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4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1830</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4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1830</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4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4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4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4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4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4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4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4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4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4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4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4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4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4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4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1831</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4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1831</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4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4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4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4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4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4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4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1832</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4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1832</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4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4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4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4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4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4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4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4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4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4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4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4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4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4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4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4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4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4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4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4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4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4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4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4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4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4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4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4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4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4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4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4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4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4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4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4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1830</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4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1830</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4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1830</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4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1830</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4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1830</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4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1830</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4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1830</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4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1830</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4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1830</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4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1830</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4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4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4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4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4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4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4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4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4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4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4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4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4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4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4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4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4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4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4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4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4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4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4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4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4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4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4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4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4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4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4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4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4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4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4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4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4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4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4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4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4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4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4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4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4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4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4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4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4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4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4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4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4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4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4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4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4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4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4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4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4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4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4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4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4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4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4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4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4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4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4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1831</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4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1831</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4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1831</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4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1831</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4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1831</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4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1831</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4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1831</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4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1831</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4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1831</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4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1831</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4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4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4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4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4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4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4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4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4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4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4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4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4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4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4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4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4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4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4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4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4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4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4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4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4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4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4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4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4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4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4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1832</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4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1832</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4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1832</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4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1832</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4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1832</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4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1832</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4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1832</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4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1832</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4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1832</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4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1832</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4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4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4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4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4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4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4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4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4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4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4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4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4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4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4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4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4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4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4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4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4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4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4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4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4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4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4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4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4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4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4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4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4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4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4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4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4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4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4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4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4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4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4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4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4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4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4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4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4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4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4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4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4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4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4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4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4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4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4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4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4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4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4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4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4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4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4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4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4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4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4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4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4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4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4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4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4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4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4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4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4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4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4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4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4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4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4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4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4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4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4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4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4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4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4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4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4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4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4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4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4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4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4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4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4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4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4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4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4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4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4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4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4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4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4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4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4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4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4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4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4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4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1830</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4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1830</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4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1830</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4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1830</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4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1830</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4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1830</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4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1830</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4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1830</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4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1830</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4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1830</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4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4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4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4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4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4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4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4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4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4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4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4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4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4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4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4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4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4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4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4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4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4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4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4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4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4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4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4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4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4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4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4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4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4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4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4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4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4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4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4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4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4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4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4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4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4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4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4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4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4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4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4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4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4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4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4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4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4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4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4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4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4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4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4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4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4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4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4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4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4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4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1831</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4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1831</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4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1831</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4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1831</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4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1831</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4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1831</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4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1831</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4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1831</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4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1831</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4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1831</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4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4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4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4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4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4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4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4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4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4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4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4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4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4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4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4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4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4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4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4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4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4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4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4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4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4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4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4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4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4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4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1832</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4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1832</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4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1832</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4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1832</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4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1832</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4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1832</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4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1832</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4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1832</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4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1832</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4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1832</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4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4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4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4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4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4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4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4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4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4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4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4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4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4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4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4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4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4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4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4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4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4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4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4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4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4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4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4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4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4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4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4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4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4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4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4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4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4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4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4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4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4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4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4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4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4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4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4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4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4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4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4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4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4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4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4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4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4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4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4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4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4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4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4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4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4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4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4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4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4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4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4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4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4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4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4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4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4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4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4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4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4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4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4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4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4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4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4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4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4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4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4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4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4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4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4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4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4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4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4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4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4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4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4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4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4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4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4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4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4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4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4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4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4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4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4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1832</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4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4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4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4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1830</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4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4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4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4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1830</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4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4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4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4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4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4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4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4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4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4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4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4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4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4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4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4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4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4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4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4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4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4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4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4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4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4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4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4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4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4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4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4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4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4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4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4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4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4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4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4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4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4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4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4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4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4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4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4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4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4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4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4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4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4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4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4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4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4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4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4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4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4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4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4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4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4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4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4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4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4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4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4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4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4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4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4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4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4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4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4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4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4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4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4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4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4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4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4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4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4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4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4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4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4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4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4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4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4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99.75" x14ac:dyDescent="0.4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4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4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4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4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4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4" x14ac:dyDescent="0.4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4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4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4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4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4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4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4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4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4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4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4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4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4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4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4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4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4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4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4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4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4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4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4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4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4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4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4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4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4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4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4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4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4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4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4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4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4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4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4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4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4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4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4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4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4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4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4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4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4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4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4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4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4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4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4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4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4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4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4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4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4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4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4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4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4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4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4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4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4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4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4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4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4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4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4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4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4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4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4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4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4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4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4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4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4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4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4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4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4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4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4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4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4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4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4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4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4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4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4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4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4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4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4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4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4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4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4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4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4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4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4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4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4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4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4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4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4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4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4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4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4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4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4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4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4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4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4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4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4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4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4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4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4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4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4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4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4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4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4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4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45">
      <c r="H1164" s="183"/>
      <c r="J1164" s="183"/>
      <c r="R1164" s="183"/>
    </row>
    <row r="1165" spans="1:21" x14ac:dyDescent="0.45">
      <c r="H1165" s="183"/>
      <c r="J1165" s="183"/>
      <c r="R1165" s="183"/>
    </row>
    <row r="1166" spans="1:21" x14ac:dyDescent="0.45">
      <c r="H1166" s="183"/>
      <c r="J1166" s="183"/>
      <c r="R1166" s="183"/>
    </row>
    <row r="1167" spans="1:21" x14ac:dyDescent="0.45">
      <c r="H1167" s="183"/>
      <c r="J1167" s="183"/>
      <c r="R1167" s="183"/>
    </row>
    <row r="1168" spans="1:21" x14ac:dyDescent="0.4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25" x14ac:dyDescent="0.45"/>
  <cols>
    <col min="1" max="2" width="29.265625" customWidth="1"/>
    <col min="3" max="3" width="40.73046875" customWidth="1"/>
    <col min="4" max="5" width="29.265625" customWidth="1"/>
    <col min="6" max="9" width="12.86328125" customWidth="1"/>
    <col min="10" max="10" width="69.73046875" customWidth="1"/>
    <col min="11" max="11" width="35.265625" customWidth="1"/>
    <col min="12" max="12" width="29.265625" customWidth="1"/>
  </cols>
  <sheetData>
    <row r="1" spans="1:15" s="271" customFormat="1" x14ac:dyDescent="0.45">
      <c r="A1" s="29" t="s">
        <v>2186</v>
      </c>
    </row>
    <row r="2" spans="1:15" s="271" customFormat="1" x14ac:dyDescent="0.45">
      <c r="A2" s="6" t="s">
        <v>2187</v>
      </c>
    </row>
    <row r="3" spans="1:15" x14ac:dyDescent="0.4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4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4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4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4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4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2034</v>
      </c>
    </row>
    <row r="9" spans="1:15" x14ac:dyDescent="0.4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4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4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4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4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4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4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4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4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4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4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4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4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4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Michigan.//**Natural Gas Nonpeaker : **//**Nuclear : **//**Hydro : **//**Lignite : **</v>
      </c>
      <c r="K22" t="s">
        <v>582</v>
      </c>
      <c r="L22" t="s">
        <v>583</v>
      </c>
      <c r="O22" t="s">
        <v>584</v>
      </c>
    </row>
    <row r="23" spans="1:15" x14ac:dyDescent="0.4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4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4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Michigan increased by 0%.</v>
      </c>
      <c r="K25" t="s">
        <v>639</v>
      </c>
      <c r="L25" t="s">
        <v>640</v>
      </c>
      <c r="M25" t="s">
        <v>641</v>
      </c>
      <c r="O25" t="s">
        <v>145</v>
      </c>
    </row>
    <row r="26" spans="1:15" x14ac:dyDescent="0.4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Michigan increased by 0%.//**Natural Gas Nonpeaker : **From 2010-2018, electricity exports in  Michigan increased by 0%.//**Nuclear : **From 2010-2018, electricity exports in  Michigan increased by 0%.//**Hydro : **From 2010-2018, electricity exports in  Michigan increased by 0%.//**Onshore Wind : **From 2010-2018, electricity exports in  Michigan increased by 0%.//**Solar PV : **From 2010-2018, electricity exports in  Michigan increased by 0%.//**Biomass : **From 2010-2018, electricity exports in  Michigan increased by 0%.//**Petroleum : **From 2010-2018, electricity exports in  Michigan increased by 0%.</v>
      </c>
      <c r="K26" t="s">
        <v>646</v>
      </c>
      <c r="L26" t="s">
        <v>640</v>
      </c>
      <c r="M26" t="s">
        <v>641</v>
      </c>
      <c r="O26" t="s">
        <v>145</v>
      </c>
    </row>
    <row r="27" spans="1:15" x14ac:dyDescent="0.45">
      <c r="A27" t="s">
        <v>575</v>
      </c>
      <c r="B27" t="s">
        <v>647</v>
      </c>
      <c r="C27" t="s">
        <v>648</v>
      </c>
      <c r="D27" t="s">
        <v>647</v>
      </c>
      <c r="E27" t="s">
        <v>649</v>
      </c>
      <c r="J27" s="275" t="str">
        <f>INDEX(Guidance!$U:$U,MATCH('Policy Characteristics'!C27,Guidance!$E:$E,0))</f>
        <v>**Description:**0</v>
      </c>
    </row>
    <row r="28" spans="1:15" x14ac:dyDescent="0.4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K28" t="s">
        <v>654</v>
      </c>
      <c r="L28" t="s">
        <v>655</v>
      </c>
      <c r="M28" t="s">
        <v>445</v>
      </c>
      <c r="O28" t="s">
        <v>146</v>
      </c>
    </row>
    <row r="29" spans="1:15" x14ac:dyDescent="0.4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Michigan will retire 0 MW of coal by 2050.  Michigan currently has 0 MW of coal capacity.//**Natural Gas Nonpeaker : **The EIA projects that  Michigan will retire 0 MW of gas non-peaking plants by 2050.  Michigan currently has 0MW of natural gas non-peaking capacity.//**Nuclear : **The EIA projects that  Michigan will retire 0 MW of nuclear capacity by 2050.  Michigan currently has 0 MW of nuclear capacity.//**Natural Gas Peaker : **The EIA projects that  Michigan will retire 0 MW of natural gas peaker capacity by 2050.  Michigan currently has 0 MW of natural gas peaker capacity.//**Lignite : **The EIA projects that  Michigan will retire 0 MW of natural gas peaker capacity by 2050.  Michigan currently has 0 MW of natural gas peaker capacity.</v>
      </c>
      <c r="K29" t="s">
        <v>660</v>
      </c>
      <c r="L29" t="s">
        <v>661</v>
      </c>
      <c r="M29" t="s">
        <v>662</v>
      </c>
      <c r="N29" t="s">
        <v>663</v>
      </c>
      <c r="O29" t="s">
        <v>664</v>
      </c>
    </row>
    <row r="30" spans="1:15" x14ac:dyDescent="0.4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K30" t="s">
        <v>669</v>
      </c>
      <c r="L30" t="s">
        <v>670</v>
      </c>
      <c r="M30" t="s">
        <v>671</v>
      </c>
      <c r="O30" t="s">
        <v>2032</v>
      </c>
    </row>
    <row r="31" spans="1:15" x14ac:dyDescent="0.4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4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4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4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4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4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4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4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4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Michigan does not have a capacity construction subsidy for onshore wind. However, the Investment Tax Credit, a similar program for solar power, covers 30% of system costs through 2019, with declining amounts thereafter.//**Solar PV : ** Michigan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Michigan does not have a capacity construction subsidy for offshore wind. However, the Investment Tax Credit, a similar program for solar power, covers 30% of system costs through 2019, with declining amounts thereafter.</v>
      </c>
      <c r="K39" t="s">
        <v>739</v>
      </c>
    </row>
    <row r="40" spans="1:14" x14ac:dyDescent="0.4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2361</v>
      </c>
    </row>
    <row r="41" spans="1:14" x14ac:dyDescent="0.4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4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4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4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4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4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4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4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4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4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4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4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4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4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4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4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4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4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4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4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4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4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45">
      <c r="A63" t="s">
        <v>930</v>
      </c>
      <c r="B63" t="s">
        <v>970</v>
      </c>
      <c r="C63" t="s">
        <v>971</v>
      </c>
      <c r="D63" t="s">
        <v>970</v>
      </c>
      <c r="E63" t="s">
        <v>972</v>
      </c>
      <c r="J63" s="275" t="str">
        <f>INDEX(Guidance!$U:$U,MATCH('Policy Characteristics'!C63,Guidance!$E:$E,0))</f>
        <v>**Description:**0**Guidance for setting values: **</v>
      </c>
      <c r="L63" t="s">
        <v>973</v>
      </c>
    </row>
    <row r="64" spans="1:15" x14ac:dyDescent="0.4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4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4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4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4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4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45">
      <c r="A70" t="s">
        <v>1005</v>
      </c>
      <c r="B70" t="s">
        <v>1056</v>
      </c>
      <c r="C70" t="s">
        <v>1057</v>
      </c>
      <c r="D70" t="s">
        <v>1058</v>
      </c>
      <c r="E70" t="s">
        <v>1059</v>
      </c>
      <c r="J70" s="275" t="str">
        <f>INDEX(Guidance!$U:$U,MATCH('Policy Characteristics'!C70,Guidance!$E:$E,0))</f>
        <v>**Description:**0</v>
      </c>
    </row>
    <row r="71" spans="1:14" x14ac:dyDescent="0.4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45">
      <c r="A72" t="s">
        <v>1005</v>
      </c>
      <c r="B72" t="s">
        <v>1065</v>
      </c>
      <c r="C72" t="s">
        <v>1066</v>
      </c>
      <c r="D72" t="s">
        <v>1065</v>
      </c>
      <c r="E72" t="s">
        <v>1067</v>
      </c>
      <c r="J72" s="275" t="str">
        <f>INDEX(Guidance!$U:$U,MATCH('Policy Characteristics'!C72,Guidance!$E:$E,0))</f>
        <v>**Description:**0</v>
      </c>
    </row>
    <row r="73" spans="1:14" x14ac:dyDescent="0.45">
      <c r="A73" t="s">
        <v>1005</v>
      </c>
      <c r="B73" t="s">
        <v>1068</v>
      </c>
      <c r="C73" t="s">
        <v>1066</v>
      </c>
      <c r="D73" t="s">
        <v>1068</v>
      </c>
      <c r="E73" t="s">
        <v>1067</v>
      </c>
      <c r="J73" s="275" t="str">
        <f>INDEX(Guidance!$U:$U,MATCH('Policy Characteristics'!C73,Guidance!$E:$E,0))</f>
        <v>**Description:**0</v>
      </c>
    </row>
    <row r="74" spans="1:14" x14ac:dyDescent="0.4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4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4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4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4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4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4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4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4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4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4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4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4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4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4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4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4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4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4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4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4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4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4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4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328125" defaultRowHeight="14.25" x14ac:dyDescent="0.45"/>
  <cols>
    <col min="1" max="1" width="18" style="183" customWidth="1"/>
    <col min="2" max="3" width="28.265625" style="183" customWidth="1"/>
    <col min="4" max="5" width="18.86328125" style="183" customWidth="1"/>
    <col min="6" max="7" width="23.1328125" style="183" customWidth="1"/>
    <col min="8" max="8" width="19.265625" style="43" customWidth="1"/>
    <col min="9" max="9" width="21.265625" style="183" customWidth="1"/>
    <col min="10" max="10" width="21.265625" style="43" customWidth="1"/>
    <col min="11" max="11" width="16.86328125" style="183" customWidth="1"/>
    <col min="12" max="12" width="19" style="183" customWidth="1"/>
    <col min="13" max="14" width="19.1328125" style="183" customWidth="1"/>
    <col min="15" max="15" width="28.265625" style="183" customWidth="1"/>
    <col min="16" max="16" width="68.3984375" style="183" customWidth="1"/>
    <col min="17" max="17" width="52.265625" style="183" customWidth="1"/>
    <col min="18" max="18" width="43.265625" style="184" customWidth="1"/>
    <col min="19" max="19" width="34.1328125" style="200" customWidth="1"/>
    <col min="20" max="20" width="37.265625" style="183" customWidth="1"/>
    <col min="21" max="21" width="27" style="183" customWidth="1"/>
    <col min="22" max="23" width="9.1328125" style="183" customWidth="1"/>
    <col min="24" max="24" width="46.73046875" style="183" customWidth="1"/>
    <col min="25" max="25" width="9.1328125" style="183" customWidth="1"/>
    <col min="26" max="26" width="32.265625" style="183" customWidth="1"/>
    <col min="27" max="27" width="9.1328125" style="183" customWidth="1"/>
    <col min="28" max="28" width="42.265625" style="183" customWidth="1"/>
    <col min="29" max="31" width="9.1328125" style="183" customWidth="1"/>
    <col min="32" max="32" width="20.3984375" style="183" customWidth="1"/>
    <col min="33" max="36" width="9.1328125" style="183" customWidth="1"/>
    <col min="37" max="16384" width="9.1328125" style="183"/>
  </cols>
  <sheetData>
    <row r="1" spans="1:23" x14ac:dyDescent="0.4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4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4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4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4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4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4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4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4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4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4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4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4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4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4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4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4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4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4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4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4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4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4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4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4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4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4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4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4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4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4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4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4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4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4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4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4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4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4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4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4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4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4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4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4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4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4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4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4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4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4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4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4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4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4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4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4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4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4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4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4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4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Michigan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4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4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Michigan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4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4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4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4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4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4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Michigan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2033</v>
      </c>
      <c r="W70" s="184" t="str" cm="1">
        <f t="array" ref="W70">IFERROR(INDEX(A$761:A$954,MATCH(H70,A$761:A$954,0),0),"Save")</f>
        <v>Save</v>
      </c>
    </row>
    <row r="71" spans="1:23" s="184" customFormat="1" hidden="1" x14ac:dyDescent="0.4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Michigan,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2033</v>
      </c>
      <c r="W71" s="184" t="str" cm="1">
        <f t="array" ref="W71">IFERROR(INDEX(A$761:A$954,MATCH(H71,A$761:A$954,0),0),"Save")</f>
        <v>Save</v>
      </c>
    </row>
    <row r="72" spans="1:23" s="184" customFormat="1" hidden="1" x14ac:dyDescent="0.4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4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4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4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4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2034</v>
      </c>
      <c r="W76" s="184" t="str" cm="1">
        <f t="array" ref="W76">IFERROR(INDEX(A$761:A$954,MATCH(H76,A$761:A$954,0),0),"Save")</f>
        <v>Save</v>
      </c>
    </row>
    <row r="77" spans="1:23" hidden="1" x14ac:dyDescent="0.4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4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4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4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4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4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4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4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4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4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4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4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4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4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4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4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4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4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4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4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4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4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4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4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4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4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4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4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4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4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4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4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4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4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4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4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4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4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4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4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4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4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4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4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4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4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4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4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4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4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4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4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4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4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4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4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4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4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4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4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4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4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4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4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4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4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4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4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4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4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4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4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4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4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4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4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4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4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4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4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4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4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4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4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4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4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4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4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4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4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4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4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4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4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4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4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Michigan.</v>
      </c>
      <c r="Q172" s="186" t="s">
        <v>582</v>
      </c>
      <c r="R172" s="193" t="s">
        <v>583</v>
      </c>
      <c r="S172" s="214"/>
      <c r="T172" s="193"/>
      <c r="U172" s="184" t="s">
        <v>584</v>
      </c>
      <c r="W172" s="184" t="str" cm="1">
        <f t="array" ref="W172">IFERROR(INDEX(A$761:A$954,MATCH(H172,A$761:A$954,0),0),"Save")</f>
        <v>Save</v>
      </c>
    </row>
    <row r="173" spans="1:23" s="191" customFormat="1" hidden="1" x14ac:dyDescent="0.4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4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4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4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4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4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4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4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4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4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4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4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4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4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4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4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4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4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4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4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4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4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4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4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4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4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4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4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4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4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4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4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Michigan.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4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4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4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4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4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4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4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4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4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4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4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Michigan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4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4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4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4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4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4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4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4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Michigan,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4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Michigan will retire 0 MW of coal by 2050.  Michigan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4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Michigan will retire 0 MW of gas non-peaking plants by 2050.  Michigan currently has 0MW of natural gas non-peaking capacity.</v>
      </c>
      <c r="Q225" s="186"/>
      <c r="R225" s="193"/>
      <c r="S225" s="207"/>
      <c r="T225" s="186"/>
      <c r="U225" s="183" t="s">
        <v>664</v>
      </c>
      <c r="W225" s="184" t="str" cm="1">
        <f t="array" ref="W225">IFERROR(INDEX(A$761:A$954,MATCH(H225,A$761:A$954,0),0),"Save")</f>
        <v>Save</v>
      </c>
    </row>
    <row r="226" spans="1:26" hidden="1" x14ac:dyDescent="0.4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Michigan will retire 0 MW of nuclear capacity by 2050.  Michigan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4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4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Michigan will retire 0 MW of biomass capacity by 2050.  Michigan currently has 0 MW of biomass capacity.</v>
      </c>
    </row>
    <row r="229" spans="1:26" hidden="1" x14ac:dyDescent="0.4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4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4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Michigan will retire 0 MW of biomass capacity by 2050.  Michigan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4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4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Michigan will retire 0 MW of petroleum capacity by 2050.  Michigan currently has 0 MW of petroleum capacity.</v>
      </c>
      <c r="Q233" s="186"/>
      <c r="R233" s="193"/>
      <c r="S233" s="207"/>
      <c r="T233" s="186"/>
      <c r="U233" s="183" t="s">
        <v>147</v>
      </c>
      <c r="W233" s="184" t="str" cm="1">
        <f t="array" ref="W233">IFERROR(INDEX(A$761:A$954,MATCH(H233,A$761:A$954,0),0),"Save")</f>
        <v>Save</v>
      </c>
    </row>
    <row r="234" spans="1:26" hidden="1" x14ac:dyDescent="0.4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Michigan will retire 0 MW of natural gas peaker capacity by 2050.  Michigan currently has 0 MW of natural gas peaker capacity.</v>
      </c>
      <c r="Q234" s="186"/>
      <c r="R234" s="193"/>
      <c r="S234" s="207"/>
      <c r="T234" s="186"/>
      <c r="U234" s="183" t="s">
        <v>147</v>
      </c>
      <c r="W234" s="184" t="str" cm="1">
        <f t="array" ref="W234">IFERROR(INDEX(A$761:A$954,MATCH(H234,A$761:A$954,0),0),"Save")</f>
        <v>Save</v>
      </c>
    </row>
    <row r="235" spans="1:26" hidden="1" x14ac:dyDescent="0.4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Michigan will retire 0 MW of natural gas peaker capacity by 2050.  Michigan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4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4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4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4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4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Michigan had about 0 of grid battery storage.  The BAU scenario is based on EIA AEO data and sees grid battery capacity reach 0 by 2050.  The additional potential is based on NREL's Renewable Electricity Futures Study (80% RE-ITI (2014) scenario) and suggests  Michigan could reach 0 of grid battery storage by 2050.</v>
      </c>
      <c r="Q240" s="186" t="s">
        <v>669</v>
      </c>
      <c r="R240" s="193" t="s">
        <v>670</v>
      </c>
      <c r="S240" s="207" t="s">
        <v>671</v>
      </c>
      <c r="T240" s="186"/>
      <c r="U240" s="183" t="s">
        <v>2032</v>
      </c>
      <c r="W240" s="184" t="str" cm="1">
        <f t="array" ref="W240">IFERROR(INDEX(A$761:A$954,MATCH(H240,A$761:A$954,0),0),"Save")</f>
        <v>Save</v>
      </c>
    </row>
    <row r="241" spans="1:23" hidden="1" x14ac:dyDescent="0.4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4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4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4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4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4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4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4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4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4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4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4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4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4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4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4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4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4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4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4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4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4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4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4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4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4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4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4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4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4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4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4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4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4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4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4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4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4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4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4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4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4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4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4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4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4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4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4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4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4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4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4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4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4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4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4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4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4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4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4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4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4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4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4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4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4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4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4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4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4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4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4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4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4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4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4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4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4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4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4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4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4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4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4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4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4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4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4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4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4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4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4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4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4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Michigan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4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4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4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4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4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4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4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4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4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4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4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4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4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4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4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4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4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4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4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4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4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4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4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4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4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4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4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4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4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4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4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4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4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4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4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4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4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4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4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4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4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4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4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4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4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4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4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4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4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4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4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4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4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4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4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4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4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4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4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4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4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4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4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4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4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4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4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4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4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4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4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4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4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4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4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4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4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4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4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4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4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4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4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4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4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4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4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4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4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4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4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4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4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4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4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4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4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4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4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4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4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4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4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4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4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4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4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4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4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4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4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4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4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4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4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4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4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4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4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4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4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4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4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4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4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4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4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4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4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4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4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4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4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4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4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4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4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4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4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4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4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4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4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4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4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4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4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4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4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4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4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4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4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4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4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4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4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4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4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4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4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4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4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4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4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4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4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4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4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4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4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4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4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4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4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4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4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4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4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4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4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4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4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4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4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4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4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4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4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4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4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4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4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4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4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4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4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4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4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4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4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4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4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4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4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4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4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4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4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4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4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4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4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4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4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4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4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4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4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4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4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4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4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4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4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4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4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4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4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4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4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4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4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4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4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4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4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4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4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4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4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4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4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4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4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4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4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4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4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4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4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4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4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4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4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4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4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4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4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4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4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4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4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4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4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4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4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4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4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4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4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4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4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4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4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4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4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4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4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4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4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4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4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4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4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4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4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4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4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4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4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4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4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4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4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4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4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4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4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4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4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4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4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4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4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4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4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4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4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4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4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4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4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4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4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4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4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4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4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4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4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4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4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4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4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4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4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4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4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4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4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4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4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4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4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4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4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4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4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4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4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4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4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4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4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4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4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4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4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4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4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4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4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4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4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4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4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4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4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4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4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4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4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4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4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4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4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4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4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4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4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4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4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4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4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4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4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4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4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4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4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4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4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4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4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4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4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4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4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4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4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4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4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4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4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4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4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4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4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4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4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4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4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4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4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4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4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4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4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4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4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4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4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4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4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4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4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4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4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45">
      <c r="H754" s="183"/>
      <c r="J754" s="183"/>
      <c r="P754" s="163"/>
      <c r="R754" s="183"/>
    </row>
    <row r="755" spans="1:23" x14ac:dyDescent="0.45">
      <c r="H755" s="183"/>
      <c r="J755" s="183"/>
      <c r="P755" s="163"/>
      <c r="R755" s="183"/>
    </row>
    <row r="756" spans="1:23" x14ac:dyDescent="0.45">
      <c r="H756" s="183"/>
      <c r="J756" s="183"/>
      <c r="P756" s="163"/>
      <c r="R756" s="183"/>
    </row>
    <row r="757" spans="1:23" x14ac:dyDescent="0.45">
      <c r="H757" s="183"/>
      <c r="J757" s="183"/>
      <c r="P757" s="163"/>
      <c r="R757" s="183"/>
    </row>
    <row r="758" spans="1:23" x14ac:dyDescent="0.45">
      <c r="H758" s="183"/>
      <c r="J758" s="183"/>
      <c r="P758" s="163"/>
      <c r="R758" s="183"/>
    </row>
    <row r="759" spans="1:23" x14ac:dyDescent="0.45">
      <c r="P759" s="163"/>
    </row>
    <row r="760" spans="1:23" x14ac:dyDescent="0.45">
      <c r="P760" s="163"/>
    </row>
    <row r="761" spans="1:23" x14ac:dyDescent="0.45">
      <c r="A761" s="243">
        <v>56</v>
      </c>
      <c r="P761" s="163"/>
    </row>
    <row r="762" spans="1:23" x14ac:dyDescent="0.45">
      <c r="A762" s="243">
        <v>57</v>
      </c>
      <c r="P762" s="163"/>
    </row>
    <row r="763" spans="1:23" x14ac:dyDescent="0.45">
      <c r="A763" s="243">
        <v>100</v>
      </c>
      <c r="P763" s="163"/>
    </row>
    <row r="764" spans="1:23" x14ac:dyDescent="0.45">
      <c r="A764" s="243">
        <v>101</v>
      </c>
      <c r="P764" s="163"/>
    </row>
    <row r="765" spans="1:23" x14ac:dyDescent="0.45">
      <c r="A765" s="243">
        <v>102</v>
      </c>
      <c r="P765" s="163"/>
    </row>
    <row r="766" spans="1:23" x14ac:dyDescent="0.45">
      <c r="A766" s="243">
        <v>103</v>
      </c>
      <c r="P766" s="163"/>
    </row>
    <row r="767" spans="1:23" x14ac:dyDescent="0.45">
      <c r="A767" s="243">
        <v>104</v>
      </c>
      <c r="P767" s="163"/>
    </row>
    <row r="768" spans="1:23" x14ac:dyDescent="0.45">
      <c r="A768" s="243">
        <v>105</v>
      </c>
      <c r="P768" s="163"/>
    </row>
    <row r="769" spans="1:16" x14ac:dyDescent="0.45">
      <c r="A769" s="243">
        <v>106</v>
      </c>
      <c r="P769" s="163"/>
    </row>
    <row r="770" spans="1:16" x14ac:dyDescent="0.45">
      <c r="A770" s="243">
        <v>107</v>
      </c>
      <c r="P770" s="163"/>
    </row>
    <row r="771" spans="1:16" x14ac:dyDescent="0.45">
      <c r="A771" s="243">
        <v>125</v>
      </c>
      <c r="P771" s="163"/>
    </row>
    <row r="772" spans="1:16" x14ac:dyDescent="0.45">
      <c r="A772" s="243">
        <v>126</v>
      </c>
      <c r="P772" s="163"/>
    </row>
    <row r="773" spans="1:16" x14ac:dyDescent="0.45">
      <c r="A773" s="243">
        <v>127</v>
      </c>
      <c r="P773" s="163"/>
    </row>
    <row r="774" spans="1:16" x14ac:dyDescent="0.45">
      <c r="A774" s="243">
        <v>128</v>
      </c>
      <c r="P774" s="163"/>
    </row>
    <row r="775" spans="1:16" x14ac:dyDescent="0.45">
      <c r="A775" s="243">
        <v>129</v>
      </c>
      <c r="P775" s="163"/>
    </row>
    <row r="776" spans="1:16" x14ac:dyDescent="0.45">
      <c r="A776" s="243">
        <v>130</v>
      </c>
      <c r="P776" s="163"/>
    </row>
    <row r="777" spans="1:16" x14ac:dyDescent="0.45">
      <c r="A777" s="243">
        <v>131</v>
      </c>
      <c r="P777" s="163"/>
    </row>
    <row r="778" spans="1:16" x14ac:dyDescent="0.45">
      <c r="A778" s="243">
        <v>132</v>
      </c>
      <c r="P778" s="163"/>
    </row>
    <row r="779" spans="1:16" x14ac:dyDescent="0.45">
      <c r="A779" s="243">
        <v>381</v>
      </c>
      <c r="P779" s="163"/>
    </row>
    <row r="780" spans="1:16" x14ac:dyDescent="0.45">
      <c r="A780" s="243">
        <v>382</v>
      </c>
      <c r="P780" s="163"/>
    </row>
    <row r="781" spans="1:16" x14ac:dyDescent="0.45">
      <c r="A781" s="243">
        <v>383</v>
      </c>
      <c r="P781" s="163"/>
    </row>
    <row r="782" spans="1:16" x14ac:dyDescent="0.45">
      <c r="A782" s="243">
        <v>384</v>
      </c>
      <c r="P782" s="163"/>
    </row>
    <row r="783" spans="1:16" x14ac:dyDescent="0.45">
      <c r="A783" s="243">
        <v>385</v>
      </c>
      <c r="P783" s="163"/>
    </row>
    <row r="784" spans="1:16" x14ac:dyDescent="0.45">
      <c r="A784" s="243">
        <v>386</v>
      </c>
      <c r="P784" s="163"/>
    </row>
    <row r="785" spans="1:16" x14ac:dyDescent="0.45">
      <c r="A785" s="243">
        <v>387</v>
      </c>
      <c r="P785" s="163"/>
    </row>
    <row r="786" spans="1:16" x14ac:dyDescent="0.45">
      <c r="A786" s="243">
        <v>388</v>
      </c>
      <c r="P786" s="163"/>
    </row>
    <row r="787" spans="1:16" x14ac:dyDescent="0.45">
      <c r="A787" s="243">
        <v>389</v>
      </c>
      <c r="P787" s="163"/>
    </row>
    <row r="788" spans="1:16" x14ac:dyDescent="0.45">
      <c r="A788" s="243">
        <v>390</v>
      </c>
      <c r="P788" s="163"/>
    </row>
    <row r="789" spans="1:16" x14ac:dyDescent="0.45">
      <c r="A789" s="243">
        <v>391</v>
      </c>
      <c r="P789" s="163"/>
    </row>
    <row r="790" spans="1:16" x14ac:dyDescent="0.45">
      <c r="A790" s="243">
        <v>392</v>
      </c>
      <c r="P790" s="163"/>
    </row>
    <row r="791" spans="1:16" x14ac:dyDescent="0.45">
      <c r="A791" s="243">
        <v>393</v>
      </c>
      <c r="P791" s="163"/>
    </row>
    <row r="792" spans="1:16" x14ac:dyDescent="0.45">
      <c r="A792" s="243">
        <v>394</v>
      </c>
      <c r="P792" s="163"/>
    </row>
    <row r="793" spans="1:16" x14ac:dyDescent="0.45">
      <c r="A793" s="243">
        <v>395</v>
      </c>
      <c r="P793" s="163"/>
    </row>
    <row r="794" spans="1:16" x14ac:dyDescent="0.45">
      <c r="A794" s="243">
        <v>396</v>
      </c>
      <c r="P794" s="163"/>
    </row>
    <row r="795" spans="1:16" x14ac:dyDescent="0.45">
      <c r="A795" s="243">
        <v>397</v>
      </c>
      <c r="P795" s="163"/>
    </row>
    <row r="796" spans="1:16" x14ac:dyDescent="0.45">
      <c r="A796" s="243">
        <v>398</v>
      </c>
      <c r="P796" s="163"/>
    </row>
    <row r="797" spans="1:16" x14ac:dyDescent="0.45">
      <c r="A797" s="243">
        <v>399</v>
      </c>
      <c r="P797" s="163"/>
    </row>
    <row r="798" spans="1:16" x14ac:dyDescent="0.45">
      <c r="A798" s="243">
        <v>400</v>
      </c>
      <c r="P798" s="163"/>
    </row>
    <row r="799" spans="1:16" x14ac:dyDescent="0.45">
      <c r="A799" s="243">
        <v>401</v>
      </c>
      <c r="P799" s="163"/>
    </row>
    <row r="800" spans="1:16" x14ac:dyDescent="0.45">
      <c r="A800" s="243">
        <v>402</v>
      </c>
      <c r="P800" s="163"/>
    </row>
    <row r="801" spans="1:16" x14ac:dyDescent="0.45">
      <c r="A801" s="243">
        <v>403</v>
      </c>
      <c r="P801" s="163"/>
    </row>
    <row r="802" spans="1:16" x14ac:dyDescent="0.45">
      <c r="A802" s="243">
        <v>404</v>
      </c>
      <c r="P802" s="163"/>
    </row>
    <row r="803" spans="1:16" x14ac:dyDescent="0.45">
      <c r="A803" s="243">
        <v>405</v>
      </c>
      <c r="P803" s="163"/>
    </row>
    <row r="804" spans="1:16" x14ac:dyDescent="0.45">
      <c r="A804" s="243">
        <v>406</v>
      </c>
      <c r="P804" s="163"/>
    </row>
    <row r="805" spans="1:16" x14ac:dyDescent="0.45">
      <c r="A805" s="243">
        <v>407</v>
      </c>
      <c r="P805" s="163"/>
    </row>
    <row r="806" spans="1:16" x14ac:dyDescent="0.45">
      <c r="A806" s="243">
        <v>408</v>
      </c>
      <c r="P806" s="163"/>
    </row>
    <row r="807" spans="1:16" x14ac:dyDescent="0.45">
      <c r="A807" s="243">
        <v>409</v>
      </c>
      <c r="P807" s="163"/>
    </row>
    <row r="808" spans="1:16" x14ac:dyDescent="0.45">
      <c r="A808" s="243">
        <v>410</v>
      </c>
      <c r="P808" s="163"/>
    </row>
    <row r="809" spans="1:16" x14ac:dyDescent="0.45">
      <c r="A809" s="243">
        <v>411</v>
      </c>
      <c r="P809" s="163"/>
    </row>
    <row r="810" spans="1:16" x14ac:dyDescent="0.45">
      <c r="A810" s="243">
        <v>412</v>
      </c>
      <c r="P810" s="163"/>
    </row>
    <row r="811" spans="1:16" x14ac:dyDescent="0.45">
      <c r="A811" s="243">
        <v>413</v>
      </c>
      <c r="P811" s="163"/>
    </row>
    <row r="812" spans="1:16" x14ac:dyDescent="0.45">
      <c r="A812" s="243">
        <v>414</v>
      </c>
      <c r="P812" s="163"/>
    </row>
    <row r="813" spans="1:16" x14ac:dyDescent="0.45">
      <c r="A813" s="243">
        <v>415</v>
      </c>
      <c r="P813" s="163"/>
    </row>
    <row r="814" spans="1:16" x14ac:dyDescent="0.45">
      <c r="A814" s="243">
        <v>416</v>
      </c>
      <c r="P814" s="163"/>
    </row>
    <row r="815" spans="1:16" x14ac:dyDescent="0.45">
      <c r="A815" s="243">
        <v>417</v>
      </c>
      <c r="P815" s="163"/>
    </row>
    <row r="816" spans="1:16" x14ac:dyDescent="0.45">
      <c r="A816" s="243">
        <v>418</v>
      </c>
      <c r="P816" s="163"/>
    </row>
    <row r="817" spans="1:16" x14ac:dyDescent="0.45">
      <c r="A817" s="243">
        <v>419</v>
      </c>
      <c r="P817" s="163"/>
    </row>
    <row r="818" spans="1:16" x14ac:dyDescent="0.45">
      <c r="A818" s="243">
        <v>420</v>
      </c>
      <c r="P818" s="163"/>
    </row>
    <row r="819" spans="1:16" x14ac:dyDescent="0.45">
      <c r="A819" s="243">
        <v>421</v>
      </c>
      <c r="P819" s="163"/>
    </row>
    <row r="820" spans="1:16" x14ac:dyDescent="0.45">
      <c r="A820" s="243">
        <v>422</v>
      </c>
      <c r="P820" s="163"/>
    </row>
    <row r="821" spans="1:16" x14ac:dyDescent="0.45">
      <c r="A821" s="243">
        <v>423</v>
      </c>
      <c r="P821" s="163"/>
    </row>
    <row r="822" spans="1:16" x14ac:dyDescent="0.45">
      <c r="A822" s="243">
        <v>424</v>
      </c>
      <c r="P822" s="163"/>
    </row>
    <row r="823" spans="1:16" x14ac:dyDescent="0.45">
      <c r="A823" s="243">
        <v>425</v>
      </c>
      <c r="P823" s="163"/>
    </row>
    <row r="824" spans="1:16" x14ac:dyDescent="0.45">
      <c r="A824" s="243">
        <v>426</v>
      </c>
      <c r="P824" s="163"/>
    </row>
    <row r="825" spans="1:16" x14ac:dyDescent="0.45">
      <c r="A825" s="243">
        <v>427</v>
      </c>
      <c r="P825" s="163"/>
    </row>
    <row r="826" spans="1:16" x14ac:dyDescent="0.45">
      <c r="A826" s="243">
        <v>428</v>
      </c>
      <c r="P826" s="163"/>
    </row>
    <row r="827" spans="1:16" x14ac:dyDescent="0.45">
      <c r="A827" s="243">
        <v>464</v>
      </c>
      <c r="P827" s="163"/>
    </row>
    <row r="828" spans="1:16" x14ac:dyDescent="0.45">
      <c r="A828" s="243">
        <v>465</v>
      </c>
      <c r="P828" s="163"/>
    </row>
    <row r="829" spans="1:16" x14ac:dyDescent="0.45">
      <c r="A829" s="243">
        <v>466</v>
      </c>
      <c r="P829" s="163"/>
    </row>
    <row r="830" spans="1:16" x14ac:dyDescent="0.45">
      <c r="A830" s="243">
        <v>467</v>
      </c>
      <c r="P830" s="163"/>
    </row>
    <row r="831" spans="1:16" x14ac:dyDescent="0.45">
      <c r="A831" s="243">
        <v>468</v>
      </c>
      <c r="P831" s="163"/>
    </row>
    <row r="832" spans="1:16" x14ac:dyDescent="0.45">
      <c r="A832" s="243">
        <v>469</v>
      </c>
      <c r="P832" s="163"/>
    </row>
    <row r="833" spans="1:16" x14ac:dyDescent="0.45">
      <c r="A833" s="243">
        <v>470</v>
      </c>
      <c r="P833" s="163"/>
    </row>
    <row r="834" spans="1:16" x14ac:dyDescent="0.45">
      <c r="A834" s="243">
        <v>471</v>
      </c>
      <c r="P834" s="163"/>
    </row>
    <row r="835" spans="1:16" x14ac:dyDescent="0.45">
      <c r="A835" s="243">
        <v>472</v>
      </c>
      <c r="P835" s="163"/>
    </row>
    <row r="836" spans="1:16" x14ac:dyDescent="0.45">
      <c r="A836" s="243">
        <v>473</v>
      </c>
      <c r="P836" s="163"/>
    </row>
    <row r="837" spans="1:16" x14ac:dyDescent="0.45">
      <c r="A837" s="243">
        <v>474</v>
      </c>
      <c r="P837" s="163"/>
    </row>
    <row r="838" spans="1:16" x14ac:dyDescent="0.45">
      <c r="A838" s="243">
        <v>475</v>
      </c>
      <c r="P838" s="163"/>
    </row>
    <row r="839" spans="1:16" x14ac:dyDescent="0.45">
      <c r="A839" s="243">
        <v>476</v>
      </c>
      <c r="P839" s="163"/>
    </row>
    <row r="840" spans="1:16" x14ac:dyDescent="0.45">
      <c r="A840" s="243">
        <v>477</v>
      </c>
      <c r="P840" s="163"/>
    </row>
    <row r="841" spans="1:16" x14ac:dyDescent="0.45">
      <c r="A841" s="243">
        <v>478</v>
      </c>
      <c r="P841" s="163"/>
    </row>
    <row r="842" spans="1:16" x14ac:dyDescent="0.45">
      <c r="A842" s="243">
        <v>479</v>
      </c>
      <c r="P842" s="163"/>
    </row>
    <row r="843" spans="1:16" x14ac:dyDescent="0.45">
      <c r="A843" s="243">
        <v>480</v>
      </c>
      <c r="P843" s="163"/>
    </row>
    <row r="844" spans="1:16" x14ac:dyDescent="0.45">
      <c r="A844" s="243">
        <v>481</v>
      </c>
      <c r="P844" s="163"/>
    </row>
    <row r="845" spans="1:16" x14ac:dyDescent="0.45">
      <c r="A845" s="243">
        <v>482</v>
      </c>
      <c r="P845" s="163"/>
    </row>
    <row r="846" spans="1:16" x14ac:dyDescent="0.45">
      <c r="A846" s="243">
        <v>483</v>
      </c>
      <c r="P846" s="163"/>
    </row>
    <row r="847" spans="1:16" x14ac:dyDescent="0.45">
      <c r="A847" s="243">
        <v>484</v>
      </c>
      <c r="P847" s="163"/>
    </row>
    <row r="848" spans="1:16" x14ac:dyDescent="0.45">
      <c r="A848" s="243">
        <v>485</v>
      </c>
      <c r="P848" s="163"/>
    </row>
    <row r="849" spans="1:16" x14ac:dyDescent="0.45">
      <c r="A849" s="243">
        <v>486</v>
      </c>
      <c r="P849" s="163"/>
    </row>
    <row r="850" spans="1:16" x14ac:dyDescent="0.45">
      <c r="A850" s="243">
        <v>487</v>
      </c>
      <c r="P850" s="163"/>
    </row>
    <row r="851" spans="1:16" x14ac:dyDescent="0.45">
      <c r="A851" s="243">
        <v>488</v>
      </c>
      <c r="P851" s="163"/>
    </row>
    <row r="852" spans="1:16" x14ac:dyDescent="0.45">
      <c r="A852" s="243">
        <v>489</v>
      </c>
      <c r="P852" s="163"/>
    </row>
    <row r="853" spans="1:16" x14ac:dyDescent="0.45">
      <c r="A853" s="243">
        <v>490</v>
      </c>
      <c r="P853" s="163"/>
    </row>
    <row r="854" spans="1:16" x14ac:dyDescent="0.45">
      <c r="A854" s="243">
        <v>491</v>
      </c>
      <c r="P854" s="163"/>
    </row>
    <row r="855" spans="1:16" x14ac:dyDescent="0.45">
      <c r="A855" s="243">
        <v>492</v>
      </c>
      <c r="P855" s="163"/>
    </row>
    <row r="856" spans="1:16" x14ac:dyDescent="0.45">
      <c r="A856" s="243">
        <v>493</v>
      </c>
      <c r="P856" s="163"/>
    </row>
    <row r="857" spans="1:16" x14ac:dyDescent="0.45">
      <c r="A857" s="243">
        <v>494</v>
      </c>
      <c r="P857" s="163"/>
    </row>
    <row r="858" spans="1:16" x14ac:dyDescent="0.45">
      <c r="A858" s="243">
        <v>495</v>
      </c>
      <c r="P858" s="163"/>
    </row>
    <row r="859" spans="1:16" x14ac:dyDescent="0.45">
      <c r="A859" s="243">
        <v>756</v>
      </c>
      <c r="P859" s="163"/>
    </row>
    <row r="860" spans="1:16" x14ac:dyDescent="0.45">
      <c r="A860" s="243">
        <v>757</v>
      </c>
      <c r="P860" s="163"/>
    </row>
    <row r="861" spans="1:16" x14ac:dyDescent="0.45">
      <c r="A861" s="243">
        <v>758</v>
      </c>
      <c r="P861" s="163"/>
    </row>
    <row r="862" spans="1:16" x14ac:dyDescent="0.45">
      <c r="A862" s="243">
        <v>759</v>
      </c>
      <c r="P862" s="163"/>
    </row>
    <row r="863" spans="1:16" x14ac:dyDescent="0.45">
      <c r="A863" s="243">
        <v>760</v>
      </c>
      <c r="P863" s="163"/>
    </row>
    <row r="864" spans="1:16" x14ac:dyDescent="0.45">
      <c r="A864" s="243">
        <v>761</v>
      </c>
      <c r="P864" s="163"/>
    </row>
    <row r="865" spans="1:16" x14ac:dyDescent="0.45">
      <c r="A865" s="243">
        <v>762</v>
      </c>
      <c r="P865" s="163"/>
    </row>
    <row r="866" spans="1:16" x14ac:dyDescent="0.45">
      <c r="A866" s="243">
        <v>763</v>
      </c>
      <c r="P866" s="163"/>
    </row>
    <row r="867" spans="1:16" x14ac:dyDescent="0.45">
      <c r="A867" s="243">
        <v>764</v>
      </c>
      <c r="P867" s="163"/>
    </row>
    <row r="868" spans="1:16" x14ac:dyDescent="0.45">
      <c r="A868" s="243">
        <v>765</v>
      </c>
      <c r="P868" s="163"/>
    </row>
    <row r="869" spans="1:16" x14ac:dyDescent="0.45">
      <c r="A869" s="243">
        <v>766</v>
      </c>
      <c r="P869" s="163"/>
    </row>
    <row r="870" spans="1:16" x14ac:dyDescent="0.45">
      <c r="A870" s="243">
        <v>767</v>
      </c>
      <c r="P870" s="163"/>
    </row>
    <row r="871" spans="1:16" x14ac:dyDescent="0.45">
      <c r="A871" s="243">
        <v>768</v>
      </c>
      <c r="P871" s="163"/>
    </row>
    <row r="872" spans="1:16" x14ac:dyDescent="0.45">
      <c r="A872" s="243">
        <v>769</v>
      </c>
      <c r="P872" s="163"/>
    </row>
    <row r="873" spans="1:16" x14ac:dyDescent="0.45">
      <c r="A873" s="243">
        <v>770</v>
      </c>
      <c r="P873" s="163"/>
    </row>
    <row r="874" spans="1:16" x14ac:dyDescent="0.45">
      <c r="A874" s="243">
        <v>771</v>
      </c>
      <c r="P874" s="163"/>
    </row>
    <row r="875" spans="1:16" x14ac:dyDescent="0.45">
      <c r="A875" s="243">
        <v>772</v>
      </c>
      <c r="P875" s="163"/>
    </row>
    <row r="876" spans="1:16" x14ac:dyDescent="0.45">
      <c r="A876" s="243">
        <v>773</v>
      </c>
      <c r="P876" s="163"/>
    </row>
    <row r="877" spans="1:16" x14ac:dyDescent="0.45">
      <c r="A877" s="243">
        <v>774</v>
      </c>
      <c r="P877" s="163"/>
    </row>
    <row r="878" spans="1:16" x14ac:dyDescent="0.45">
      <c r="A878" s="243">
        <v>775</v>
      </c>
      <c r="P878" s="163"/>
    </row>
    <row r="879" spans="1:16" x14ac:dyDescent="0.45">
      <c r="A879" s="243">
        <v>776</v>
      </c>
      <c r="P879" s="163"/>
    </row>
    <row r="880" spans="1:16" x14ac:dyDescent="0.45">
      <c r="A880" s="243">
        <v>777</v>
      </c>
      <c r="P880" s="163"/>
    </row>
    <row r="881" spans="1:16" x14ac:dyDescent="0.45">
      <c r="A881" s="243">
        <v>778</v>
      </c>
      <c r="P881" s="163"/>
    </row>
    <row r="882" spans="1:16" x14ac:dyDescent="0.45">
      <c r="A882" s="243">
        <v>779</v>
      </c>
      <c r="P882" s="163"/>
    </row>
    <row r="883" spans="1:16" x14ac:dyDescent="0.45">
      <c r="A883" s="243">
        <v>780</v>
      </c>
      <c r="P883" s="163"/>
    </row>
    <row r="884" spans="1:16" x14ac:dyDescent="0.45">
      <c r="A884" s="243">
        <v>781</v>
      </c>
      <c r="P884" s="163"/>
    </row>
    <row r="885" spans="1:16" x14ac:dyDescent="0.45">
      <c r="A885" s="243">
        <v>782</v>
      </c>
      <c r="P885" s="163"/>
    </row>
    <row r="886" spans="1:16" x14ac:dyDescent="0.45">
      <c r="A886" s="243">
        <v>783</v>
      </c>
      <c r="P886" s="163"/>
    </row>
    <row r="887" spans="1:16" x14ac:dyDescent="0.45">
      <c r="A887" s="243">
        <v>784</v>
      </c>
      <c r="P887" s="163"/>
    </row>
    <row r="888" spans="1:16" x14ac:dyDescent="0.45">
      <c r="A888" s="243">
        <v>785</v>
      </c>
      <c r="P888" s="163"/>
    </row>
    <row r="889" spans="1:16" x14ac:dyDescent="0.45">
      <c r="A889" s="243">
        <v>786</v>
      </c>
      <c r="P889" s="163"/>
    </row>
    <row r="890" spans="1:16" x14ac:dyDescent="0.45">
      <c r="A890" s="243">
        <v>787</v>
      </c>
      <c r="P890" s="163"/>
    </row>
    <row r="891" spans="1:16" x14ac:dyDescent="0.45">
      <c r="A891" s="243">
        <v>788</v>
      </c>
      <c r="P891" s="163"/>
    </row>
    <row r="892" spans="1:16" x14ac:dyDescent="0.45">
      <c r="A892" s="243">
        <v>789</v>
      </c>
      <c r="P892" s="163"/>
    </row>
    <row r="893" spans="1:16" x14ac:dyDescent="0.45">
      <c r="A893" s="243">
        <v>790</v>
      </c>
      <c r="P893" s="163"/>
    </row>
    <row r="894" spans="1:16" x14ac:dyDescent="0.45">
      <c r="A894" s="243">
        <v>791</v>
      </c>
      <c r="P894" s="163"/>
    </row>
    <row r="895" spans="1:16" x14ac:dyDescent="0.45">
      <c r="A895" s="243">
        <v>792</v>
      </c>
      <c r="P895" s="163"/>
    </row>
    <row r="896" spans="1:16" x14ac:dyDescent="0.45">
      <c r="A896" s="243">
        <v>793</v>
      </c>
      <c r="P896" s="163"/>
    </row>
    <row r="897" spans="1:16" x14ac:dyDescent="0.45">
      <c r="A897" s="243">
        <v>794</v>
      </c>
      <c r="P897" s="163"/>
    </row>
    <row r="898" spans="1:16" x14ac:dyDescent="0.45">
      <c r="A898" s="243">
        <v>795</v>
      </c>
      <c r="P898" s="163"/>
    </row>
    <row r="899" spans="1:16" x14ac:dyDescent="0.45">
      <c r="A899" s="243">
        <v>796</v>
      </c>
      <c r="P899" s="163"/>
    </row>
    <row r="900" spans="1:16" x14ac:dyDescent="0.45">
      <c r="A900" s="243">
        <v>797</v>
      </c>
      <c r="P900" s="163"/>
    </row>
    <row r="901" spans="1:16" x14ac:dyDescent="0.45">
      <c r="A901" s="243">
        <v>798</v>
      </c>
      <c r="P901" s="163"/>
    </row>
    <row r="902" spans="1:16" x14ac:dyDescent="0.45">
      <c r="A902" s="243">
        <v>799</v>
      </c>
      <c r="P902" s="163"/>
    </row>
    <row r="903" spans="1:16" x14ac:dyDescent="0.45">
      <c r="A903" s="243">
        <v>800</v>
      </c>
      <c r="P903" s="163"/>
    </row>
    <row r="904" spans="1:16" x14ac:dyDescent="0.45">
      <c r="A904" s="243">
        <v>801</v>
      </c>
      <c r="P904" s="163"/>
    </row>
    <row r="905" spans="1:16" x14ac:dyDescent="0.45">
      <c r="A905" s="243">
        <v>802</v>
      </c>
      <c r="P905" s="163"/>
    </row>
    <row r="906" spans="1:16" x14ac:dyDescent="0.45">
      <c r="A906" s="243">
        <v>803</v>
      </c>
      <c r="P906" s="163"/>
    </row>
    <row r="907" spans="1:16" x14ac:dyDescent="0.45">
      <c r="A907" s="243">
        <v>804</v>
      </c>
      <c r="P907" s="163"/>
    </row>
    <row r="908" spans="1:16" x14ac:dyDescent="0.45">
      <c r="A908" s="243">
        <v>805</v>
      </c>
      <c r="P908" s="163"/>
    </row>
    <row r="909" spans="1:16" x14ac:dyDescent="0.45">
      <c r="A909" s="243">
        <v>806</v>
      </c>
      <c r="P909" s="163"/>
    </row>
    <row r="910" spans="1:16" x14ac:dyDescent="0.45">
      <c r="A910" s="243">
        <v>807</v>
      </c>
      <c r="P910" s="163"/>
    </row>
    <row r="911" spans="1:16" x14ac:dyDescent="0.45">
      <c r="A911" s="243">
        <v>808</v>
      </c>
      <c r="P911" s="163"/>
    </row>
    <row r="912" spans="1:16" x14ac:dyDescent="0.45">
      <c r="A912" s="243">
        <v>809</v>
      </c>
      <c r="P912" s="163"/>
    </row>
    <row r="913" spans="1:16" x14ac:dyDescent="0.45">
      <c r="A913" s="243">
        <v>810</v>
      </c>
      <c r="P913" s="163"/>
    </row>
    <row r="914" spans="1:16" x14ac:dyDescent="0.45">
      <c r="A914" s="243">
        <v>811</v>
      </c>
      <c r="P914" s="163"/>
    </row>
    <row r="915" spans="1:16" x14ac:dyDescent="0.45">
      <c r="A915" s="243">
        <v>812</v>
      </c>
      <c r="P915" s="163"/>
    </row>
    <row r="916" spans="1:16" x14ac:dyDescent="0.45">
      <c r="A916" s="243">
        <v>813</v>
      </c>
      <c r="P916" s="163"/>
    </row>
    <row r="917" spans="1:16" x14ac:dyDescent="0.45">
      <c r="A917" s="243">
        <v>814</v>
      </c>
      <c r="P917" s="163"/>
    </row>
    <row r="918" spans="1:16" x14ac:dyDescent="0.45">
      <c r="A918" s="243">
        <v>815</v>
      </c>
      <c r="P918" s="163"/>
    </row>
    <row r="919" spans="1:16" x14ac:dyDescent="0.45">
      <c r="A919" s="243">
        <v>816</v>
      </c>
      <c r="P919" s="163"/>
    </row>
    <row r="920" spans="1:16" x14ac:dyDescent="0.45">
      <c r="A920" s="243">
        <v>817</v>
      </c>
      <c r="P920" s="163"/>
    </row>
    <row r="921" spans="1:16" x14ac:dyDescent="0.45">
      <c r="A921" s="243">
        <v>818</v>
      </c>
      <c r="P921" s="163"/>
    </row>
    <row r="922" spans="1:16" x14ac:dyDescent="0.45">
      <c r="A922" s="243">
        <v>819</v>
      </c>
      <c r="P922" s="163"/>
    </row>
    <row r="923" spans="1:16" x14ac:dyDescent="0.45">
      <c r="A923" s="243">
        <v>820</v>
      </c>
      <c r="P923" s="163"/>
    </row>
    <row r="924" spans="1:16" x14ac:dyDescent="0.45">
      <c r="A924" s="243">
        <v>821</v>
      </c>
      <c r="P924" s="163"/>
    </row>
    <row r="925" spans="1:16" x14ac:dyDescent="0.45">
      <c r="A925" s="243">
        <v>822</v>
      </c>
      <c r="P925" s="163"/>
    </row>
    <row r="926" spans="1:16" x14ac:dyDescent="0.45">
      <c r="A926" s="243">
        <v>823</v>
      </c>
      <c r="P926" s="163"/>
    </row>
    <row r="927" spans="1:16" x14ac:dyDescent="0.45">
      <c r="A927" s="243">
        <v>824</v>
      </c>
      <c r="P927" s="163"/>
    </row>
    <row r="928" spans="1:16" x14ac:dyDescent="0.45">
      <c r="A928" s="243">
        <v>825</v>
      </c>
      <c r="P928" s="163"/>
    </row>
    <row r="929" spans="1:16" x14ac:dyDescent="0.45">
      <c r="A929" s="243">
        <v>826</v>
      </c>
      <c r="P929" s="163"/>
    </row>
    <row r="930" spans="1:16" x14ac:dyDescent="0.45">
      <c r="A930" s="243">
        <v>827</v>
      </c>
      <c r="P930" s="163"/>
    </row>
    <row r="931" spans="1:16" x14ac:dyDescent="0.45">
      <c r="A931" s="243">
        <v>828</v>
      </c>
      <c r="P931" s="163"/>
    </row>
    <row r="932" spans="1:16" x14ac:dyDescent="0.45">
      <c r="A932" s="243">
        <v>829</v>
      </c>
      <c r="P932" s="163"/>
    </row>
    <row r="933" spans="1:16" x14ac:dyDescent="0.45">
      <c r="A933" s="243">
        <v>830</v>
      </c>
      <c r="P933" s="163"/>
    </row>
    <row r="934" spans="1:16" x14ac:dyDescent="0.45">
      <c r="A934" s="243">
        <v>831</v>
      </c>
      <c r="P934" s="163"/>
    </row>
    <row r="935" spans="1:16" x14ac:dyDescent="0.45">
      <c r="A935" s="243">
        <v>832</v>
      </c>
      <c r="P935" s="163"/>
    </row>
    <row r="936" spans="1:16" x14ac:dyDescent="0.45">
      <c r="A936" s="243">
        <v>833</v>
      </c>
      <c r="P936" s="163"/>
    </row>
    <row r="937" spans="1:16" x14ac:dyDescent="0.45">
      <c r="A937" s="243">
        <v>834</v>
      </c>
      <c r="P937" s="163"/>
    </row>
    <row r="938" spans="1:16" x14ac:dyDescent="0.45">
      <c r="A938" s="243">
        <v>835</v>
      </c>
      <c r="P938" s="163"/>
    </row>
    <row r="939" spans="1:16" x14ac:dyDescent="0.45">
      <c r="A939" s="243">
        <v>892</v>
      </c>
      <c r="P939" s="163"/>
    </row>
    <row r="940" spans="1:16" x14ac:dyDescent="0.45">
      <c r="A940" s="243">
        <v>893</v>
      </c>
      <c r="P940" s="163"/>
    </row>
    <row r="941" spans="1:16" x14ac:dyDescent="0.45">
      <c r="A941" s="243">
        <v>894</v>
      </c>
      <c r="P941" s="163"/>
    </row>
    <row r="942" spans="1:16" x14ac:dyDescent="0.45">
      <c r="A942" s="243">
        <v>895</v>
      </c>
      <c r="P942" s="163"/>
    </row>
    <row r="943" spans="1:16" x14ac:dyDescent="0.45">
      <c r="A943" s="243">
        <v>896</v>
      </c>
      <c r="P943" s="163"/>
    </row>
    <row r="944" spans="1:16" x14ac:dyDescent="0.45">
      <c r="A944" s="243">
        <v>897</v>
      </c>
      <c r="P944" s="163"/>
    </row>
    <row r="945" spans="1:16" x14ac:dyDescent="0.45">
      <c r="A945" s="243">
        <v>898</v>
      </c>
      <c r="P945" s="163"/>
    </row>
    <row r="946" spans="1:16" x14ac:dyDescent="0.45">
      <c r="A946" s="243">
        <v>899</v>
      </c>
      <c r="P946" s="163"/>
    </row>
    <row r="947" spans="1:16" x14ac:dyDescent="0.45">
      <c r="A947" s="243">
        <v>900</v>
      </c>
      <c r="P947" s="163"/>
    </row>
    <row r="948" spans="1:16" x14ac:dyDescent="0.45">
      <c r="A948" s="243">
        <v>901</v>
      </c>
      <c r="P948" s="163"/>
    </row>
    <row r="949" spans="1:16" x14ac:dyDescent="0.45">
      <c r="A949" s="243">
        <v>902</v>
      </c>
      <c r="P949" s="163"/>
    </row>
    <row r="950" spans="1:16" x14ac:dyDescent="0.45">
      <c r="A950" s="243">
        <v>903</v>
      </c>
      <c r="P950" s="163"/>
    </row>
    <row r="951" spans="1:16" x14ac:dyDescent="0.45">
      <c r="A951" s="243">
        <v>904</v>
      </c>
      <c r="P951" s="163"/>
    </row>
    <row r="952" spans="1:16" x14ac:dyDescent="0.45">
      <c r="A952" s="243">
        <v>905</v>
      </c>
      <c r="P952" s="163"/>
    </row>
    <row r="953" spans="1:16" x14ac:dyDescent="0.45">
      <c r="A953" s="243">
        <v>906</v>
      </c>
      <c r="P953" s="163"/>
    </row>
    <row r="954" spans="1:16" x14ac:dyDescent="0.45">
      <c r="A954" s="243">
        <v>907</v>
      </c>
      <c r="P954" s="163"/>
    </row>
    <row r="955" spans="1:16" x14ac:dyDescent="0.45">
      <c r="P955" s="163"/>
    </row>
    <row r="956" spans="1:16" x14ac:dyDescent="0.45">
      <c r="P956" s="163"/>
    </row>
    <row r="957" spans="1:16" x14ac:dyDescent="0.45">
      <c r="P957" s="163"/>
    </row>
    <row r="958" spans="1:16" x14ac:dyDescent="0.45">
      <c r="P958" s="163"/>
    </row>
    <row r="959" spans="1:16" x14ac:dyDescent="0.45">
      <c r="P959" s="163"/>
    </row>
    <row r="960" spans="1:16" x14ac:dyDescent="0.45">
      <c r="P960" s="163"/>
    </row>
    <row r="961" spans="16:16" x14ac:dyDescent="0.45">
      <c r="P961" s="163"/>
    </row>
    <row r="962" spans="16:16" x14ac:dyDescent="0.45">
      <c r="P962" s="163"/>
    </row>
    <row r="963" spans="16:16" x14ac:dyDescent="0.45">
      <c r="P963" s="163"/>
    </row>
    <row r="964" spans="16:16" x14ac:dyDescent="0.45">
      <c r="P964" s="163"/>
    </row>
    <row r="965" spans="16:16" x14ac:dyDescent="0.45">
      <c r="P965" s="163"/>
    </row>
    <row r="966" spans="16:16" x14ac:dyDescent="0.45">
      <c r="P966" s="163"/>
    </row>
    <row r="967" spans="16:16" x14ac:dyDescent="0.45">
      <c r="P967" s="163"/>
    </row>
    <row r="968" spans="16:16" x14ac:dyDescent="0.45">
      <c r="P968" s="163"/>
    </row>
    <row r="969" spans="16:16" x14ac:dyDescent="0.45">
      <c r="P969" s="163"/>
    </row>
    <row r="970" spans="16:16" x14ac:dyDescent="0.45">
      <c r="P970" s="163"/>
    </row>
    <row r="971" spans="16:16" x14ac:dyDescent="0.45">
      <c r="P971" s="163"/>
    </row>
    <row r="972" spans="16:16" x14ac:dyDescent="0.45">
      <c r="P972" s="163"/>
    </row>
    <row r="973" spans="16:16" x14ac:dyDescent="0.45">
      <c r="P973" s="163"/>
    </row>
    <row r="974" spans="16:16" x14ac:dyDescent="0.45">
      <c r="P974" s="163"/>
    </row>
    <row r="975" spans="16:16" x14ac:dyDescent="0.45">
      <c r="P975" s="163"/>
    </row>
    <row r="976" spans="16:16" x14ac:dyDescent="0.45">
      <c r="P976" s="163"/>
    </row>
    <row r="977" spans="16:16" x14ac:dyDescent="0.45">
      <c r="P977" s="163"/>
    </row>
    <row r="978" spans="16:16" x14ac:dyDescent="0.45">
      <c r="P978" s="163"/>
    </row>
    <row r="979" spans="16:16" x14ac:dyDescent="0.45">
      <c r="P979" s="163"/>
    </row>
    <row r="980" spans="16:16" x14ac:dyDescent="0.45">
      <c r="P980" s="163"/>
    </row>
    <row r="981" spans="16:16" x14ac:dyDescent="0.45">
      <c r="P981" s="163"/>
    </row>
    <row r="982" spans="16:16" x14ac:dyDescent="0.45">
      <c r="P982" s="163"/>
    </row>
    <row r="983" spans="16:16" x14ac:dyDescent="0.45">
      <c r="P983" s="163"/>
    </row>
    <row r="984" spans="16:16" x14ac:dyDescent="0.45">
      <c r="P984" s="163"/>
    </row>
    <row r="985" spans="16:16" x14ac:dyDescent="0.45">
      <c r="P985" s="163"/>
    </row>
    <row r="986" spans="16:16" x14ac:dyDescent="0.45">
      <c r="P986" s="163"/>
    </row>
    <row r="987" spans="16:16" x14ac:dyDescent="0.45">
      <c r="P987" s="163"/>
    </row>
    <row r="988" spans="16:16" x14ac:dyDescent="0.45">
      <c r="P988" s="163"/>
    </row>
    <row r="989" spans="16:16" x14ac:dyDescent="0.45">
      <c r="P989" s="163"/>
    </row>
    <row r="990" spans="16:16" x14ac:dyDescent="0.45">
      <c r="P990" s="163"/>
    </row>
    <row r="991" spans="16:16" x14ac:dyDescent="0.45">
      <c r="P991" s="163"/>
    </row>
    <row r="992" spans="16:16" x14ac:dyDescent="0.45">
      <c r="P992" s="163"/>
    </row>
    <row r="993" spans="16:16" x14ac:dyDescent="0.45">
      <c r="P993" s="163"/>
    </row>
    <row r="994" spans="16:16" x14ac:dyDescent="0.45">
      <c r="P994" s="163"/>
    </row>
    <row r="995" spans="16:16" x14ac:dyDescent="0.45">
      <c r="P995" s="163"/>
    </row>
    <row r="996" spans="16:16" x14ac:dyDescent="0.45">
      <c r="P996" s="163"/>
    </row>
    <row r="997" spans="16:16" x14ac:dyDescent="0.45">
      <c r="P997" s="163"/>
    </row>
    <row r="998" spans="16:16" x14ac:dyDescent="0.45">
      <c r="P998" s="163"/>
    </row>
    <row r="999" spans="16:16" x14ac:dyDescent="0.45">
      <c r="P999" s="163"/>
    </row>
    <row r="1000" spans="16:16" x14ac:dyDescent="0.45">
      <c r="P1000" s="163"/>
    </row>
    <row r="1001" spans="16:16" x14ac:dyDescent="0.45">
      <c r="P1001" s="163"/>
    </row>
    <row r="1002" spans="16:16" x14ac:dyDescent="0.45">
      <c r="P1002" s="163"/>
    </row>
    <row r="1003" spans="16:16" x14ac:dyDescent="0.45">
      <c r="P1003" s="163"/>
    </row>
    <row r="1004" spans="16:16" x14ac:dyDescent="0.45">
      <c r="P1004" s="163"/>
    </row>
    <row r="1005" spans="16:16" x14ac:dyDescent="0.45">
      <c r="P1005" s="163"/>
    </row>
    <row r="1006" spans="16:16" x14ac:dyDescent="0.45">
      <c r="P1006" s="163"/>
    </row>
    <row r="1007" spans="16:16" x14ac:dyDescent="0.45">
      <c r="P1007" s="163"/>
    </row>
    <row r="1008" spans="16:16" x14ac:dyDescent="0.45">
      <c r="P1008" s="163"/>
    </row>
    <row r="1009" spans="16:16" x14ac:dyDescent="0.45">
      <c r="P1009" s="163"/>
    </row>
    <row r="1010" spans="16:16" x14ac:dyDescent="0.45">
      <c r="P1010" s="163"/>
    </row>
    <row r="1011" spans="16:16" x14ac:dyDescent="0.45">
      <c r="P1011" s="163"/>
    </row>
    <row r="1012" spans="16:16" x14ac:dyDescent="0.45">
      <c r="P1012" s="163"/>
    </row>
    <row r="1013" spans="16:16" x14ac:dyDescent="0.45">
      <c r="P1013" s="163"/>
    </row>
    <row r="1014" spans="16:16" x14ac:dyDescent="0.45">
      <c r="P1014" s="163"/>
    </row>
    <row r="1015" spans="16:16" x14ac:dyDescent="0.45">
      <c r="P1015" s="163"/>
    </row>
    <row r="1016" spans="16:16" x14ac:dyDescent="0.45">
      <c r="P1016" s="163"/>
    </row>
    <row r="1017" spans="16:16" x14ac:dyDescent="0.45">
      <c r="P1017" s="163"/>
    </row>
    <row r="1018" spans="16:16" x14ac:dyDescent="0.45">
      <c r="P1018" s="163"/>
    </row>
    <row r="1019" spans="16:16" x14ac:dyDescent="0.45">
      <c r="P1019" s="163"/>
    </row>
    <row r="1020" spans="16:16" x14ac:dyDescent="0.45">
      <c r="P1020" s="163"/>
    </row>
    <row r="1021" spans="16:16" x14ac:dyDescent="0.45">
      <c r="P1021" s="163"/>
    </row>
    <row r="1022" spans="16:16" x14ac:dyDescent="0.45">
      <c r="P1022" s="163"/>
    </row>
    <row r="1023" spans="16:16" x14ac:dyDescent="0.45">
      <c r="P1023" s="163"/>
    </row>
    <row r="1024" spans="16:16" x14ac:dyDescent="0.45">
      <c r="P1024" s="163"/>
    </row>
    <row r="1025" spans="16:16" x14ac:dyDescent="0.45">
      <c r="P1025" s="163"/>
    </row>
    <row r="1026" spans="16:16" x14ac:dyDescent="0.45">
      <c r="P1026" s="163"/>
    </row>
    <row r="1027" spans="16:16" x14ac:dyDescent="0.45">
      <c r="P1027" s="163"/>
    </row>
    <row r="1028" spans="16:16" x14ac:dyDescent="0.45">
      <c r="P1028" s="163"/>
    </row>
    <row r="1029" spans="16:16" x14ac:dyDescent="0.45">
      <c r="P1029" s="163"/>
    </row>
    <row r="1030" spans="16:16" x14ac:dyDescent="0.45">
      <c r="P1030" s="163"/>
    </row>
    <row r="1031" spans="16:16" x14ac:dyDescent="0.45">
      <c r="P1031" s="163"/>
    </row>
    <row r="1032" spans="16:16" x14ac:dyDescent="0.45">
      <c r="P1032" s="163"/>
    </row>
    <row r="1033" spans="16:16" x14ac:dyDescent="0.45">
      <c r="P1033" s="163"/>
    </row>
    <row r="1034" spans="16:16" x14ac:dyDescent="0.45">
      <c r="P1034" s="163"/>
    </row>
    <row r="1035" spans="16:16" x14ac:dyDescent="0.45">
      <c r="P1035" s="163"/>
    </row>
    <row r="1036" spans="16:16" x14ac:dyDescent="0.45">
      <c r="P1036" s="163"/>
    </row>
    <row r="1037" spans="16:16" x14ac:dyDescent="0.45">
      <c r="P1037" s="163"/>
    </row>
    <row r="1038" spans="16:16" x14ac:dyDescent="0.45">
      <c r="P1038" s="163"/>
    </row>
    <row r="1039" spans="16:16" x14ac:dyDescent="0.45">
      <c r="P1039" s="163"/>
    </row>
    <row r="1040" spans="16:16" x14ac:dyDescent="0.45">
      <c r="P1040" s="163"/>
    </row>
    <row r="1041" spans="16:16" x14ac:dyDescent="0.45">
      <c r="P1041" s="163"/>
    </row>
    <row r="1042" spans="16:16" x14ac:dyDescent="0.45">
      <c r="P1042" s="163"/>
    </row>
    <row r="1043" spans="16:16" x14ac:dyDescent="0.45">
      <c r="P1043" s="163"/>
    </row>
    <row r="1044" spans="16:16" x14ac:dyDescent="0.45">
      <c r="P1044" s="163"/>
    </row>
    <row r="1045" spans="16:16" x14ac:dyDescent="0.45">
      <c r="P1045" s="163"/>
    </row>
    <row r="1046" spans="16:16" x14ac:dyDescent="0.4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abSelected="1" topLeftCell="A34" workbookViewId="0">
      <selection activeCell="G49" sqref="G49"/>
    </sheetView>
  </sheetViews>
  <sheetFormatPr defaultColWidth="9.1328125" defaultRowHeight="14.25" x14ac:dyDescent="0.45"/>
  <cols>
    <col min="1" max="1" width="37.265625" style="263" customWidth="1"/>
    <col min="2" max="2" width="27.3984375" style="263" customWidth="1"/>
    <col min="3" max="3" width="9" style="263" customWidth="1"/>
    <col min="4" max="4" width="18.73046875" style="263" customWidth="1"/>
    <col min="5" max="5" width="18.1328125" style="263" customWidth="1"/>
    <col min="6" max="6" width="34.1328125" style="263" customWidth="1"/>
    <col min="7" max="7" width="95" style="263" customWidth="1"/>
    <col min="8" max="8" width="37.3984375" style="263" customWidth="1"/>
    <col min="9" max="9" width="34.265625" style="263" customWidth="1"/>
    <col min="10" max="10" width="25.3984375" style="263" customWidth="1"/>
    <col min="11" max="11" width="11.1328125" style="263" customWidth="1"/>
    <col min="12" max="13" width="16" style="263" customWidth="1"/>
    <col min="14" max="14" width="37.3984375" style="263" customWidth="1"/>
    <col min="15" max="15" width="25.3984375" style="263" customWidth="1"/>
    <col min="16" max="16" width="11.1328125" style="263" customWidth="1"/>
    <col min="17" max="18" width="16" style="263" customWidth="1"/>
    <col min="19" max="19" width="37.3984375" style="263" customWidth="1"/>
    <col min="20" max="16384" width="9.1328125" style="263"/>
  </cols>
  <sheetData>
    <row r="1" spans="1:19" s="103" customFormat="1" ht="28.5" x14ac:dyDescent="0.4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45">
      <c r="A2" s="26" t="s">
        <v>1334</v>
      </c>
      <c r="B2" s="263" t="s">
        <v>1335</v>
      </c>
      <c r="C2" s="65">
        <v>1</v>
      </c>
      <c r="D2" s="263" t="s">
        <v>1336</v>
      </c>
      <c r="E2" s="263" t="s">
        <v>1337</v>
      </c>
      <c r="F2" s="263" t="str">
        <f>UnitControlCenter!$B$3</f>
        <v>million metric tons / year</v>
      </c>
      <c r="G2" s="263" t="s">
        <v>1338</v>
      </c>
      <c r="L2" s="265"/>
      <c r="M2" s="265"/>
    </row>
    <row r="3" spans="1:19" x14ac:dyDescent="0.45">
      <c r="A3" s="26" t="s">
        <v>1334</v>
      </c>
      <c r="B3" s="263" t="s">
        <v>1339</v>
      </c>
      <c r="C3" s="25">
        <v>1</v>
      </c>
      <c r="D3" s="26" t="s">
        <v>1336</v>
      </c>
      <c r="E3" s="26" t="s">
        <v>1337</v>
      </c>
      <c r="F3" s="263" t="str">
        <f>UnitControlCenter!$B$3</f>
        <v>million metric tons / year</v>
      </c>
      <c r="G3" s="263" t="s">
        <v>1340</v>
      </c>
    </row>
    <row r="4" spans="1:19" ht="71.25" x14ac:dyDescent="0.45">
      <c r="A4" s="26" t="s">
        <v>1334</v>
      </c>
      <c r="B4" s="26" t="s">
        <v>1341</v>
      </c>
      <c r="C4" s="65">
        <v>1</v>
      </c>
      <c r="D4" s="263" t="s">
        <v>1342</v>
      </c>
      <c r="E4" s="263" t="s">
        <v>1343</v>
      </c>
      <c r="F4" s="263" t="str">
        <f>UnitControlCenter!$B$3</f>
        <v>million metric tons / year</v>
      </c>
      <c r="G4" s="263" t="s">
        <v>1344</v>
      </c>
      <c r="H4" s="263" t="s">
        <v>1345</v>
      </c>
      <c r="I4" s="263" t="s">
        <v>1346</v>
      </c>
    </row>
    <row r="5" spans="1:19" ht="28.5" x14ac:dyDescent="0.45">
      <c r="A5" s="26" t="s">
        <v>1334</v>
      </c>
      <c r="B5" s="26" t="s">
        <v>1347</v>
      </c>
      <c r="C5" s="65">
        <v>1</v>
      </c>
      <c r="D5" s="263" t="s">
        <v>1342</v>
      </c>
      <c r="E5" s="263" t="s">
        <v>1343</v>
      </c>
      <c r="F5" s="263" t="str">
        <f>UnitControlCenter!$B$3</f>
        <v>million metric tons / year</v>
      </c>
      <c r="G5" s="263" t="s">
        <v>1348</v>
      </c>
      <c r="H5" s="263" t="s">
        <v>1349</v>
      </c>
      <c r="I5" s="263" t="s">
        <v>1350</v>
      </c>
    </row>
    <row r="6" spans="1:19" ht="28.5" x14ac:dyDescent="0.4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45">
      <c r="A7" s="26" t="s">
        <v>1334</v>
      </c>
      <c r="B7" s="26" t="s">
        <v>1355</v>
      </c>
      <c r="C7" s="65">
        <v>0</v>
      </c>
      <c r="D7" s="263" t="s">
        <v>1336</v>
      </c>
      <c r="E7" s="263" t="s">
        <v>1337</v>
      </c>
      <c r="F7" s="263" t="str">
        <f>UnitControlCenter!$B$4</f>
        <v>g CO2e / 2019 dollar</v>
      </c>
      <c r="G7" s="263" t="s">
        <v>1356</v>
      </c>
    </row>
    <row r="8" spans="1:19" x14ac:dyDescent="0.45">
      <c r="A8" s="26" t="s">
        <v>1334</v>
      </c>
      <c r="B8" s="26" t="s">
        <v>775</v>
      </c>
      <c r="C8" s="65">
        <v>1</v>
      </c>
      <c r="D8" s="263" t="s">
        <v>1336</v>
      </c>
      <c r="E8" s="263" t="s">
        <v>1337</v>
      </c>
      <c r="F8" s="263" t="str">
        <f>UnitControlCenter!$B$3</f>
        <v>million metric tons / year</v>
      </c>
      <c r="G8" s="263" t="s">
        <v>1357</v>
      </c>
    </row>
    <row r="9" spans="1:19" x14ac:dyDescent="0.45">
      <c r="A9" s="26" t="s">
        <v>1334</v>
      </c>
      <c r="B9" s="26" t="s">
        <v>1358</v>
      </c>
      <c r="C9" s="65">
        <v>1</v>
      </c>
      <c r="D9" s="263" t="s">
        <v>1336</v>
      </c>
      <c r="E9" s="263" t="s">
        <v>1337</v>
      </c>
      <c r="F9" s="263" t="str">
        <f>UnitControlCenter!$B$3</f>
        <v>million metric tons / year</v>
      </c>
      <c r="G9" s="263" t="s">
        <v>1359</v>
      </c>
    </row>
    <row r="10" spans="1:19" x14ac:dyDescent="0.45">
      <c r="A10" s="26" t="s">
        <v>1334</v>
      </c>
      <c r="B10" s="26" t="s">
        <v>1360</v>
      </c>
      <c r="C10" s="65">
        <v>1</v>
      </c>
      <c r="D10" s="263" t="s">
        <v>1336</v>
      </c>
      <c r="E10" s="263" t="s">
        <v>1337</v>
      </c>
      <c r="F10" s="263" t="str">
        <f>UnitControlCenter!$B$3</f>
        <v>million metric tons / year</v>
      </c>
      <c r="G10" s="263" t="s">
        <v>1361</v>
      </c>
    </row>
    <row r="11" spans="1:19" x14ac:dyDescent="0.45">
      <c r="A11" s="26" t="s">
        <v>1334</v>
      </c>
      <c r="B11" s="26" t="s">
        <v>1028</v>
      </c>
      <c r="C11" s="65">
        <v>1</v>
      </c>
      <c r="D11" s="263" t="s">
        <v>1336</v>
      </c>
      <c r="E11" s="263" t="s">
        <v>1337</v>
      </c>
      <c r="F11" s="263" t="str">
        <f>UnitControlCenter!$B$3</f>
        <v>million metric tons / year</v>
      </c>
      <c r="G11" s="263" t="s">
        <v>1362</v>
      </c>
    </row>
    <row r="12" spans="1:19" x14ac:dyDescent="0.45">
      <c r="A12" s="26" t="s">
        <v>1334</v>
      </c>
      <c r="B12" s="26" t="s">
        <v>753</v>
      </c>
      <c r="C12" s="65">
        <v>1</v>
      </c>
      <c r="D12" s="263" t="s">
        <v>1336</v>
      </c>
      <c r="E12" s="263" t="s">
        <v>1337</v>
      </c>
      <c r="F12" s="263" t="str">
        <f>UnitControlCenter!$B$3</f>
        <v>million metric tons / year</v>
      </c>
      <c r="G12" s="263" t="s">
        <v>1363</v>
      </c>
    </row>
    <row r="13" spans="1:19" x14ac:dyDescent="0.45">
      <c r="A13" s="26" t="s">
        <v>1334</v>
      </c>
      <c r="B13" s="26" t="s">
        <v>1364</v>
      </c>
      <c r="C13" s="65">
        <v>1</v>
      </c>
      <c r="D13" s="263" t="s">
        <v>1336</v>
      </c>
      <c r="E13" s="263" t="s">
        <v>1337</v>
      </c>
      <c r="F13" s="263" t="str">
        <f>UnitControlCenter!$B$3</f>
        <v>million metric tons / year</v>
      </c>
      <c r="G13" s="263" t="s">
        <v>1365</v>
      </c>
    </row>
    <row r="14" spans="1:19" x14ac:dyDescent="0.45">
      <c r="A14" s="26" t="s">
        <v>1334</v>
      </c>
      <c r="B14" s="26" t="s">
        <v>304</v>
      </c>
      <c r="C14" s="65">
        <v>1</v>
      </c>
      <c r="D14" s="263" t="s">
        <v>1336</v>
      </c>
      <c r="E14" s="263" t="s">
        <v>1337</v>
      </c>
      <c r="F14" s="263" t="str">
        <f>UnitControlCenter!$B$3</f>
        <v>million metric tons / year</v>
      </c>
      <c r="G14" s="263" t="s">
        <v>1366</v>
      </c>
    </row>
    <row r="15" spans="1:19" ht="14.65" thickBot="1" x14ac:dyDescent="0.5">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45">
      <c r="A16" s="26" t="s">
        <v>1368</v>
      </c>
      <c r="B16" s="26" t="s">
        <v>1369</v>
      </c>
      <c r="C16" s="65">
        <v>1</v>
      </c>
      <c r="D16" s="263" t="s">
        <v>1336</v>
      </c>
      <c r="E16" s="263" t="s">
        <v>1337</v>
      </c>
      <c r="F16" s="263" t="str">
        <f>UnitControlCenter!$B$3</f>
        <v>million metric tons / year</v>
      </c>
      <c r="G16" s="263" t="s">
        <v>1370</v>
      </c>
    </row>
    <row r="17" spans="1:19" x14ac:dyDescent="0.45">
      <c r="A17" s="26" t="s">
        <v>1368</v>
      </c>
      <c r="B17" s="26" t="s">
        <v>331</v>
      </c>
      <c r="C17" s="65">
        <v>1</v>
      </c>
      <c r="D17" s="263" t="s">
        <v>1336</v>
      </c>
      <c r="E17" s="263" t="s">
        <v>1337</v>
      </c>
      <c r="F17" s="263" t="str">
        <f>UnitControlCenter!$B$3</f>
        <v>million metric tons / year</v>
      </c>
      <c r="G17" s="263" t="s">
        <v>1371</v>
      </c>
    </row>
    <row r="18" spans="1:19" x14ac:dyDescent="0.45">
      <c r="A18" s="26" t="s">
        <v>1368</v>
      </c>
      <c r="B18" s="26" t="s">
        <v>333</v>
      </c>
      <c r="C18" s="65">
        <v>1</v>
      </c>
      <c r="D18" s="263" t="s">
        <v>1336</v>
      </c>
      <c r="E18" s="263" t="s">
        <v>1337</v>
      </c>
      <c r="F18" s="263" t="str">
        <f>UnitControlCenter!$B$3</f>
        <v>million metric tons / year</v>
      </c>
      <c r="G18" s="263" t="s">
        <v>1372</v>
      </c>
    </row>
    <row r="19" spans="1:19" x14ac:dyDescent="0.45">
      <c r="A19" s="26" t="s">
        <v>1368</v>
      </c>
      <c r="B19" s="26" t="s">
        <v>1373</v>
      </c>
      <c r="C19" s="65">
        <v>1</v>
      </c>
      <c r="D19" s="263" t="s">
        <v>1336</v>
      </c>
      <c r="E19" s="263" t="s">
        <v>1337</v>
      </c>
      <c r="F19" s="263" t="str">
        <f>UnitControlCenter!$B$3</f>
        <v>million metric tons / year</v>
      </c>
      <c r="G19" s="263" t="s">
        <v>1374</v>
      </c>
    </row>
    <row r="20" spans="1:19" x14ac:dyDescent="0.45">
      <c r="A20" s="26" t="s">
        <v>1368</v>
      </c>
      <c r="B20" s="26" t="s">
        <v>323</v>
      </c>
      <c r="C20" s="65">
        <v>1</v>
      </c>
      <c r="D20" s="263" t="s">
        <v>1336</v>
      </c>
      <c r="E20" s="263" t="s">
        <v>1337</v>
      </c>
      <c r="F20" s="263" t="str">
        <f>UnitControlCenter!$B$5</f>
        <v>thousand metric tons / year</v>
      </c>
      <c r="G20" s="263" t="s">
        <v>1375</v>
      </c>
    </row>
    <row r="21" spans="1:19" x14ac:dyDescent="0.45">
      <c r="A21" s="26" t="s">
        <v>1368</v>
      </c>
      <c r="B21" s="26" t="s">
        <v>320</v>
      </c>
      <c r="C21" s="65">
        <v>1</v>
      </c>
      <c r="D21" s="263" t="s">
        <v>1336</v>
      </c>
      <c r="E21" s="263" t="s">
        <v>1337</v>
      </c>
      <c r="F21" s="263" t="str">
        <f>UnitControlCenter!$B$5</f>
        <v>thousand metric tons / year</v>
      </c>
      <c r="G21" s="263" t="s">
        <v>1376</v>
      </c>
    </row>
    <row r="22" spans="1:19" x14ac:dyDescent="0.45">
      <c r="A22" s="26" t="s">
        <v>1368</v>
      </c>
      <c r="B22" s="26" t="s">
        <v>327</v>
      </c>
      <c r="C22" s="65">
        <v>1</v>
      </c>
      <c r="D22" s="263" t="s">
        <v>1336</v>
      </c>
      <c r="E22" s="263" t="s">
        <v>1337</v>
      </c>
      <c r="F22" s="263" t="str">
        <f>UnitControlCenter!$B$5</f>
        <v>thousand metric tons / year</v>
      </c>
      <c r="G22" s="263" t="s">
        <v>1377</v>
      </c>
    </row>
    <row r="23" spans="1:19" x14ac:dyDescent="0.45">
      <c r="A23" s="26" t="s">
        <v>1368</v>
      </c>
      <c r="B23" s="26" t="s">
        <v>329</v>
      </c>
      <c r="C23" s="65">
        <v>1</v>
      </c>
      <c r="D23" s="263" t="s">
        <v>1336</v>
      </c>
      <c r="E23" s="263" t="s">
        <v>1337</v>
      </c>
      <c r="F23" s="263" t="str">
        <f>UnitControlCenter!$B$5</f>
        <v>thousand metric tons / year</v>
      </c>
      <c r="G23" s="263" t="s">
        <v>1378</v>
      </c>
    </row>
    <row r="24" spans="1:19" x14ac:dyDescent="0.45">
      <c r="A24" s="26" t="s">
        <v>1368</v>
      </c>
      <c r="B24" s="26" t="s">
        <v>318</v>
      </c>
      <c r="C24" s="65">
        <v>1</v>
      </c>
      <c r="D24" s="263" t="s">
        <v>1336</v>
      </c>
      <c r="E24" s="263" t="s">
        <v>1337</v>
      </c>
      <c r="F24" s="263" t="str">
        <f>UnitControlCenter!$B$3</f>
        <v>million metric tons / year</v>
      </c>
      <c r="G24" s="263" t="s">
        <v>1379</v>
      </c>
    </row>
    <row r="25" spans="1:19" x14ac:dyDescent="0.45">
      <c r="A25" s="26" t="s">
        <v>1368</v>
      </c>
      <c r="B25" s="26" t="s">
        <v>308</v>
      </c>
      <c r="C25" s="65">
        <v>1</v>
      </c>
      <c r="D25" s="263" t="s">
        <v>1336</v>
      </c>
      <c r="E25" s="263" t="s">
        <v>1337</v>
      </c>
      <c r="F25" s="263" t="str">
        <f>UnitControlCenter!$B$5</f>
        <v>thousand metric tons / year</v>
      </c>
      <c r="G25" s="263" t="s">
        <v>1380</v>
      </c>
    </row>
    <row r="26" spans="1:19" x14ac:dyDescent="0.45">
      <c r="A26" s="26" t="s">
        <v>1368</v>
      </c>
      <c r="B26" s="26" t="s">
        <v>325</v>
      </c>
      <c r="C26" s="65">
        <v>1</v>
      </c>
      <c r="D26" s="263" t="s">
        <v>1336</v>
      </c>
      <c r="E26" s="263" t="s">
        <v>1337</v>
      </c>
      <c r="F26" s="263" t="str">
        <f>UnitControlCenter!$B$3</f>
        <v>million metric tons / year</v>
      </c>
      <c r="G26" s="263" t="s">
        <v>1381</v>
      </c>
    </row>
    <row r="27" spans="1:19" ht="14.65" thickBot="1" x14ac:dyDescent="0.5">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1.25" x14ac:dyDescent="0.45">
      <c r="A28" s="26" t="s">
        <v>1383</v>
      </c>
      <c r="B28" s="26" t="s">
        <v>1341</v>
      </c>
      <c r="C28" s="65">
        <v>1</v>
      </c>
      <c r="D28" s="263" t="s">
        <v>1342</v>
      </c>
      <c r="E28" s="263" t="s">
        <v>1343</v>
      </c>
      <c r="F28" s="263" t="str">
        <f>UnitControlCenter!$B$3</f>
        <v>million metric tons / year</v>
      </c>
      <c r="G28" s="263" t="s">
        <v>1384</v>
      </c>
      <c r="H28" s="263" t="s">
        <v>1385</v>
      </c>
      <c r="I28" s="263" t="s">
        <v>1386</v>
      </c>
    </row>
    <row r="29" spans="1:19" ht="85.5" x14ac:dyDescent="0.45">
      <c r="A29" s="26" t="s">
        <v>1383</v>
      </c>
      <c r="B29" s="26" t="s">
        <v>1387</v>
      </c>
      <c r="C29" s="65">
        <v>1</v>
      </c>
      <c r="D29" s="263" t="s">
        <v>1342</v>
      </c>
      <c r="E29" s="263" t="s">
        <v>1343</v>
      </c>
      <c r="F29" s="263" t="str">
        <f>UnitControlCenter!$B$3</f>
        <v>million metric tons / year</v>
      </c>
      <c r="G29" s="263" t="s">
        <v>1388</v>
      </c>
      <c r="H29" s="263" t="s">
        <v>1389</v>
      </c>
      <c r="I29" s="263" t="s">
        <v>1390</v>
      </c>
    </row>
    <row r="30" spans="1:19" ht="57" x14ac:dyDescent="0.45">
      <c r="A30" s="26" t="s">
        <v>1383</v>
      </c>
      <c r="B30" s="26" t="s">
        <v>1391</v>
      </c>
      <c r="C30" s="65">
        <v>1</v>
      </c>
      <c r="D30" s="263" t="s">
        <v>1342</v>
      </c>
      <c r="E30" s="263" t="s">
        <v>1343</v>
      </c>
      <c r="F30" s="263" t="str">
        <f>UnitControlCenter!$B$3</f>
        <v>million metric tons / year</v>
      </c>
      <c r="G30" s="263" t="s">
        <v>1392</v>
      </c>
      <c r="H30" s="263" t="s">
        <v>1393</v>
      </c>
      <c r="I30" s="263" t="s">
        <v>1394</v>
      </c>
    </row>
    <row r="31" spans="1:19" ht="14.65" thickBot="1" x14ac:dyDescent="0.5">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5.5" x14ac:dyDescent="0.45">
      <c r="A32" s="26" t="s">
        <v>1396</v>
      </c>
      <c r="B32" s="26" t="s">
        <v>1397</v>
      </c>
      <c r="C32" s="65">
        <v>1</v>
      </c>
      <c r="D32" s="263" t="s">
        <v>1336</v>
      </c>
      <c r="E32" s="263" t="s">
        <v>1398</v>
      </c>
      <c r="F32" s="263" t="str">
        <f>UnitControlCenter!$B$3</f>
        <v>million metric tons / year</v>
      </c>
      <c r="G32" s="263" t="s">
        <v>1399</v>
      </c>
    </row>
    <row r="33" spans="1:19" x14ac:dyDescent="0.45">
      <c r="A33" s="26" t="s">
        <v>1396</v>
      </c>
      <c r="B33" s="26" t="s">
        <v>775</v>
      </c>
      <c r="C33" s="65">
        <v>1</v>
      </c>
      <c r="D33" s="263" t="s">
        <v>1336</v>
      </c>
      <c r="E33" s="263" t="s">
        <v>1398</v>
      </c>
      <c r="F33" s="263" t="str">
        <f>UnitControlCenter!$B$3</f>
        <v>million metric tons / year</v>
      </c>
      <c r="G33" s="263" t="s">
        <v>1357</v>
      </c>
    </row>
    <row r="34" spans="1:19" x14ac:dyDescent="0.45">
      <c r="A34" s="26" t="s">
        <v>1396</v>
      </c>
      <c r="B34" s="26" t="s">
        <v>1358</v>
      </c>
      <c r="C34" s="65">
        <v>1</v>
      </c>
      <c r="D34" s="263" t="s">
        <v>1336</v>
      </c>
      <c r="E34" s="263" t="s">
        <v>1398</v>
      </c>
      <c r="F34" s="263" t="str">
        <f>UnitControlCenter!$B$3</f>
        <v>million metric tons / year</v>
      </c>
      <c r="G34" s="263" t="s">
        <v>1359</v>
      </c>
    </row>
    <row r="35" spans="1:19" x14ac:dyDescent="0.45">
      <c r="A35" s="26" t="s">
        <v>1396</v>
      </c>
      <c r="B35" s="26" t="s">
        <v>1360</v>
      </c>
      <c r="C35" s="65">
        <v>1</v>
      </c>
      <c r="D35" s="263" t="s">
        <v>1336</v>
      </c>
      <c r="E35" s="263" t="s">
        <v>1398</v>
      </c>
      <c r="F35" s="263" t="str">
        <f>UnitControlCenter!$B$3</f>
        <v>million metric tons / year</v>
      </c>
      <c r="G35" s="263" t="s">
        <v>1361</v>
      </c>
    </row>
    <row r="36" spans="1:19" x14ac:dyDescent="0.45">
      <c r="A36" s="26" t="s">
        <v>1396</v>
      </c>
      <c r="B36" s="26" t="s">
        <v>1028</v>
      </c>
      <c r="C36" s="65">
        <v>1</v>
      </c>
      <c r="D36" s="263" t="s">
        <v>1336</v>
      </c>
      <c r="E36" s="263" t="s">
        <v>1398</v>
      </c>
      <c r="F36" s="263" t="str">
        <f>UnitControlCenter!$B$3</f>
        <v>million metric tons / year</v>
      </c>
      <c r="G36" s="263" t="s">
        <v>1362</v>
      </c>
    </row>
    <row r="37" spans="1:19" ht="28.5" x14ac:dyDescent="0.45">
      <c r="A37" s="26" t="s">
        <v>1396</v>
      </c>
      <c r="B37" s="26" t="s">
        <v>753</v>
      </c>
      <c r="C37" s="65">
        <v>1</v>
      </c>
      <c r="D37" s="263" t="s">
        <v>1336</v>
      </c>
      <c r="E37" s="263" t="s">
        <v>1398</v>
      </c>
      <c r="F37" s="263" t="str">
        <f>UnitControlCenter!$B$3</f>
        <v>million metric tons / year</v>
      </c>
      <c r="G37" s="263" t="s">
        <v>1400</v>
      </c>
    </row>
    <row r="38" spans="1:19" ht="14.65" thickBot="1" x14ac:dyDescent="0.5">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8.5" x14ac:dyDescent="0.45">
      <c r="A39" s="26" t="s">
        <v>1401</v>
      </c>
      <c r="B39" s="26" t="s">
        <v>1402</v>
      </c>
      <c r="C39" s="65">
        <v>1</v>
      </c>
      <c r="D39" s="263" t="s">
        <v>1342</v>
      </c>
      <c r="E39" s="263" t="s">
        <v>1403</v>
      </c>
      <c r="F39" s="263" t="str">
        <f>UnitControlCenter!$B$7</f>
        <v>2019 dollars / ton CO2e abated, Annual average abatement (MtCO2e)</v>
      </c>
      <c r="G39" s="263" t="s">
        <v>1404</v>
      </c>
    </row>
    <row r="40" spans="1:19" ht="28.9" thickBot="1" x14ac:dyDescent="0.5">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28.5" x14ac:dyDescent="0.4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45">
      <c r="A42" s="26" t="s">
        <v>1406</v>
      </c>
      <c r="B42" s="53" t="s">
        <v>1411</v>
      </c>
      <c r="C42" s="65">
        <v>1</v>
      </c>
      <c r="D42" s="263" t="s">
        <v>1336</v>
      </c>
      <c r="E42" s="263" t="s">
        <v>1337</v>
      </c>
      <c r="F42" s="263" t="str">
        <f>UnitControlCenter!$B$8</f>
        <v>billion 2019 dollars / year</v>
      </c>
      <c r="G42" s="263" t="s">
        <v>1412</v>
      </c>
    </row>
    <row r="43" spans="1:19" ht="57" x14ac:dyDescent="0.45">
      <c r="A43" s="26" t="s">
        <v>1406</v>
      </c>
      <c r="B43" s="26" t="s">
        <v>1413</v>
      </c>
      <c r="C43" s="65">
        <v>1</v>
      </c>
      <c r="D43" s="263" t="s">
        <v>1342</v>
      </c>
      <c r="E43" s="263" t="s">
        <v>1343</v>
      </c>
      <c r="F43" s="263" t="str">
        <f>UnitControlCenter!$B$8</f>
        <v>billion 2019 dollars / year</v>
      </c>
      <c r="G43" s="263" t="s">
        <v>1414</v>
      </c>
      <c r="H43" s="263" t="s">
        <v>1415</v>
      </c>
      <c r="I43" s="263" t="s">
        <v>1416</v>
      </c>
    </row>
    <row r="44" spans="1:19" ht="28.5" x14ac:dyDescent="0.45">
      <c r="A44" s="26" t="s">
        <v>1406</v>
      </c>
      <c r="B44" s="53" t="s">
        <v>1417</v>
      </c>
      <c r="C44" s="65">
        <v>1</v>
      </c>
      <c r="D44" s="263" t="s">
        <v>1336</v>
      </c>
      <c r="E44" s="263" t="s">
        <v>1337</v>
      </c>
      <c r="F44" s="263" t="str">
        <f>UnitControlCenter!$B$9</f>
        <v>billion 2019 dollars</v>
      </c>
      <c r="G44" s="263" t="s">
        <v>1418</v>
      </c>
    </row>
    <row r="45" spans="1:19" ht="28.5" x14ac:dyDescent="0.45">
      <c r="A45" s="26" t="s">
        <v>1406</v>
      </c>
      <c r="B45" s="53" t="s">
        <v>1419</v>
      </c>
      <c r="C45" s="65">
        <v>1</v>
      </c>
      <c r="D45" s="263" t="s">
        <v>1336</v>
      </c>
      <c r="E45" s="263" t="s">
        <v>1337</v>
      </c>
      <c r="F45" s="263" t="str">
        <f>UnitControlCenter!$B$8</f>
        <v>billion 2019 dollars / year</v>
      </c>
      <c r="G45" s="263" t="s">
        <v>1420</v>
      </c>
    </row>
    <row r="46" spans="1:19" ht="114.4" thickBot="1" x14ac:dyDescent="0.5">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8.5" x14ac:dyDescent="0.45">
      <c r="A47" s="26" t="s">
        <v>1425</v>
      </c>
      <c r="B47" s="53" t="s">
        <v>1426</v>
      </c>
      <c r="C47" s="65">
        <v>1</v>
      </c>
      <c r="D47" s="263" t="s">
        <v>1342</v>
      </c>
      <c r="E47" s="263" t="s">
        <v>1337</v>
      </c>
      <c r="F47" s="263" t="str">
        <f>UnitControlCenter!$B$10</f>
        <v>jobs</v>
      </c>
      <c r="G47" s="263" t="s">
        <v>1427</v>
      </c>
      <c r="H47" s="263" t="s">
        <v>1428</v>
      </c>
      <c r="I47" s="263" t="s">
        <v>1429</v>
      </c>
    </row>
    <row r="48" spans="1:19" ht="28.5" x14ac:dyDescent="0.45">
      <c r="A48" s="26" t="s">
        <v>1425</v>
      </c>
      <c r="B48" s="53" t="s">
        <v>1430</v>
      </c>
      <c r="C48" s="65">
        <v>1</v>
      </c>
      <c r="D48" s="263" t="s">
        <v>1342</v>
      </c>
      <c r="E48" s="263" t="s">
        <v>1337</v>
      </c>
      <c r="F48" s="263" t="str">
        <f>UnitControlCenter!$B$10</f>
        <v>jobs</v>
      </c>
      <c r="G48" s="263" t="s">
        <v>2369</v>
      </c>
      <c r="H48" s="263" t="s">
        <v>1431</v>
      </c>
      <c r="I48" s="263" t="s">
        <v>1432</v>
      </c>
    </row>
    <row r="49" spans="1:19" ht="28.5" x14ac:dyDescent="0.45">
      <c r="A49" s="26" t="s">
        <v>1425</v>
      </c>
      <c r="B49" s="53" t="s">
        <v>1433</v>
      </c>
      <c r="C49" s="65">
        <v>1</v>
      </c>
      <c r="D49" s="263" t="s">
        <v>1342</v>
      </c>
      <c r="E49" s="263" t="s">
        <v>1337</v>
      </c>
      <c r="F49" s="263" t="str">
        <f>UnitControlCenter!$B$10</f>
        <v>jobs</v>
      </c>
      <c r="G49" s="263" t="s">
        <v>1434</v>
      </c>
      <c r="H49" s="263" t="s">
        <v>1435</v>
      </c>
      <c r="I49" s="263" t="s">
        <v>1436</v>
      </c>
    </row>
    <row r="50" spans="1:19" ht="28.5" x14ac:dyDescent="0.45">
      <c r="A50" s="26" t="s">
        <v>1425</v>
      </c>
      <c r="B50" s="53" t="s">
        <v>1437</v>
      </c>
      <c r="C50" s="65">
        <v>1</v>
      </c>
      <c r="D50" s="263" t="s">
        <v>1342</v>
      </c>
      <c r="E50" s="263" t="s">
        <v>1337</v>
      </c>
      <c r="F50" s="263" t="str">
        <f>UnitControlCenter!$B$10</f>
        <v>jobs</v>
      </c>
      <c r="G50" s="263" t="s">
        <v>1438</v>
      </c>
      <c r="H50" s="263" t="s">
        <v>1428</v>
      </c>
      <c r="I50" s="263" t="s">
        <v>1429</v>
      </c>
    </row>
    <row r="51" spans="1:19" ht="28.5" x14ac:dyDescent="0.45">
      <c r="A51" s="26" t="s">
        <v>1425</v>
      </c>
      <c r="B51" s="53" t="s">
        <v>1439</v>
      </c>
      <c r="C51" s="65">
        <v>1</v>
      </c>
      <c r="D51" s="263" t="s">
        <v>1342</v>
      </c>
      <c r="E51" s="263" t="s">
        <v>1337</v>
      </c>
      <c r="F51" s="263" t="str">
        <f>UnitControlCenter!$B$8</f>
        <v>billion 2019 dollars / year</v>
      </c>
      <c r="G51" s="263" t="s">
        <v>1440</v>
      </c>
      <c r="H51" s="263" t="s">
        <v>1441</v>
      </c>
      <c r="I51" s="263" t="s">
        <v>1429</v>
      </c>
    </row>
    <row r="52" spans="1:19" ht="28.5" x14ac:dyDescent="0.45">
      <c r="A52" s="26" t="s">
        <v>1425</v>
      </c>
      <c r="B52" s="53" t="s">
        <v>1442</v>
      </c>
      <c r="C52" s="65">
        <v>1</v>
      </c>
      <c r="D52" s="263" t="s">
        <v>1342</v>
      </c>
      <c r="E52" s="263" t="s">
        <v>1337</v>
      </c>
      <c r="F52" s="263" t="str">
        <f>UnitControlCenter!$B$12</f>
        <v>% change</v>
      </c>
      <c r="G52" s="263" t="s">
        <v>1443</v>
      </c>
      <c r="H52" s="263" t="s">
        <v>1441</v>
      </c>
      <c r="I52" s="263" t="s">
        <v>1429</v>
      </c>
    </row>
    <row r="53" spans="1:19" ht="28.5" x14ac:dyDescent="0.45">
      <c r="A53" s="26" t="s">
        <v>1425</v>
      </c>
      <c r="B53" s="53" t="s">
        <v>1444</v>
      </c>
      <c r="C53" s="65">
        <v>1</v>
      </c>
      <c r="D53" s="263" t="s">
        <v>1342</v>
      </c>
      <c r="E53" s="263" t="s">
        <v>1337</v>
      </c>
      <c r="F53" s="263" t="str">
        <f>UnitControlCenter!$B$8</f>
        <v>billion 2019 dollars / year</v>
      </c>
      <c r="G53" s="263" t="s">
        <v>1445</v>
      </c>
      <c r="H53" s="263" t="s">
        <v>1435</v>
      </c>
      <c r="I53" s="263" t="s">
        <v>1436</v>
      </c>
    </row>
    <row r="54" spans="1:19" ht="42.75" x14ac:dyDescent="0.45">
      <c r="A54" s="26" t="s">
        <v>1425</v>
      </c>
      <c r="B54" s="53" t="s">
        <v>1446</v>
      </c>
      <c r="C54" s="65">
        <v>1</v>
      </c>
      <c r="D54" s="263" t="s">
        <v>1342</v>
      </c>
      <c r="E54" s="263" t="s">
        <v>1337</v>
      </c>
      <c r="F54" s="263" t="str">
        <f>UnitControlCenter!$B$8</f>
        <v>billion 2019 dollars / year</v>
      </c>
      <c r="G54" s="263" t="s">
        <v>1447</v>
      </c>
      <c r="H54" s="263" t="s">
        <v>1448</v>
      </c>
      <c r="I54" s="263" t="s">
        <v>1429</v>
      </c>
    </row>
    <row r="55" spans="1:19" ht="28.5" x14ac:dyDescent="0.45">
      <c r="A55" s="26" t="s">
        <v>1425</v>
      </c>
      <c r="B55" s="53" t="s">
        <v>1449</v>
      </c>
      <c r="C55" s="65">
        <v>1</v>
      </c>
      <c r="D55" s="263" t="s">
        <v>1336</v>
      </c>
      <c r="E55" s="263" t="s">
        <v>1337</v>
      </c>
      <c r="F55" s="263" t="str">
        <f>UnitControlCenter!$B$13</f>
        <v>2019 dollars / employee-year</v>
      </c>
      <c r="G55" s="263" t="s">
        <v>1450</v>
      </c>
    </row>
    <row r="56" spans="1:19" ht="28.9" thickBot="1" x14ac:dyDescent="0.5">
      <c r="A56" s="55" t="s">
        <v>1425</v>
      </c>
      <c r="B56" s="54" t="s">
        <v>1451</v>
      </c>
      <c r="C56" s="61">
        <v>1</v>
      </c>
      <c r="D56" s="62" t="s">
        <v>1342</v>
      </c>
      <c r="E56" s="62" t="s">
        <v>1337</v>
      </c>
      <c r="F56" s="62" t="str">
        <f>UnitControlCenter!$B$8</f>
        <v>billion 2019 dollars / year</v>
      </c>
      <c r="G56" s="62" t="s">
        <v>1452</v>
      </c>
      <c r="H56" s="62" t="s">
        <v>1435</v>
      </c>
      <c r="I56" s="62" t="s">
        <v>1436</v>
      </c>
      <c r="J56" s="62"/>
      <c r="K56" s="62"/>
      <c r="L56" s="62"/>
      <c r="M56" s="62"/>
      <c r="N56" s="62"/>
      <c r="O56" s="62"/>
      <c r="P56" s="62"/>
      <c r="Q56" s="62"/>
      <c r="R56" s="62"/>
      <c r="S56" s="62"/>
    </row>
    <row r="57" spans="1:19" ht="71.25" x14ac:dyDescent="0.45">
      <c r="A57" s="26" t="s">
        <v>1453</v>
      </c>
      <c r="B57" s="26" t="s">
        <v>1454</v>
      </c>
      <c r="C57" s="65">
        <v>1</v>
      </c>
      <c r="D57" s="263" t="s">
        <v>1342</v>
      </c>
      <c r="E57" s="263" t="s">
        <v>1337</v>
      </c>
      <c r="F57" s="263" t="str">
        <f>UnitControlCenter!$B$8</f>
        <v>billion 2019 dollars / year</v>
      </c>
      <c r="G57" s="263" t="s">
        <v>1455</v>
      </c>
      <c r="H57" s="263" t="s">
        <v>1456</v>
      </c>
      <c r="I57" s="263" t="s">
        <v>1457</v>
      </c>
    </row>
    <row r="58" spans="1:19" ht="42.75" x14ac:dyDescent="0.45">
      <c r="A58" s="26" t="s">
        <v>1453</v>
      </c>
      <c r="B58" s="26" t="s">
        <v>1458</v>
      </c>
      <c r="C58" s="65">
        <v>1</v>
      </c>
      <c r="D58" s="263" t="s">
        <v>1342</v>
      </c>
      <c r="E58" s="263" t="s">
        <v>1337</v>
      </c>
      <c r="F58" s="263" t="str">
        <f>UnitControlCenter!$B$8</f>
        <v>billion 2019 dollars / year</v>
      </c>
      <c r="G58" s="263" t="s">
        <v>1459</v>
      </c>
      <c r="H58" s="263" t="s">
        <v>1460</v>
      </c>
      <c r="I58" s="263" t="s">
        <v>1461</v>
      </c>
    </row>
    <row r="59" spans="1:19" ht="57" x14ac:dyDescent="0.45">
      <c r="A59" s="26" t="s">
        <v>1453</v>
      </c>
      <c r="B59" s="26" t="s">
        <v>1462</v>
      </c>
      <c r="C59" s="65">
        <v>1</v>
      </c>
      <c r="D59" s="263" t="s">
        <v>1342</v>
      </c>
      <c r="E59" s="263" t="s">
        <v>1337</v>
      </c>
      <c r="F59" s="263" t="str">
        <f>UnitControlCenter!$B$8</f>
        <v>billion 2019 dollars / year</v>
      </c>
      <c r="G59" s="263" t="s">
        <v>1463</v>
      </c>
      <c r="H59" s="263" t="s">
        <v>1464</v>
      </c>
      <c r="I59" s="263" t="s">
        <v>1465</v>
      </c>
    </row>
    <row r="60" spans="1:19" ht="42.75" x14ac:dyDescent="0.45">
      <c r="A60" s="26" t="s">
        <v>1453</v>
      </c>
      <c r="B60" s="26" t="s">
        <v>1466</v>
      </c>
      <c r="C60" s="65">
        <v>1</v>
      </c>
      <c r="D60" s="263" t="s">
        <v>1342</v>
      </c>
      <c r="E60" s="263" t="s">
        <v>1337</v>
      </c>
      <c r="F60" s="263" t="str">
        <f>UnitControlCenter!$B$8</f>
        <v>billion 2019 dollars / year</v>
      </c>
      <c r="G60" s="263" t="s">
        <v>1467</v>
      </c>
      <c r="H60" s="263" t="s">
        <v>1460</v>
      </c>
      <c r="I60" s="263" t="s">
        <v>1468</v>
      </c>
    </row>
    <row r="61" spans="1:19" ht="42.75" x14ac:dyDescent="0.45">
      <c r="A61" s="26" t="s">
        <v>1453</v>
      </c>
      <c r="B61" s="26" t="s">
        <v>1469</v>
      </c>
      <c r="C61" s="65">
        <v>1</v>
      </c>
      <c r="D61" s="263" t="s">
        <v>1342</v>
      </c>
      <c r="E61" s="263" t="s">
        <v>1337</v>
      </c>
      <c r="F61" s="263" t="str">
        <f>UnitControlCenter!$B$8</f>
        <v>billion 2019 dollars / year</v>
      </c>
      <c r="G61" s="263" t="s">
        <v>1470</v>
      </c>
      <c r="H61" s="263" t="s">
        <v>1460</v>
      </c>
      <c r="I61" s="263" t="s">
        <v>1471</v>
      </c>
    </row>
    <row r="62" spans="1:19" ht="57" x14ac:dyDescent="0.45">
      <c r="A62" s="26" t="s">
        <v>1453</v>
      </c>
      <c r="B62" s="26" t="s">
        <v>1472</v>
      </c>
      <c r="C62" s="65">
        <v>1</v>
      </c>
      <c r="D62" s="263" t="s">
        <v>1342</v>
      </c>
      <c r="E62" s="263" t="s">
        <v>1337</v>
      </c>
      <c r="F62" s="263" t="str">
        <f>UnitControlCenter!$B$8</f>
        <v>billion 2019 dollars / year</v>
      </c>
      <c r="G62" s="263" t="s">
        <v>1473</v>
      </c>
      <c r="H62" s="263" t="s">
        <v>1464</v>
      </c>
      <c r="I62" s="263" t="s">
        <v>1465</v>
      </c>
    </row>
    <row r="63" spans="1:19" ht="57" x14ac:dyDescent="0.45">
      <c r="A63" s="26" t="s">
        <v>1453</v>
      </c>
      <c r="B63" s="26" t="s">
        <v>1474</v>
      </c>
      <c r="C63" s="65">
        <v>1</v>
      </c>
      <c r="D63" s="263" t="s">
        <v>1342</v>
      </c>
      <c r="E63" s="263" t="s">
        <v>1337</v>
      </c>
      <c r="F63" s="263" t="str">
        <f>UnitControlCenter!$B$8</f>
        <v>billion 2019 dollars / year</v>
      </c>
      <c r="G63" s="263" t="s">
        <v>1475</v>
      </c>
      <c r="H63" s="263" t="s">
        <v>1464</v>
      </c>
      <c r="I63" s="263" t="s">
        <v>1465</v>
      </c>
    </row>
    <row r="64" spans="1:19" ht="57" x14ac:dyDescent="0.45">
      <c r="A64" s="26" t="s">
        <v>1453</v>
      </c>
      <c r="B64" s="26" t="s">
        <v>1476</v>
      </c>
      <c r="C64" s="65">
        <v>1</v>
      </c>
      <c r="D64" s="263" t="s">
        <v>1342</v>
      </c>
      <c r="E64" s="263" t="s">
        <v>1337</v>
      </c>
      <c r="F64" s="263" t="str">
        <f>UnitControlCenter!$B$8</f>
        <v>billion 2019 dollars / year</v>
      </c>
      <c r="G64" s="263" t="s">
        <v>1477</v>
      </c>
      <c r="H64" s="263" t="s">
        <v>1464</v>
      </c>
      <c r="I64" s="263" t="s">
        <v>1465</v>
      </c>
    </row>
    <row r="65" spans="1:19" ht="57" x14ac:dyDescent="0.45">
      <c r="A65" s="26" t="s">
        <v>1453</v>
      </c>
      <c r="B65" s="26" t="s">
        <v>1478</v>
      </c>
      <c r="C65" s="65">
        <v>1</v>
      </c>
      <c r="D65" s="263" t="s">
        <v>1342</v>
      </c>
      <c r="E65" s="263" t="s">
        <v>1337</v>
      </c>
      <c r="F65" s="263" t="str">
        <f>UnitControlCenter!$B$8</f>
        <v>billion 2019 dollars / year</v>
      </c>
      <c r="G65" s="263" t="s">
        <v>1479</v>
      </c>
      <c r="H65" s="263" t="s">
        <v>1464</v>
      </c>
      <c r="I65" s="263" t="s">
        <v>1480</v>
      </c>
    </row>
    <row r="66" spans="1:19" ht="57.4" thickBot="1" x14ac:dyDescent="0.5">
      <c r="A66" s="55" t="s">
        <v>1453</v>
      </c>
      <c r="B66" s="55" t="s">
        <v>1481</v>
      </c>
      <c r="C66" s="61">
        <v>1</v>
      </c>
      <c r="D66" s="62" t="s">
        <v>1342</v>
      </c>
      <c r="E66" s="62" t="s">
        <v>1337</v>
      </c>
      <c r="F66" s="62" t="str">
        <f>UnitControlCenter!$B$8</f>
        <v>billion 2019 dollars / year</v>
      </c>
      <c r="G66" s="62" t="s">
        <v>1482</v>
      </c>
      <c r="H66" s="62" t="s">
        <v>1464</v>
      </c>
      <c r="I66" s="62" t="s">
        <v>1483</v>
      </c>
      <c r="J66" s="62"/>
      <c r="K66" s="62"/>
      <c r="L66" s="62"/>
      <c r="M66" s="62"/>
      <c r="N66" s="62"/>
      <c r="O66" s="62"/>
      <c r="P66" s="62"/>
      <c r="Q66" s="62"/>
      <c r="R66" s="62"/>
      <c r="S66" s="62"/>
    </row>
    <row r="67" spans="1:19" x14ac:dyDescent="0.45">
      <c r="A67" s="26" t="s">
        <v>1484</v>
      </c>
      <c r="B67" s="26" t="s">
        <v>1485</v>
      </c>
      <c r="C67" s="65">
        <v>1</v>
      </c>
      <c r="D67" s="263" t="s">
        <v>1336</v>
      </c>
      <c r="E67" s="263" t="s">
        <v>1486</v>
      </c>
      <c r="F67" s="263" t="str">
        <f>UnitControlCenter!$B$11</f>
        <v>incidents / year</v>
      </c>
      <c r="G67" s="263" t="s">
        <v>1487</v>
      </c>
    </row>
    <row r="68" spans="1:19" x14ac:dyDescent="0.45">
      <c r="A68" s="26" t="s">
        <v>1484</v>
      </c>
      <c r="B68" s="26" t="s">
        <v>1488</v>
      </c>
      <c r="C68" s="65">
        <v>1</v>
      </c>
      <c r="D68" s="263" t="s">
        <v>1336</v>
      </c>
      <c r="E68" s="263" t="s">
        <v>1337</v>
      </c>
      <c r="F68" s="263" t="str">
        <f>UnitControlCenter!$B$11</f>
        <v>incidents / year</v>
      </c>
      <c r="G68" s="263" t="s">
        <v>1487</v>
      </c>
    </row>
    <row r="69" spans="1:19" ht="28.5" x14ac:dyDescent="0.45">
      <c r="A69" s="26" t="s">
        <v>1484</v>
      </c>
      <c r="B69" s="26" t="s">
        <v>1489</v>
      </c>
      <c r="C69" s="65">
        <v>1</v>
      </c>
      <c r="D69" s="263" t="s">
        <v>1336</v>
      </c>
      <c r="E69" s="263" t="s">
        <v>1337</v>
      </c>
      <c r="F69" s="263" t="str">
        <f>UnitControlCenter!$B$8</f>
        <v>billion 2019 dollars / year</v>
      </c>
      <c r="G69" s="263" t="s">
        <v>1490</v>
      </c>
    </row>
    <row r="70" spans="1:19" x14ac:dyDescent="0.45">
      <c r="A70" s="26" t="s">
        <v>1484</v>
      </c>
      <c r="B70" s="26" t="s">
        <v>1491</v>
      </c>
      <c r="C70" s="65">
        <v>1</v>
      </c>
      <c r="D70" s="263" t="s">
        <v>1336</v>
      </c>
      <c r="E70" s="263" t="s">
        <v>1337</v>
      </c>
      <c r="F70" s="263" t="str">
        <f>UnitControlCenter!$B$11</f>
        <v>incidents / year</v>
      </c>
      <c r="G70" s="263" t="s">
        <v>1492</v>
      </c>
    </row>
    <row r="71" spans="1:19" ht="28.5" x14ac:dyDescent="0.45">
      <c r="A71" s="26" t="s">
        <v>1484</v>
      </c>
      <c r="B71" s="26" t="s">
        <v>1493</v>
      </c>
      <c r="C71" s="65">
        <v>1</v>
      </c>
      <c r="D71" s="263" t="s">
        <v>1336</v>
      </c>
      <c r="E71" s="263" t="s">
        <v>1337</v>
      </c>
      <c r="F71" s="263" t="str">
        <f>UnitControlCenter!$B$11</f>
        <v>incidents / year</v>
      </c>
      <c r="G71" s="263" t="s">
        <v>1494</v>
      </c>
    </row>
    <row r="72" spans="1:19" x14ac:dyDescent="0.45">
      <c r="A72" s="26" t="s">
        <v>1484</v>
      </c>
      <c r="B72" s="26" t="s">
        <v>1495</v>
      </c>
      <c r="C72" s="65">
        <v>1</v>
      </c>
      <c r="D72" s="263" t="s">
        <v>1336</v>
      </c>
      <c r="E72" s="263" t="s">
        <v>1337</v>
      </c>
      <c r="F72" s="263" t="str">
        <f>UnitControlCenter!$B$11</f>
        <v>incidents / year</v>
      </c>
      <c r="G72" s="263" t="s">
        <v>1496</v>
      </c>
    </row>
    <row r="73" spans="1:19" x14ac:dyDescent="0.45">
      <c r="A73" s="26" t="s">
        <v>1484</v>
      </c>
      <c r="B73" s="26" t="s">
        <v>1497</v>
      </c>
      <c r="C73" s="65">
        <v>1</v>
      </c>
      <c r="D73" s="263" t="s">
        <v>1336</v>
      </c>
      <c r="E73" s="263" t="s">
        <v>1337</v>
      </c>
      <c r="F73" s="263" t="str">
        <f>UnitControlCenter!$B$11</f>
        <v>incidents / year</v>
      </c>
      <c r="G73" s="263" t="s">
        <v>1498</v>
      </c>
    </row>
    <row r="74" spans="1:19" x14ac:dyDescent="0.45">
      <c r="A74" s="26" t="s">
        <v>1484</v>
      </c>
      <c r="B74" s="26" t="s">
        <v>1499</v>
      </c>
      <c r="C74" s="65">
        <v>1</v>
      </c>
      <c r="D74" s="263" t="s">
        <v>1336</v>
      </c>
      <c r="E74" s="263" t="s">
        <v>1337</v>
      </c>
      <c r="F74" s="263" t="str">
        <f>UnitControlCenter!$B$11</f>
        <v>incidents / year</v>
      </c>
      <c r="G74" s="263" t="s">
        <v>1500</v>
      </c>
    </row>
    <row r="75" spans="1:19" x14ac:dyDescent="0.45">
      <c r="A75" s="26" t="s">
        <v>1484</v>
      </c>
      <c r="B75" s="26" t="s">
        <v>1501</v>
      </c>
      <c r="C75" s="65">
        <v>1</v>
      </c>
      <c r="D75" s="263" t="s">
        <v>1336</v>
      </c>
      <c r="E75" s="263" t="s">
        <v>1337</v>
      </c>
      <c r="F75" s="263" t="str">
        <f>UnitControlCenter!$B$11</f>
        <v>incidents / year</v>
      </c>
      <c r="G75" s="263" t="s">
        <v>1502</v>
      </c>
    </row>
    <row r="76" spans="1:19" ht="28.9" thickBot="1" x14ac:dyDescent="0.5">
      <c r="A76" s="55" t="s">
        <v>1484</v>
      </c>
      <c r="B76" s="55" t="s">
        <v>1503</v>
      </c>
      <c r="C76" s="61">
        <v>1</v>
      </c>
      <c r="D76" s="62" t="s">
        <v>1336</v>
      </c>
      <c r="E76" s="62" t="s">
        <v>1337</v>
      </c>
      <c r="F76" s="62" t="str">
        <f>UnitControlCenter!$B$11</f>
        <v>incidents / year</v>
      </c>
      <c r="G76" s="62" t="s">
        <v>1504</v>
      </c>
      <c r="H76" s="62"/>
      <c r="I76" s="62"/>
      <c r="J76" s="62"/>
      <c r="K76" s="62"/>
      <c r="L76" s="62"/>
      <c r="M76" s="62"/>
      <c r="N76" s="62"/>
      <c r="O76" s="62"/>
      <c r="P76" s="62"/>
      <c r="Q76" s="62"/>
      <c r="R76" s="62"/>
      <c r="S76" s="62"/>
    </row>
    <row r="77" spans="1:19" ht="114" x14ac:dyDescent="0.45">
      <c r="A77" s="26" t="s">
        <v>1505</v>
      </c>
      <c r="B77" s="26" t="s">
        <v>1506</v>
      </c>
      <c r="C77" s="65">
        <v>1</v>
      </c>
      <c r="D77" s="263" t="s">
        <v>1342</v>
      </c>
      <c r="E77" s="263" t="s">
        <v>1343</v>
      </c>
      <c r="F77" s="263" t="str">
        <f>UnitControlCenter!$B$15</f>
        <v>terawatt-hours (TWh) / year</v>
      </c>
      <c r="G77" s="263" t="s">
        <v>1507</v>
      </c>
      <c r="H77" s="263" t="s">
        <v>1508</v>
      </c>
      <c r="I77" s="263" t="s">
        <v>1509</v>
      </c>
    </row>
    <row r="78" spans="1:19" ht="128.25" x14ac:dyDescent="0.45">
      <c r="A78" s="26" t="s">
        <v>1505</v>
      </c>
      <c r="B78" s="26" t="s">
        <v>1510</v>
      </c>
      <c r="C78" s="65">
        <v>1</v>
      </c>
      <c r="D78" s="263" t="s">
        <v>1342</v>
      </c>
      <c r="E78" s="263" t="s">
        <v>1337</v>
      </c>
      <c r="F78" s="263" t="str">
        <f>UnitControlCenter!$B$15</f>
        <v>terawatt-hours (TWh) / year</v>
      </c>
      <c r="G78" s="263" t="s">
        <v>1511</v>
      </c>
      <c r="H78" s="263" t="s">
        <v>1512</v>
      </c>
      <c r="I78" s="263" t="s">
        <v>1513</v>
      </c>
    </row>
    <row r="79" spans="1:19" ht="114" x14ac:dyDescent="0.45">
      <c r="A79" s="26" t="s">
        <v>1505</v>
      </c>
      <c r="B79" s="26" t="s">
        <v>1514</v>
      </c>
      <c r="C79" s="65">
        <v>1</v>
      </c>
      <c r="D79" s="263" t="s">
        <v>1342</v>
      </c>
      <c r="E79" s="263" t="s">
        <v>1343</v>
      </c>
      <c r="F79" s="263" t="str">
        <f>UnitControlCenter!$B$16</f>
        <v>gigawatts (GW) / year</v>
      </c>
      <c r="G79" s="263" t="s">
        <v>1515</v>
      </c>
      <c r="H79" s="263" t="s">
        <v>1516</v>
      </c>
      <c r="I79" s="263" t="s">
        <v>1517</v>
      </c>
    </row>
    <row r="80" spans="1:19" ht="128.25" x14ac:dyDescent="0.45">
      <c r="A80" s="26" t="s">
        <v>1505</v>
      </c>
      <c r="B80" s="26" t="s">
        <v>1518</v>
      </c>
      <c r="C80" s="65">
        <v>1</v>
      </c>
      <c r="D80" s="263" t="s">
        <v>1342</v>
      </c>
      <c r="E80" s="263" t="s">
        <v>1337</v>
      </c>
      <c r="F80" s="263" t="str">
        <f>UnitControlCenter!$B$16</f>
        <v>gigawatts (GW) / year</v>
      </c>
      <c r="G80" s="263" t="s">
        <v>1519</v>
      </c>
      <c r="H80" s="263" t="s">
        <v>1520</v>
      </c>
      <c r="I80" s="263" t="s">
        <v>1521</v>
      </c>
    </row>
    <row r="81" spans="1:19" ht="43.15" thickBot="1" x14ac:dyDescent="0.5">
      <c r="A81" s="55" t="s">
        <v>1505</v>
      </c>
      <c r="B81" s="55" t="s">
        <v>1522</v>
      </c>
      <c r="C81" s="61">
        <v>1</v>
      </c>
      <c r="D81" s="62" t="s">
        <v>1342</v>
      </c>
      <c r="E81" s="62" t="s">
        <v>1343</v>
      </c>
      <c r="F81" s="62" t="str">
        <f>UnitControlCenter!$B$15</f>
        <v>terawatt-hours (TWh) / year</v>
      </c>
      <c r="G81" s="62" t="s">
        <v>1523</v>
      </c>
      <c r="H81" s="62" t="s">
        <v>1524</v>
      </c>
      <c r="I81" s="62" t="s">
        <v>1525</v>
      </c>
      <c r="J81" s="62"/>
      <c r="K81" s="62"/>
      <c r="L81" s="62"/>
      <c r="M81" s="62"/>
      <c r="N81" s="62"/>
      <c r="O81" s="62"/>
      <c r="P81" s="62"/>
      <c r="Q81" s="62"/>
      <c r="R81" s="62"/>
      <c r="S81" s="62"/>
    </row>
    <row r="82" spans="1:19" ht="99.75" x14ac:dyDescent="0.45">
      <c r="A82" s="26" t="s">
        <v>2154</v>
      </c>
      <c r="B82" s="26" t="s">
        <v>1526</v>
      </c>
      <c r="C82" s="65">
        <v>1</v>
      </c>
      <c r="D82" s="263" t="s">
        <v>1342</v>
      </c>
      <c r="E82" s="263" t="s">
        <v>1527</v>
      </c>
      <c r="F82" s="263" t="str">
        <f>UnitControlCenter!$B$17</f>
        <v>2019 dollars / megawatt-hour (MWh)</v>
      </c>
      <c r="G82" s="263" t="s">
        <v>1528</v>
      </c>
      <c r="H82" s="263" t="s">
        <v>1529</v>
      </c>
      <c r="I82" s="263" t="s">
        <v>1530</v>
      </c>
    </row>
    <row r="83" spans="1:19" ht="28.5" x14ac:dyDescent="0.45">
      <c r="A83" s="26" t="s">
        <v>2154</v>
      </c>
      <c r="B83" s="26" t="s">
        <v>1531</v>
      </c>
      <c r="C83" s="65">
        <v>1</v>
      </c>
      <c r="D83" s="263" t="s">
        <v>1342</v>
      </c>
      <c r="E83" s="263" t="s">
        <v>1343</v>
      </c>
      <c r="F83" s="263" t="str">
        <f>UnitControlCenter!$B$15</f>
        <v>terawatt-hours (TWh) / year</v>
      </c>
      <c r="G83" s="263" t="s">
        <v>1532</v>
      </c>
      <c r="H83" s="263" t="s">
        <v>1533</v>
      </c>
      <c r="I83" s="263" t="s">
        <v>1534</v>
      </c>
    </row>
    <row r="84" spans="1:19" ht="57" x14ac:dyDescent="0.45">
      <c r="A84" s="26" t="s">
        <v>2154</v>
      </c>
      <c r="B84" s="26" t="s">
        <v>2155</v>
      </c>
      <c r="C84" s="65">
        <v>1</v>
      </c>
      <c r="D84" s="263" t="s">
        <v>1342</v>
      </c>
      <c r="E84" s="263" t="s">
        <v>1343</v>
      </c>
      <c r="F84" s="263" t="str">
        <f>UnitControlCenter!$B$3</f>
        <v>million metric tons / year</v>
      </c>
      <c r="G84" s="263" t="s">
        <v>2156</v>
      </c>
      <c r="H84" s="263" t="s">
        <v>2157</v>
      </c>
      <c r="I84" s="263" t="s">
        <v>2158</v>
      </c>
    </row>
    <row r="85" spans="1:19" ht="85.5" x14ac:dyDescent="0.45">
      <c r="A85" s="26" t="s">
        <v>2154</v>
      </c>
      <c r="B85" s="26" t="s">
        <v>1535</v>
      </c>
      <c r="C85" s="65">
        <v>1</v>
      </c>
      <c r="D85" s="263" t="s">
        <v>1342</v>
      </c>
      <c r="E85" s="263" t="s">
        <v>1343</v>
      </c>
      <c r="F85" s="263" t="str">
        <f>UnitControlCenter!$B$18</f>
        <v>cubic km / yr</v>
      </c>
      <c r="G85" s="263" t="s">
        <v>1536</v>
      </c>
      <c r="H85" s="263" t="s">
        <v>1537</v>
      </c>
      <c r="I85" s="263" t="s">
        <v>1538</v>
      </c>
    </row>
    <row r="86" spans="1:19" ht="100.15" thickBot="1" x14ac:dyDescent="0.5">
      <c r="A86" s="55" t="s">
        <v>2154</v>
      </c>
      <c r="B86" s="55" t="s">
        <v>1539</v>
      </c>
      <c r="C86" s="61">
        <v>1</v>
      </c>
      <c r="D86" s="62" t="s">
        <v>1342</v>
      </c>
      <c r="E86" s="62" t="s">
        <v>1343</v>
      </c>
      <c r="F86" s="62" t="str">
        <f>UnitControlCenter!$B$18</f>
        <v>cubic km / yr</v>
      </c>
      <c r="G86" s="62" t="s">
        <v>1540</v>
      </c>
      <c r="H86" s="62" t="s">
        <v>1541</v>
      </c>
      <c r="I86" s="62" t="s">
        <v>1542</v>
      </c>
    </row>
    <row r="87" spans="1:19" ht="71.25" x14ac:dyDescent="0.45">
      <c r="A87" s="26" t="s">
        <v>1543</v>
      </c>
      <c r="B87" s="26" t="s">
        <v>1544</v>
      </c>
      <c r="C87" s="65">
        <v>1</v>
      </c>
      <c r="D87" s="263" t="s">
        <v>1342</v>
      </c>
      <c r="E87" s="263" t="s">
        <v>1343</v>
      </c>
      <c r="F87" s="263" t="str">
        <f>UnitControlCenter!$B$21</f>
        <v>million vehicles / year</v>
      </c>
      <c r="G87" s="263" t="s">
        <v>1545</v>
      </c>
      <c r="H87" s="263" t="s">
        <v>1546</v>
      </c>
      <c r="I87" s="263" t="s">
        <v>1547</v>
      </c>
    </row>
    <row r="88" spans="1:19" ht="71.25" x14ac:dyDescent="0.45">
      <c r="A88" s="26" t="s">
        <v>1543</v>
      </c>
      <c r="B88" s="26" t="s">
        <v>1548</v>
      </c>
      <c r="C88" s="65">
        <v>1</v>
      </c>
      <c r="D88" s="263" t="s">
        <v>1342</v>
      </c>
      <c r="E88" s="263" t="s">
        <v>1343</v>
      </c>
      <c r="F88" s="263" t="str">
        <f>UnitControlCenter!$B$22</f>
        <v>thousand vehicles / year</v>
      </c>
      <c r="G88" s="263" t="s">
        <v>1549</v>
      </c>
      <c r="H88" s="263" t="s">
        <v>1550</v>
      </c>
      <c r="I88" s="263" t="s">
        <v>1551</v>
      </c>
    </row>
    <row r="89" spans="1:19" ht="71.25" x14ac:dyDescent="0.45">
      <c r="A89" s="26" t="s">
        <v>1543</v>
      </c>
      <c r="B89" s="26" t="s">
        <v>2159</v>
      </c>
      <c r="C89" s="65">
        <v>1</v>
      </c>
      <c r="D89" s="263" t="s">
        <v>1342</v>
      </c>
      <c r="E89" s="263" t="s">
        <v>1343</v>
      </c>
      <c r="F89" s="263" t="str">
        <f>UnitControlCenter!$B$22</f>
        <v>thousand vehicles / year</v>
      </c>
      <c r="G89" s="263" t="s">
        <v>1552</v>
      </c>
      <c r="H89" s="263" t="s">
        <v>1546</v>
      </c>
      <c r="I89" s="263" t="s">
        <v>1547</v>
      </c>
    </row>
    <row r="90" spans="1:19" ht="71.25" x14ac:dyDescent="0.45">
      <c r="A90" s="26" t="s">
        <v>1543</v>
      </c>
      <c r="B90" s="26" t="s">
        <v>2160</v>
      </c>
      <c r="C90" s="65">
        <v>1</v>
      </c>
      <c r="D90" s="263" t="s">
        <v>1342</v>
      </c>
      <c r="E90" s="263" t="s">
        <v>1343</v>
      </c>
      <c r="F90" s="263" t="str">
        <f>UnitControlCenter!$B$22</f>
        <v>thousand vehicles / year</v>
      </c>
      <c r="G90" s="263" t="s">
        <v>1553</v>
      </c>
      <c r="H90" s="263" t="s">
        <v>1550</v>
      </c>
      <c r="I90" s="263" t="s">
        <v>1551</v>
      </c>
    </row>
    <row r="91" spans="1:19" ht="28.5" x14ac:dyDescent="0.45">
      <c r="A91" s="26" t="s">
        <v>1543</v>
      </c>
      <c r="B91" s="26" t="s">
        <v>1554</v>
      </c>
      <c r="C91" s="65">
        <v>1</v>
      </c>
      <c r="D91" s="263" t="s">
        <v>1342</v>
      </c>
      <c r="E91" s="263" t="s">
        <v>1343</v>
      </c>
      <c r="F91" s="263" t="str">
        <f>UnitControlCenter!$B$22</f>
        <v>thousand vehicles / year</v>
      </c>
      <c r="G91" s="263" t="s">
        <v>1555</v>
      </c>
      <c r="H91" s="263" t="s">
        <v>1556</v>
      </c>
      <c r="I91" s="263" t="s">
        <v>1557</v>
      </c>
    </row>
    <row r="92" spans="1:19" ht="57" x14ac:dyDescent="0.45">
      <c r="A92" s="26" t="s">
        <v>1543</v>
      </c>
      <c r="B92" s="26" t="s">
        <v>1558</v>
      </c>
      <c r="C92" s="65">
        <v>1</v>
      </c>
      <c r="D92" s="263" t="s">
        <v>1342</v>
      </c>
      <c r="E92" s="263" t="s">
        <v>1343</v>
      </c>
      <c r="F92" s="263" t="str">
        <f>UnitControlCenter!$B$23</f>
        <v>million vehicles</v>
      </c>
      <c r="G92" s="263" t="s">
        <v>1559</v>
      </c>
      <c r="H92" s="263" t="s">
        <v>1546</v>
      </c>
      <c r="I92" s="263" t="s">
        <v>1547</v>
      </c>
    </row>
    <row r="93" spans="1:19" ht="71.25" x14ac:dyDescent="0.45">
      <c r="A93" s="26" t="s">
        <v>1543</v>
      </c>
      <c r="B93" s="26" t="s">
        <v>1560</v>
      </c>
      <c r="C93" s="65">
        <v>1</v>
      </c>
      <c r="D93" s="263" t="s">
        <v>1342</v>
      </c>
      <c r="E93" s="263" t="s">
        <v>1343</v>
      </c>
      <c r="F93" s="263" t="str">
        <f>UnitControlCenter!$B$24</f>
        <v>thousand vehicles</v>
      </c>
      <c r="G93" s="263" t="s">
        <v>1561</v>
      </c>
      <c r="H93" s="263" t="s">
        <v>1550</v>
      </c>
      <c r="I93" s="263" t="s">
        <v>1551</v>
      </c>
    </row>
    <row r="94" spans="1:19" ht="57" x14ac:dyDescent="0.45">
      <c r="A94" s="26" t="s">
        <v>1543</v>
      </c>
      <c r="B94" s="26" t="s">
        <v>2161</v>
      </c>
      <c r="C94" s="65">
        <v>1</v>
      </c>
      <c r="D94" s="263" t="s">
        <v>1342</v>
      </c>
      <c r="E94" s="263" t="s">
        <v>1343</v>
      </c>
      <c r="F94" s="263" t="str">
        <f>UnitControlCenter!$B$23</f>
        <v>million vehicles</v>
      </c>
      <c r="G94" s="263" t="s">
        <v>1562</v>
      </c>
      <c r="H94" s="263" t="s">
        <v>1546</v>
      </c>
      <c r="I94" s="263" t="s">
        <v>1547</v>
      </c>
    </row>
    <row r="95" spans="1:19" ht="57" x14ac:dyDescent="0.45">
      <c r="A95" s="26" t="s">
        <v>1543</v>
      </c>
      <c r="B95" s="26" t="s">
        <v>2162</v>
      </c>
      <c r="C95" s="65">
        <v>1</v>
      </c>
      <c r="D95" s="263" t="s">
        <v>1342</v>
      </c>
      <c r="E95" s="263" t="s">
        <v>1343</v>
      </c>
      <c r="F95" s="263" t="str">
        <f>UnitControlCenter!$B$23</f>
        <v>million vehicles</v>
      </c>
      <c r="G95" s="263" t="s">
        <v>1563</v>
      </c>
      <c r="H95" s="263" t="s">
        <v>1550</v>
      </c>
      <c r="I95" s="263" t="s">
        <v>1551</v>
      </c>
    </row>
    <row r="96" spans="1:19" ht="28.9" thickBot="1" x14ac:dyDescent="0.5">
      <c r="A96" s="55" t="s">
        <v>1543</v>
      </c>
      <c r="B96" s="55" t="s">
        <v>1564</v>
      </c>
      <c r="C96" s="61">
        <v>1</v>
      </c>
      <c r="D96" s="62" t="s">
        <v>1342</v>
      </c>
      <c r="E96" s="62" t="s">
        <v>1343</v>
      </c>
      <c r="F96" s="62" t="str">
        <f>UnitControlCenter!$B$23</f>
        <v>million vehicles</v>
      </c>
      <c r="G96" s="62" t="s">
        <v>1565</v>
      </c>
      <c r="H96" s="62" t="s">
        <v>1556</v>
      </c>
      <c r="I96" s="62" t="s">
        <v>1557</v>
      </c>
      <c r="J96" s="62"/>
      <c r="K96" s="62"/>
      <c r="L96" s="62"/>
      <c r="M96" s="62"/>
      <c r="N96" s="62"/>
      <c r="O96" s="62"/>
      <c r="P96" s="62"/>
      <c r="Q96" s="62"/>
      <c r="R96" s="62"/>
      <c r="S96" s="62"/>
    </row>
    <row r="97" spans="1:19" ht="114" x14ac:dyDescent="0.45">
      <c r="A97" s="26" t="s">
        <v>1566</v>
      </c>
      <c r="B97" s="26" t="s">
        <v>1567</v>
      </c>
      <c r="C97" s="65">
        <v>1</v>
      </c>
      <c r="D97" s="263" t="s">
        <v>1342</v>
      </c>
      <c r="E97" s="263" t="s">
        <v>1343</v>
      </c>
      <c r="F97" s="263" t="str">
        <f>UnitControlCenter!$B$3</f>
        <v>million metric tons / year</v>
      </c>
      <c r="G97" s="263" t="s">
        <v>1568</v>
      </c>
      <c r="H97" s="263" t="s">
        <v>2176</v>
      </c>
      <c r="I97" s="263" t="s">
        <v>1569</v>
      </c>
    </row>
    <row r="98" spans="1:19" ht="85.5" x14ac:dyDescent="0.45">
      <c r="A98" s="26" t="s">
        <v>1566</v>
      </c>
      <c r="B98" s="26" t="s">
        <v>1570</v>
      </c>
      <c r="C98" s="65">
        <v>1</v>
      </c>
      <c r="D98" s="263" t="s">
        <v>1342</v>
      </c>
      <c r="E98" s="263" t="s">
        <v>1343</v>
      </c>
      <c r="F98" s="263" t="str">
        <f>UnitControlCenter!$B$25</f>
        <v>quads / year</v>
      </c>
      <c r="G98" s="263" t="s">
        <v>1571</v>
      </c>
      <c r="H98" s="263" t="s">
        <v>1572</v>
      </c>
      <c r="I98" s="263" t="s">
        <v>1573</v>
      </c>
    </row>
    <row r="99" spans="1:19" ht="114" x14ac:dyDescent="0.45">
      <c r="A99" s="26" t="s">
        <v>1566</v>
      </c>
      <c r="B99" s="26" t="s">
        <v>1574</v>
      </c>
      <c r="C99" s="65">
        <v>1</v>
      </c>
      <c r="D99" s="263" t="s">
        <v>1342</v>
      </c>
      <c r="E99" s="263" t="s">
        <v>1343</v>
      </c>
      <c r="F99" s="263" t="str">
        <f>UnitControlCenter!$B$25</f>
        <v>quads / year</v>
      </c>
      <c r="G99" s="263" t="s">
        <v>1575</v>
      </c>
      <c r="H99" s="263" t="s">
        <v>2176</v>
      </c>
      <c r="I99" s="263" t="s">
        <v>1569</v>
      </c>
    </row>
    <row r="100" spans="1:19" ht="42.75" x14ac:dyDescent="0.45">
      <c r="A100" s="26" t="s">
        <v>1566</v>
      </c>
      <c r="B100" s="26" t="s">
        <v>1576</v>
      </c>
      <c r="C100" s="65">
        <v>1</v>
      </c>
      <c r="D100" s="263" t="s">
        <v>1342</v>
      </c>
      <c r="E100" s="263" t="s">
        <v>1343</v>
      </c>
      <c r="F100" s="263" t="str">
        <f>UnitControlCenter!$B$19</f>
        <v>trillion passenger-miles / year</v>
      </c>
      <c r="G100" s="263" t="s">
        <v>1577</v>
      </c>
      <c r="H100" s="263" t="s">
        <v>1578</v>
      </c>
      <c r="I100" s="263" t="s">
        <v>1579</v>
      </c>
    </row>
    <row r="101" spans="1:19" ht="43.15" thickBot="1" x14ac:dyDescent="0.5">
      <c r="A101" s="55" t="s">
        <v>1566</v>
      </c>
      <c r="B101" s="55" t="s">
        <v>1580</v>
      </c>
      <c r="C101" s="61">
        <v>1</v>
      </c>
      <c r="D101" s="62" t="s">
        <v>1342</v>
      </c>
      <c r="E101" s="62" t="s">
        <v>1343</v>
      </c>
      <c r="F101" s="62" t="str">
        <f>UnitControlCenter!$B$20</f>
        <v>trillion freight ton-miles / year</v>
      </c>
      <c r="G101" s="62" t="s">
        <v>1581</v>
      </c>
      <c r="H101" s="62" t="s">
        <v>2175</v>
      </c>
      <c r="I101" s="62" t="s">
        <v>1582</v>
      </c>
      <c r="J101" s="62"/>
      <c r="K101" s="62"/>
      <c r="L101" s="62"/>
      <c r="M101" s="62"/>
      <c r="N101" s="62"/>
      <c r="O101" s="62"/>
      <c r="P101" s="62"/>
      <c r="Q101" s="62"/>
      <c r="R101" s="62"/>
      <c r="S101" s="62"/>
    </row>
    <row r="102" spans="1:19" ht="256.5" x14ac:dyDescent="0.45">
      <c r="A102" s="26" t="s">
        <v>1583</v>
      </c>
      <c r="B102" s="26" t="s">
        <v>1589</v>
      </c>
      <c r="C102" s="65">
        <v>1</v>
      </c>
      <c r="D102" s="263" t="s">
        <v>1342</v>
      </c>
      <c r="E102" s="263" t="s">
        <v>1343</v>
      </c>
      <c r="F102" s="263" t="str">
        <f>UnitControlCenter!$B$25</f>
        <v>quads / year</v>
      </c>
      <c r="G102" s="263" t="s">
        <v>2163</v>
      </c>
      <c r="H102" s="263" t="s">
        <v>2164</v>
      </c>
      <c r="I102" s="244" t="s">
        <v>2165</v>
      </c>
    </row>
    <row r="103" spans="1:19" ht="99.75" x14ac:dyDescent="0.45">
      <c r="A103" s="26" t="s">
        <v>1583</v>
      </c>
      <c r="B103" s="26" t="s">
        <v>1590</v>
      </c>
      <c r="C103" s="65">
        <v>1</v>
      </c>
      <c r="D103" s="263" t="s">
        <v>1342</v>
      </c>
      <c r="E103" s="263" t="s">
        <v>1343</v>
      </c>
      <c r="F103" s="263" t="str">
        <f>UnitControlCenter!$B$25</f>
        <v>quads / year</v>
      </c>
      <c r="G103" s="263" t="s">
        <v>1591</v>
      </c>
      <c r="H103" s="263" t="s">
        <v>1587</v>
      </c>
      <c r="I103" s="263" t="s">
        <v>1588</v>
      </c>
    </row>
    <row r="104" spans="1:19" ht="199.5" x14ac:dyDescent="0.45">
      <c r="A104" s="26" t="s">
        <v>1583</v>
      </c>
      <c r="B104" s="26" t="s">
        <v>1584</v>
      </c>
      <c r="C104" s="65">
        <v>1</v>
      </c>
      <c r="D104" s="263" t="s">
        <v>1342</v>
      </c>
      <c r="E104" s="263" t="s">
        <v>1343</v>
      </c>
      <c r="F104" s="263" t="str">
        <f>UnitControlCenter!$B$25</f>
        <v>quads / year</v>
      </c>
      <c r="G104" s="263" t="s">
        <v>2166</v>
      </c>
      <c r="H104" s="263" t="s">
        <v>2164</v>
      </c>
      <c r="I104" s="244" t="s">
        <v>2165</v>
      </c>
    </row>
    <row r="105" spans="1:19" ht="71.650000000000006" thickBot="1" x14ac:dyDescent="0.5">
      <c r="A105" s="55" t="s">
        <v>1583</v>
      </c>
      <c r="B105" s="55" t="s">
        <v>1585</v>
      </c>
      <c r="C105" s="61">
        <v>1</v>
      </c>
      <c r="D105" s="62" t="s">
        <v>1342</v>
      </c>
      <c r="E105" s="62" t="s">
        <v>1343</v>
      </c>
      <c r="F105" s="62" t="str">
        <f>UnitControlCenter!$B$25</f>
        <v>quads / year</v>
      </c>
      <c r="G105" s="62" t="s">
        <v>1586</v>
      </c>
      <c r="H105" s="62" t="s">
        <v>1587</v>
      </c>
      <c r="I105" s="62" t="s">
        <v>1588</v>
      </c>
      <c r="J105" s="62"/>
      <c r="K105" s="62"/>
      <c r="L105" s="62"/>
      <c r="M105" s="62"/>
      <c r="N105" s="62"/>
      <c r="O105" s="62"/>
      <c r="P105" s="62"/>
      <c r="Q105" s="62"/>
      <c r="R105" s="62"/>
      <c r="S105" s="62"/>
    </row>
    <row r="106" spans="1:19" ht="242.25" x14ac:dyDescent="0.45">
      <c r="A106" s="26" t="s">
        <v>1592</v>
      </c>
      <c r="B106" s="26" t="s">
        <v>1593</v>
      </c>
      <c r="C106" s="65">
        <v>1</v>
      </c>
      <c r="D106" s="263" t="s">
        <v>1342</v>
      </c>
      <c r="E106" s="263" t="s">
        <v>1343</v>
      </c>
      <c r="F106" s="263" t="str">
        <f>UnitControlCenter!$B$3</f>
        <v>million metric tons / year</v>
      </c>
      <c r="G106" s="263" t="s">
        <v>2167</v>
      </c>
      <c r="H106" s="263" t="s">
        <v>2164</v>
      </c>
      <c r="I106" s="244" t="s">
        <v>2165</v>
      </c>
    </row>
    <row r="107" spans="1:19" ht="42.75" x14ac:dyDescent="0.45">
      <c r="A107" s="26" t="s">
        <v>1592</v>
      </c>
      <c r="B107" s="26" t="s">
        <v>1594</v>
      </c>
      <c r="C107" s="65">
        <v>1</v>
      </c>
      <c r="D107" s="263" t="s">
        <v>1342</v>
      </c>
      <c r="E107" s="263" t="s">
        <v>1343</v>
      </c>
      <c r="F107" s="263" t="str">
        <f>UnitControlCenter!$B$3</f>
        <v>million metric tons / year</v>
      </c>
      <c r="G107" s="263" t="s">
        <v>1595</v>
      </c>
      <c r="H107" s="263" t="s">
        <v>1353</v>
      </c>
      <c r="I107" s="263" t="s">
        <v>1354</v>
      </c>
    </row>
    <row r="108" spans="1:19" ht="228" x14ac:dyDescent="0.45">
      <c r="A108" s="26" t="s">
        <v>1592</v>
      </c>
      <c r="B108" s="26" t="s">
        <v>1596</v>
      </c>
      <c r="C108" s="65">
        <v>1</v>
      </c>
      <c r="D108" s="263" t="s">
        <v>1342</v>
      </c>
      <c r="E108" s="263" t="s">
        <v>1343</v>
      </c>
      <c r="F108" s="263" t="str">
        <f>UnitControlCenter!$B$3</f>
        <v>million metric tons / year</v>
      </c>
      <c r="G108" s="263" t="s">
        <v>2168</v>
      </c>
      <c r="H108" s="263" t="s">
        <v>2164</v>
      </c>
      <c r="I108" s="244" t="s">
        <v>2165</v>
      </c>
    </row>
    <row r="109" spans="1:19" ht="28.5" x14ac:dyDescent="0.45">
      <c r="A109" s="26" t="s">
        <v>1592</v>
      </c>
      <c r="B109" s="26" t="s">
        <v>1597</v>
      </c>
      <c r="C109" s="65">
        <v>1</v>
      </c>
      <c r="D109" s="263" t="s">
        <v>1342</v>
      </c>
      <c r="E109" s="263" t="s">
        <v>1343</v>
      </c>
      <c r="F109" s="263" t="str">
        <f>UnitControlCenter!$B$3</f>
        <v>million metric tons / year</v>
      </c>
      <c r="G109" s="263" t="s">
        <v>1598</v>
      </c>
      <c r="H109" s="263" t="s">
        <v>1353</v>
      </c>
      <c r="I109" s="263" t="s">
        <v>1354</v>
      </c>
    </row>
    <row r="110" spans="1:19" ht="285" x14ac:dyDescent="0.45">
      <c r="A110" s="26" t="s">
        <v>1592</v>
      </c>
      <c r="B110" s="26" t="s">
        <v>1599</v>
      </c>
      <c r="C110" s="65">
        <v>1</v>
      </c>
      <c r="D110" s="263" t="s">
        <v>1342</v>
      </c>
      <c r="E110" s="263" t="s">
        <v>1343</v>
      </c>
      <c r="F110" s="263" t="str">
        <f>UnitControlCenter!$B$3</f>
        <v>million metric tons / year</v>
      </c>
      <c r="G110" s="263" t="s">
        <v>2169</v>
      </c>
      <c r="H110" s="263" t="s">
        <v>2164</v>
      </c>
      <c r="I110" s="244" t="s">
        <v>2165</v>
      </c>
    </row>
    <row r="111" spans="1:19" ht="28.9" thickBot="1" x14ac:dyDescent="0.5">
      <c r="A111" s="55" t="s">
        <v>1592</v>
      </c>
      <c r="B111" s="55" t="s">
        <v>1600</v>
      </c>
      <c r="C111" s="61">
        <v>1</v>
      </c>
      <c r="D111" s="62" t="s">
        <v>1342</v>
      </c>
      <c r="E111" s="62" t="s">
        <v>1343</v>
      </c>
      <c r="F111" s="62" t="str">
        <f>UnitControlCenter!$B$3</f>
        <v>million metric tons / year</v>
      </c>
      <c r="G111" s="62" t="s">
        <v>1601</v>
      </c>
      <c r="H111" s="62" t="s">
        <v>1602</v>
      </c>
      <c r="I111" s="62" t="s">
        <v>1603</v>
      </c>
      <c r="J111" s="62"/>
      <c r="K111" s="62"/>
      <c r="L111" s="62"/>
      <c r="M111" s="62"/>
      <c r="N111" s="62"/>
      <c r="O111" s="62"/>
      <c r="P111" s="62"/>
      <c r="Q111" s="62"/>
      <c r="R111" s="62"/>
      <c r="S111" s="62"/>
    </row>
    <row r="112" spans="1:19" ht="42.75" x14ac:dyDescent="0.45">
      <c r="A112" s="26" t="s">
        <v>1604</v>
      </c>
      <c r="B112" s="26" t="s">
        <v>1605</v>
      </c>
      <c r="C112" s="65">
        <v>1</v>
      </c>
      <c r="D112" s="263" t="s">
        <v>1342</v>
      </c>
      <c r="E112" s="263" t="s">
        <v>1343</v>
      </c>
      <c r="F112" s="263" t="str">
        <f>UnitControlCenter!$B$25</f>
        <v>quads / year</v>
      </c>
      <c r="G112" s="263" t="s">
        <v>1606</v>
      </c>
      <c r="H112" s="263" t="s">
        <v>1607</v>
      </c>
      <c r="I112" s="263" t="s">
        <v>1608</v>
      </c>
    </row>
    <row r="113" spans="1:19" ht="28.5" x14ac:dyDescent="0.45">
      <c r="A113" s="26" t="s">
        <v>1604</v>
      </c>
      <c r="B113" s="26" t="s">
        <v>1609</v>
      </c>
      <c r="C113" s="65">
        <v>1</v>
      </c>
      <c r="D113" s="263" t="s">
        <v>1342</v>
      </c>
      <c r="E113" s="263" t="s">
        <v>1343</v>
      </c>
      <c r="F113" s="263" t="str">
        <f>UnitControlCenter!$B$25</f>
        <v>quads / year</v>
      </c>
      <c r="G113" s="263" t="s">
        <v>1610</v>
      </c>
      <c r="H113" s="263" t="s">
        <v>1611</v>
      </c>
      <c r="I113" s="263" t="s">
        <v>1612</v>
      </c>
    </row>
    <row r="114" spans="1:19" ht="71.650000000000006" thickBot="1" x14ac:dyDescent="0.5">
      <c r="A114" s="55" t="s">
        <v>1604</v>
      </c>
      <c r="B114" s="55" t="s">
        <v>1613</v>
      </c>
      <c r="C114" s="61">
        <v>1</v>
      </c>
      <c r="D114" s="62" t="s">
        <v>1342</v>
      </c>
      <c r="E114" s="62" t="s">
        <v>1343</v>
      </c>
      <c r="F114" s="62" t="str">
        <f>UnitControlCenter!$B$25</f>
        <v>quads / year</v>
      </c>
      <c r="G114" s="62" t="s">
        <v>1614</v>
      </c>
      <c r="H114" s="62" t="s">
        <v>1615</v>
      </c>
      <c r="I114" s="62" t="s">
        <v>1616</v>
      </c>
      <c r="J114" s="62"/>
      <c r="K114" s="62"/>
      <c r="L114" s="62"/>
      <c r="M114" s="62"/>
      <c r="N114" s="62"/>
      <c r="O114" s="62"/>
      <c r="P114" s="62"/>
      <c r="Q114" s="62"/>
      <c r="R114" s="62"/>
      <c r="S114" s="62"/>
    </row>
    <row r="115" spans="1:19" ht="85.5" x14ac:dyDescent="0.45">
      <c r="A115" s="26" t="s">
        <v>1617</v>
      </c>
      <c r="B115" s="26" t="s">
        <v>1618</v>
      </c>
      <c r="C115" s="65">
        <v>1</v>
      </c>
      <c r="D115" s="263" t="s">
        <v>1342</v>
      </c>
      <c r="E115" s="263" t="s">
        <v>1343</v>
      </c>
      <c r="F115" s="263" t="str">
        <f>UnitControlCenter!$B$25</f>
        <v>quads / year</v>
      </c>
      <c r="G115" s="263" t="s">
        <v>1619</v>
      </c>
      <c r="H115" s="263" t="s">
        <v>1620</v>
      </c>
      <c r="I115" s="263" t="s">
        <v>1621</v>
      </c>
    </row>
    <row r="116" spans="1:19" ht="57" x14ac:dyDescent="0.45">
      <c r="A116" s="26" t="s">
        <v>1617</v>
      </c>
      <c r="B116" s="26" t="s">
        <v>1622</v>
      </c>
      <c r="C116" s="65">
        <v>1</v>
      </c>
      <c r="D116" s="263" t="s">
        <v>1342</v>
      </c>
      <c r="E116" s="263" t="s">
        <v>1343</v>
      </c>
      <c r="F116" s="263" t="str">
        <f>UnitControlCenter!$B$25</f>
        <v>quads / year</v>
      </c>
      <c r="G116" s="263" t="s">
        <v>1623</v>
      </c>
      <c r="H116" s="263" t="s">
        <v>1624</v>
      </c>
      <c r="I116" s="263" t="s">
        <v>1625</v>
      </c>
    </row>
    <row r="117" spans="1:19" x14ac:dyDescent="0.45">
      <c r="A117" s="26" t="s">
        <v>1617</v>
      </c>
      <c r="B117" s="26" t="s">
        <v>1355</v>
      </c>
      <c r="C117" s="65">
        <v>0</v>
      </c>
      <c r="D117" s="263" t="s">
        <v>1336</v>
      </c>
      <c r="E117" s="263" t="s">
        <v>1337</v>
      </c>
      <c r="F117" s="263" t="str">
        <f>UnitControlCenter!$B$26</f>
        <v>thousand BTU / 2019 dollar</v>
      </c>
      <c r="G117" s="263" t="s">
        <v>1626</v>
      </c>
    </row>
    <row r="118" spans="1:19" x14ac:dyDescent="0.45">
      <c r="A118" s="26" t="s">
        <v>1617</v>
      </c>
      <c r="B118" s="26" t="s">
        <v>1627</v>
      </c>
      <c r="C118" s="65">
        <v>1</v>
      </c>
      <c r="D118" s="263" t="s">
        <v>1336</v>
      </c>
      <c r="E118" s="263" t="s">
        <v>1337</v>
      </c>
      <c r="F118" s="263" t="str">
        <f>UnitControlCenter!$B$15</f>
        <v>terawatt-hours (TWh) / year</v>
      </c>
      <c r="G118" s="263" t="s">
        <v>1628</v>
      </c>
    </row>
    <row r="119" spans="1:19" x14ac:dyDescent="0.45">
      <c r="A119" s="26" t="s">
        <v>1617</v>
      </c>
      <c r="B119" s="26" t="s">
        <v>1629</v>
      </c>
      <c r="C119" s="65">
        <v>1</v>
      </c>
      <c r="D119" s="263" t="s">
        <v>1336</v>
      </c>
      <c r="E119" s="263" t="s">
        <v>1337</v>
      </c>
      <c r="F119" s="263" t="str">
        <f>UnitControlCenter!$B$27</f>
        <v>millions of short tons / year</v>
      </c>
      <c r="G119" s="263" t="s">
        <v>1630</v>
      </c>
    </row>
    <row r="120" spans="1:19" x14ac:dyDescent="0.45">
      <c r="A120" s="26" t="s">
        <v>1617</v>
      </c>
      <c r="B120" s="26" t="s">
        <v>1631</v>
      </c>
      <c r="C120" s="65">
        <v>1</v>
      </c>
      <c r="D120" s="263" t="s">
        <v>1336</v>
      </c>
      <c r="E120" s="263" t="s">
        <v>1337</v>
      </c>
      <c r="F120" s="263" t="str">
        <f>UnitControlCenter!$B$27</f>
        <v>millions of short tons / year</v>
      </c>
      <c r="G120" s="263" t="s">
        <v>1632</v>
      </c>
    </row>
    <row r="121" spans="1:19" x14ac:dyDescent="0.45">
      <c r="A121" s="26" t="s">
        <v>1617</v>
      </c>
      <c r="B121" s="26" t="s">
        <v>1633</v>
      </c>
      <c r="C121" s="65">
        <v>1</v>
      </c>
      <c r="D121" s="263" t="s">
        <v>1336</v>
      </c>
      <c r="E121" s="263" t="s">
        <v>1337</v>
      </c>
      <c r="F121" s="263" t="str">
        <f>UnitControlCenter!$B$28</f>
        <v>trillion cubic feet / year</v>
      </c>
      <c r="G121" s="263" t="s">
        <v>1634</v>
      </c>
    </row>
    <row r="122" spans="1:19" x14ac:dyDescent="0.45">
      <c r="A122" s="26" t="s">
        <v>1617</v>
      </c>
      <c r="B122" s="26" t="s">
        <v>1635</v>
      </c>
      <c r="C122" s="65">
        <v>1</v>
      </c>
      <c r="D122" s="263" t="s">
        <v>1336</v>
      </c>
      <c r="E122" s="263" t="s">
        <v>1337</v>
      </c>
      <c r="F122" s="263" t="str">
        <f>UnitControlCenter!$B$29</f>
        <v>million barrels / year</v>
      </c>
      <c r="G122" s="263" t="s">
        <v>1636</v>
      </c>
    </row>
    <row r="123" spans="1:19" x14ac:dyDescent="0.45">
      <c r="A123" s="26" t="s">
        <v>1617</v>
      </c>
      <c r="B123" s="26" t="s">
        <v>1637</v>
      </c>
      <c r="C123" s="65">
        <v>1</v>
      </c>
      <c r="D123" s="263" t="s">
        <v>1336</v>
      </c>
      <c r="E123" s="263" t="s">
        <v>1337</v>
      </c>
      <c r="F123" s="263" t="str">
        <f>UnitControlCenter!$B$29</f>
        <v>million barrels / year</v>
      </c>
      <c r="G123" s="263" t="s">
        <v>1638</v>
      </c>
    </row>
    <row r="124" spans="1:19" x14ac:dyDescent="0.45">
      <c r="A124" s="26" t="s">
        <v>1617</v>
      </c>
      <c r="B124" s="26" t="s">
        <v>1639</v>
      </c>
      <c r="C124" s="65">
        <v>1</v>
      </c>
      <c r="D124" s="263" t="s">
        <v>1336</v>
      </c>
      <c r="E124" s="263" t="s">
        <v>1337</v>
      </c>
      <c r="F124" s="263" t="str">
        <f>UnitControlCenter!$B$27</f>
        <v>millions of short tons / year</v>
      </c>
      <c r="G124" s="263" t="s">
        <v>1640</v>
      </c>
    </row>
    <row r="125" spans="1:19" ht="28.5" x14ac:dyDescent="0.45">
      <c r="A125" s="26" t="s">
        <v>1617</v>
      </c>
      <c r="B125" s="26" t="s">
        <v>1641</v>
      </c>
      <c r="C125" s="65">
        <v>1</v>
      </c>
      <c r="D125" s="263" t="s">
        <v>1336</v>
      </c>
      <c r="E125" s="263" t="s">
        <v>1337</v>
      </c>
      <c r="F125" s="263" t="str">
        <f>UnitControlCenter!$B$30</f>
        <v>million gallons / year</v>
      </c>
      <c r="G125" s="263" t="s">
        <v>1642</v>
      </c>
    </row>
    <row r="126" spans="1:19" ht="28.5" x14ac:dyDescent="0.45">
      <c r="A126" s="26" t="s">
        <v>1617</v>
      </c>
      <c r="B126" s="26" t="s">
        <v>1643</v>
      </c>
      <c r="C126" s="65">
        <v>1</v>
      </c>
      <c r="D126" s="263" t="s">
        <v>1336</v>
      </c>
      <c r="E126" s="263" t="s">
        <v>1337</v>
      </c>
      <c r="F126" s="263" t="str">
        <f>UnitControlCenter!$B$27</f>
        <v>millions of short tons / year</v>
      </c>
      <c r="G126" s="263" t="s">
        <v>1644</v>
      </c>
    </row>
    <row r="127" spans="1:19" ht="14.65" thickBot="1" x14ac:dyDescent="0.5">
      <c r="A127" s="55" t="s">
        <v>1617</v>
      </c>
      <c r="B127" s="55" t="s">
        <v>1645</v>
      </c>
      <c r="C127" s="61">
        <v>1</v>
      </c>
      <c r="D127" s="62" t="s">
        <v>1336</v>
      </c>
      <c r="E127" s="62" t="s">
        <v>1337</v>
      </c>
      <c r="F127" s="62" t="str">
        <f>UnitControlCenter!$B$5</f>
        <v>thousand metric tons / year</v>
      </c>
      <c r="G127" s="62" t="s">
        <v>1646</v>
      </c>
      <c r="H127" s="62"/>
      <c r="I127" s="62"/>
      <c r="J127" s="62"/>
      <c r="K127" s="62"/>
      <c r="L127" s="62"/>
      <c r="M127" s="62"/>
      <c r="N127" s="62"/>
      <c r="O127" s="62"/>
      <c r="P127" s="62"/>
      <c r="Q127" s="62"/>
      <c r="R127" s="62"/>
      <c r="S127" s="62"/>
    </row>
    <row r="128" spans="1:19" ht="42.75" x14ac:dyDescent="0.45">
      <c r="A128" s="26" t="s">
        <v>1647</v>
      </c>
      <c r="B128" s="26" t="s">
        <v>1648</v>
      </c>
      <c r="C128" s="65">
        <v>1</v>
      </c>
      <c r="D128" s="263" t="s">
        <v>1342</v>
      </c>
      <c r="E128" s="263" t="s">
        <v>1343</v>
      </c>
      <c r="F128" s="263" t="str">
        <f>UnitControlCenter!$B$31</f>
        <v>trillion BTU / year</v>
      </c>
      <c r="G128" s="263" t="s">
        <v>1649</v>
      </c>
      <c r="H128" s="263" t="s">
        <v>1650</v>
      </c>
      <c r="I128" s="263" t="s">
        <v>1651</v>
      </c>
    </row>
    <row r="129" spans="1:19" ht="57" x14ac:dyDescent="0.45">
      <c r="A129" s="26" t="s">
        <v>1647</v>
      </c>
      <c r="B129" s="26" t="s">
        <v>1652</v>
      </c>
      <c r="C129" s="65">
        <v>1</v>
      </c>
      <c r="D129" s="263" t="s">
        <v>1342</v>
      </c>
      <c r="E129" s="263" t="s">
        <v>1337</v>
      </c>
      <c r="F129" s="263" t="str">
        <f>UnitControlCenter!$B$31</f>
        <v>trillion BTU / year</v>
      </c>
      <c r="G129" s="263" t="s">
        <v>1653</v>
      </c>
      <c r="H129" s="263" t="s">
        <v>1650</v>
      </c>
      <c r="I129" s="263" t="s">
        <v>1651</v>
      </c>
    </row>
    <row r="130" spans="1:19" ht="57" x14ac:dyDescent="0.45">
      <c r="A130" s="26" t="s">
        <v>1647</v>
      </c>
      <c r="B130" s="26" t="s">
        <v>1654</v>
      </c>
      <c r="C130" s="65">
        <v>1</v>
      </c>
      <c r="D130" s="263" t="s">
        <v>1342</v>
      </c>
      <c r="E130" s="263" t="s">
        <v>1343</v>
      </c>
      <c r="F130" s="263" t="str">
        <f>UnitControlCenter!$B$8</f>
        <v>billion 2019 dollars / year</v>
      </c>
      <c r="G130" s="263" t="s">
        <v>1655</v>
      </c>
      <c r="H130" s="263" t="s">
        <v>1650</v>
      </c>
      <c r="I130" s="263" t="s">
        <v>1651</v>
      </c>
    </row>
    <row r="131" spans="1:19" ht="57" x14ac:dyDescent="0.45">
      <c r="A131" s="26" t="s">
        <v>1647</v>
      </c>
      <c r="B131" s="26" t="s">
        <v>1656</v>
      </c>
      <c r="C131" s="65">
        <v>1</v>
      </c>
      <c r="D131" s="263" t="s">
        <v>1342</v>
      </c>
      <c r="E131" s="263" t="s">
        <v>1337</v>
      </c>
      <c r="F131" s="263" t="str">
        <f>UnitControlCenter!$B$8</f>
        <v>billion 2019 dollars / year</v>
      </c>
      <c r="G131" s="263" t="s">
        <v>1657</v>
      </c>
      <c r="H131" s="263" t="s">
        <v>1650</v>
      </c>
      <c r="I131" s="263" t="s">
        <v>1651</v>
      </c>
    </row>
    <row r="132" spans="1:19" ht="42.75" x14ac:dyDescent="0.45">
      <c r="A132" s="26" t="s">
        <v>1647</v>
      </c>
      <c r="B132" s="26" t="s">
        <v>1658</v>
      </c>
      <c r="C132" s="65">
        <v>1</v>
      </c>
      <c r="D132" s="263" t="s">
        <v>1342</v>
      </c>
      <c r="E132" s="263" t="s">
        <v>1343</v>
      </c>
      <c r="F132" s="263" t="str">
        <f>UnitControlCenter!B3</f>
        <v>million metric tons / year</v>
      </c>
      <c r="G132" s="263" t="s">
        <v>1659</v>
      </c>
      <c r="H132" s="263" t="s">
        <v>1660</v>
      </c>
      <c r="I132" s="263" t="s">
        <v>1661</v>
      </c>
    </row>
    <row r="133" spans="1:19" ht="57" x14ac:dyDescent="0.45">
      <c r="A133" s="26" t="s">
        <v>1647</v>
      </c>
      <c r="B133" s="26" t="s">
        <v>1662</v>
      </c>
      <c r="C133" s="65">
        <v>1</v>
      </c>
      <c r="D133" s="263" t="s">
        <v>1342</v>
      </c>
      <c r="E133" s="263" t="s">
        <v>1337</v>
      </c>
      <c r="F133" s="263" t="str">
        <f>UnitControlCenter!B3</f>
        <v>million metric tons / year</v>
      </c>
      <c r="G133" s="263" t="s">
        <v>1663</v>
      </c>
      <c r="H133" s="263" t="s">
        <v>1660</v>
      </c>
      <c r="I133" s="263" t="s">
        <v>1661</v>
      </c>
    </row>
    <row r="134" spans="1:19" ht="57" x14ac:dyDescent="0.45">
      <c r="A134" s="26" t="s">
        <v>1647</v>
      </c>
      <c r="B134" s="26" t="s">
        <v>1664</v>
      </c>
      <c r="C134" s="65">
        <v>1</v>
      </c>
      <c r="D134" s="263" t="s">
        <v>1342</v>
      </c>
      <c r="E134" s="263" t="s">
        <v>1343</v>
      </c>
      <c r="F134" s="263" t="str">
        <f>UnitControlCenter!$B$31</f>
        <v>trillion BTU / year</v>
      </c>
      <c r="G134" s="263" t="s">
        <v>1665</v>
      </c>
      <c r="H134" s="263" t="s">
        <v>1666</v>
      </c>
      <c r="I134" s="263" t="s">
        <v>1667</v>
      </c>
    </row>
    <row r="135" spans="1:19" ht="71.25" x14ac:dyDescent="0.45">
      <c r="A135" s="26" t="s">
        <v>1647</v>
      </c>
      <c r="B135" s="26" t="s">
        <v>1668</v>
      </c>
      <c r="C135" s="65">
        <v>1</v>
      </c>
      <c r="D135" s="263" t="s">
        <v>1342</v>
      </c>
      <c r="E135" s="263" t="s">
        <v>1337</v>
      </c>
      <c r="F135" s="263" t="str">
        <f>UnitControlCenter!$B$31</f>
        <v>trillion BTU / year</v>
      </c>
      <c r="G135" s="263" t="s">
        <v>1669</v>
      </c>
      <c r="H135" s="263" t="s">
        <v>1666</v>
      </c>
      <c r="I135" s="263" t="s">
        <v>1670</v>
      </c>
    </row>
    <row r="136" spans="1:19" ht="71.25" x14ac:dyDescent="0.45">
      <c r="A136" s="26" t="s">
        <v>1647</v>
      </c>
      <c r="B136" s="26" t="s">
        <v>1671</v>
      </c>
      <c r="C136" s="65">
        <v>1</v>
      </c>
      <c r="D136" s="263" t="s">
        <v>1342</v>
      </c>
      <c r="E136" s="263" t="s">
        <v>1343</v>
      </c>
      <c r="F136" s="263" t="str">
        <f>UnitControlCenter!$B$8</f>
        <v>billion 2019 dollars / year</v>
      </c>
      <c r="G136" s="263" t="s">
        <v>1672</v>
      </c>
      <c r="H136" s="263" t="s">
        <v>1666</v>
      </c>
      <c r="I136" s="263" t="s">
        <v>1673</v>
      </c>
    </row>
    <row r="137" spans="1:19" ht="71.25" x14ac:dyDescent="0.45">
      <c r="A137" s="26" t="s">
        <v>1647</v>
      </c>
      <c r="B137" s="26" t="s">
        <v>1674</v>
      </c>
      <c r="C137" s="65">
        <v>1</v>
      </c>
      <c r="D137" s="263" t="s">
        <v>1342</v>
      </c>
      <c r="E137" s="263" t="s">
        <v>1337</v>
      </c>
      <c r="F137" s="263" t="str">
        <f>UnitControlCenter!$B$8</f>
        <v>billion 2019 dollars / year</v>
      </c>
      <c r="G137" s="263" t="s">
        <v>1675</v>
      </c>
      <c r="H137" s="263" t="s">
        <v>1666</v>
      </c>
      <c r="I137" s="263" t="s">
        <v>1676</v>
      </c>
    </row>
    <row r="138" spans="1:19" ht="85.5" x14ac:dyDescent="0.45">
      <c r="A138" s="26" t="s">
        <v>1647</v>
      </c>
      <c r="B138" s="26" t="s">
        <v>1677</v>
      </c>
      <c r="C138" s="65">
        <v>1</v>
      </c>
      <c r="D138" s="263" t="s">
        <v>1342</v>
      </c>
      <c r="E138" s="263" t="s">
        <v>1343</v>
      </c>
      <c r="F138" s="263" t="str">
        <f>UnitControlCenter!$B$25</f>
        <v>quads / year</v>
      </c>
      <c r="G138" s="263" t="s">
        <v>1678</v>
      </c>
      <c r="H138" s="263" t="s">
        <v>1679</v>
      </c>
      <c r="I138" s="263" t="s">
        <v>1680</v>
      </c>
    </row>
    <row r="139" spans="1:19" ht="100.15" thickBot="1" x14ac:dyDescent="0.5">
      <c r="A139" s="55" t="s">
        <v>1647</v>
      </c>
      <c r="B139" s="55" t="s">
        <v>1681</v>
      </c>
      <c r="C139" s="61">
        <v>1</v>
      </c>
      <c r="D139" s="62" t="s">
        <v>1342</v>
      </c>
      <c r="E139" s="62" t="s">
        <v>1337</v>
      </c>
      <c r="F139" s="62" t="str">
        <f>UnitControlCenter!$B$25</f>
        <v>quads / year</v>
      </c>
      <c r="G139" s="62" t="s">
        <v>1682</v>
      </c>
      <c r="H139" s="62" t="s">
        <v>1679</v>
      </c>
      <c r="I139" s="62" t="s">
        <v>1680</v>
      </c>
      <c r="J139" s="62"/>
      <c r="K139" s="62"/>
      <c r="L139" s="62"/>
      <c r="M139" s="62"/>
      <c r="N139" s="62"/>
      <c r="O139" s="62"/>
      <c r="P139" s="62"/>
      <c r="Q139" s="62"/>
      <c r="R139" s="62"/>
      <c r="S139" s="62"/>
    </row>
    <row r="140" spans="1:19" ht="57" x14ac:dyDescent="0.45">
      <c r="A140" s="26" t="s">
        <v>1683</v>
      </c>
      <c r="B140" s="26" t="s">
        <v>1028</v>
      </c>
      <c r="C140" s="65">
        <v>1</v>
      </c>
      <c r="D140" s="263" t="s">
        <v>1342</v>
      </c>
      <c r="E140" s="263" t="s">
        <v>1527</v>
      </c>
      <c r="F140" s="263" t="str">
        <f>UnitControlCenter!$B$17</f>
        <v>2019 dollars / megawatt-hour (MWh)</v>
      </c>
      <c r="G140" s="263" t="s">
        <v>1684</v>
      </c>
      <c r="H140" s="263" t="s">
        <v>1685</v>
      </c>
      <c r="I140" s="263" t="s">
        <v>1686</v>
      </c>
    </row>
    <row r="141" spans="1:19" ht="42.75" x14ac:dyDescent="0.45">
      <c r="A141" s="26" t="s">
        <v>1683</v>
      </c>
      <c r="B141" s="26" t="s">
        <v>579</v>
      </c>
      <c r="C141" s="65">
        <v>1</v>
      </c>
      <c r="D141" s="263" t="s">
        <v>1342</v>
      </c>
      <c r="E141" s="263" t="s">
        <v>1527</v>
      </c>
      <c r="F141" s="263" t="str">
        <f>UnitControlCenter!$B$32</f>
        <v>2019 dollars / short ton</v>
      </c>
      <c r="G141" s="263" t="s">
        <v>1687</v>
      </c>
      <c r="H141" s="263" t="s">
        <v>1688</v>
      </c>
      <c r="I141" s="263" t="s">
        <v>1689</v>
      </c>
    </row>
    <row r="142" spans="1:19" x14ac:dyDescent="0.45">
      <c r="A142" s="26" t="s">
        <v>1683</v>
      </c>
      <c r="B142" s="26" t="s">
        <v>609</v>
      </c>
      <c r="C142" s="65">
        <v>1</v>
      </c>
      <c r="D142" s="263" t="s">
        <v>1342</v>
      </c>
      <c r="E142" s="263" t="s">
        <v>1527</v>
      </c>
      <c r="F142" s="263" t="str">
        <f>UnitControlCenter!$B$32</f>
        <v>2019 dollars / short ton</v>
      </c>
      <c r="G142" s="263" t="s">
        <v>1690</v>
      </c>
      <c r="H142" s="263" t="s">
        <v>1016</v>
      </c>
      <c r="I142" s="263" t="s">
        <v>1691</v>
      </c>
    </row>
    <row r="143" spans="1:19" ht="71.25" x14ac:dyDescent="0.45">
      <c r="A143" s="26" t="s">
        <v>1683</v>
      </c>
      <c r="B143" s="26" t="s">
        <v>741</v>
      </c>
      <c r="C143" s="65">
        <v>1</v>
      </c>
      <c r="D143" s="263" t="s">
        <v>1342</v>
      </c>
      <c r="E143" s="263" t="s">
        <v>1527</v>
      </c>
      <c r="F143" s="263" t="str">
        <f>UnitControlCenter!$B$33</f>
        <v>2019 dollars / thousand cubic feet</v>
      </c>
      <c r="G143" s="263" t="s">
        <v>1692</v>
      </c>
      <c r="H143" s="263" t="s">
        <v>1693</v>
      </c>
      <c r="I143" s="263" t="s">
        <v>1694</v>
      </c>
    </row>
    <row r="144" spans="1:19" x14ac:dyDescent="0.45">
      <c r="A144" s="26" t="s">
        <v>1683</v>
      </c>
      <c r="B144" s="26" t="s">
        <v>923</v>
      </c>
      <c r="C144" s="65">
        <v>1</v>
      </c>
      <c r="D144" s="263" t="s">
        <v>1342</v>
      </c>
      <c r="E144" s="263" t="s">
        <v>1527</v>
      </c>
      <c r="F144" s="263" t="str">
        <f>UnitControlCenter!$B$34</f>
        <v>2019 dollars / gallon</v>
      </c>
      <c r="G144" s="263" t="s">
        <v>1695</v>
      </c>
      <c r="H144" s="263" t="s">
        <v>1009</v>
      </c>
      <c r="I144" s="65">
        <v>969696</v>
      </c>
    </row>
    <row r="145" spans="1:19" ht="71.25" x14ac:dyDescent="0.45">
      <c r="A145" s="26" t="s">
        <v>1683</v>
      </c>
      <c r="B145" s="26" t="s">
        <v>924</v>
      </c>
      <c r="C145" s="65">
        <v>1</v>
      </c>
      <c r="D145" s="263" t="s">
        <v>1342</v>
      </c>
      <c r="E145" s="263" t="s">
        <v>1527</v>
      </c>
      <c r="F145" s="263" t="str">
        <f>UnitControlCenter!$B$34</f>
        <v>2019 dollars / gallon</v>
      </c>
      <c r="G145" s="263" t="s">
        <v>1696</v>
      </c>
      <c r="H145" s="263" t="s">
        <v>1693</v>
      </c>
      <c r="I145" s="263" t="s">
        <v>1694</v>
      </c>
    </row>
    <row r="146" spans="1:19" ht="57" x14ac:dyDescent="0.45">
      <c r="A146" s="26" t="s">
        <v>1683</v>
      </c>
      <c r="B146" s="26" t="s">
        <v>601</v>
      </c>
      <c r="C146" s="65">
        <v>1</v>
      </c>
      <c r="D146" s="263" t="s">
        <v>1342</v>
      </c>
      <c r="E146" s="263" t="s">
        <v>1527</v>
      </c>
      <c r="F146" s="263" t="str">
        <f>UnitControlCenter!$B$32</f>
        <v>2019 dollars / short ton</v>
      </c>
      <c r="G146" s="263" t="s">
        <v>1697</v>
      </c>
      <c r="H146" s="263" t="s">
        <v>1698</v>
      </c>
      <c r="I146" s="263" t="s">
        <v>1699</v>
      </c>
    </row>
    <row r="147" spans="1:19" ht="57" x14ac:dyDescent="0.45">
      <c r="A147" s="26" t="s">
        <v>1683</v>
      </c>
      <c r="B147" s="26" t="s">
        <v>616</v>
      </c>
      <c r="C147" s="65">
        <v>1</v>
      </c>
      <c r="D147" s="263" t="s">
        <v>1342</v>
      </c>
      <c r="E147" s="263" t="s">
        <v>1527</v>
      </c>
      <c r="F147" s="263" t="str">
        <f>UnitControlCenter!$B$35</f>
        <v>2019 dollars / barrel</v>
      </c>
      <c r="G147" s="263" t="s">
        <v>1700</v>
      </c>
      <c r="H147" s="263" t="s">
        <v>1701</v>
      </c>
      <c r="I147" s="263" t="s">
        <v>1702</v>
      </c>
    </row>
    <row r="148" spans="1:19" ht="57" x14ac:dyDescent="0.45">
      <c r="A148" s="26" t="s">
        <v>1683</v>
      </c>
      <c r="B148" s="26" t="s">
        <v>1703</v>
      </c>
      <c r="C148" s="65">
        <v>1</v>
      </c>
      <c r="D148" s="263" t="s">
        <v>1342</v>
      </c>
      <c r="E148" s="263" t="s">
        <v>1527</v>
      </c>
      <c r="F148" s="263" t="str">
        <f>UnitControlCenter!$B$34</f>
        <v>2019 dollars / gallon</v>
      </c>
      <c r="G148" s="263" t="s">
        <v>1704</v>
      </c>
      <c r="H148" s="263" t="s">
        <v>1705</v>
      </c>
      <c r="I148" s="263" t="s">
        <v>1706</v>
      </c>
    </row>
    <row r="149" spans="1:19" ht="28.9" thickBot="1" x14ac:dyDescent="0.5">
      <c r="A149" s="55" t="s">
        <v>1683</v>
      </c>
      <c r="B149" s="55" t="s">
        <v>1055</v>
      </c>
      <c r="C149" s="61">
        <v>1</v>
      </c>
      <c r="D149" s="62" t="s">
        <v>1342</v>
      </c>
      <c r="E149" s="62" t="s">
        <v>1527</v>
      </c>
      <c r="F149" s="62" t="str">
        <f>UnitControlCenter!$B$36</f>
        <v>2019 dollars / kg</v>
      </c>
      <c r="G149" s="62" t="s">
        <v>1707</v>
      </c>
      <c r="H149" s="62" t="s">
        <v>1708</v>
      </c>
      <c r="I149" s="62" t="s">
        <v>1709</v>
      </c>
      <c r="J149" s="62"/>
      <c r="K149" s="62"/>
      <c r="L149" s="62"/>
      <c r="M149" s="62"/>
      <c r="N149" s="62"/>
      <c r="O149" s="62"/>
      <c r="P149" s="62"/>
      <c r="Q149" s="62"/>
      <c r="R149" s="62"/>
      <c r="S149" s="62"/>
    </row>
    <row r="150" spans="1:19" x14ac:dyDescent="0.45">
      <c r="A150" s="26" t="s">
        <v>1710</v>
      </c>
      <c r="B150" s="26" t="s">
        <v>1711</v>
      </c>
      <c r="C150" s="65">
        <v>1</v>
      </c>
      <c r="D150" s="263" t="s">
        <v>1336</v>
      </c>
      <c r="E150" s="263" t="s">
        <v>1337</v>
      </c>
      <c r="F150" s="263" t="str">
        <f>UnitControlCenter!$B$37</f>
        <v>2019 dollars / kilowatt-hour (kWh)</v>
      </c>
      <c r="G150" s="263" t="s">
        <v>1712</v>
      </c>
    </row>
    <row r="151" spans="1:19" ht="28.5" x14ac:dyDescent="0.45">
      <c r="A151" s="26" t="s">
        <v>1710</v>
      </c>
      <c r="B151" s="26" t="s">
        <v>1713</v>
      </c>
      <c r="C151" s="65">
        <v>1</v>
      </c>
      <c r="D151" s="263" t="s">
        <v>1342</v>
      </c>
      <c r="E151" s="263" t="s">
        <v>1337</v>
      </c>
      <c r="F151" s="263" t="str">
        <f>UnitControlCenter!$B$38</f>
        <v>cost of eqpt. to capture 1 metric ton CO2e/yr (2019 dollars)</v>
      </c>
      <c r="G151" s="263" t="s">
        <v>1714</v>
      </c>
      <c r="H151" s="263" t="s">
        <v>1715</v>
      </c>
      <c r="I151" s="263" t="s">
        <v>1716</v>
      </c>
    </row>
    <row r="152" spans="1:19" x14ac:dyDescent="0.45">
      <c r="A152" s="26" t="s">
        <v>1710</v>
      </c>
      <c r="B152" s="26" t="s">
        <v>1717</v>
      </c>
      <c r="C152" s="65">
        <v>1</v>
      </c>
      <c r="D152" s="263" t="s">
        <v>1336</v>
      </c>
      <c r="E152" s="263" t="s">
        <v>1337</v>
      </c>
      <c r="F152" s="263" t="str">
        <f>UnitControlCenter!$B$39</f>
        <v>million 2019 dollars / megawatt (MW)</v>
      </c>
      <c r="G152" s="263" t="s">
        <v>1718</v>
      </c>
    </row>
    <row r="153" spans="1:19" x14ac:dyDescent="0.45">
      <c r="A153" s="26" t="s">
        <v>1710</v>
      </c>
      <c r="B153" s="26" t="s">
        <v>1719</v>
      </c>
      <c r="C153" s="65">
        <v>1</v>
      </c>
      <c r="D153" s="263" t="s">
        <v>1336</v>
      </c>
      <c r="E153" s="263" t="s">
        <v>1337</v>
      </c>
      <c r="F153" s="263" t="str">
        <f>UnitControlCenter!$B$39</f>
        <v>million 2019 dollars / megawatt (MW)</v>
      </c>
      <c r="G153" s="263" t="s">
        <v>1720</v>
      </c>
    </row>
    <row r="154" spans="1:19" x14ac:dyDescent="0.45">
      <c r="A154" s="26" t="s">
        <v>1710</v>
      </c>
      <c r="B154" s="26" t="s">
        <v>1721</v>
      </c>
      <c r="C154" s="65">
        <v>1</v>
      </c>
      <c r="D154" s="263" t="s">
        <v>1336</v>
      </c>
      <c r="E154" s="263" t="s">
        <v>1337</v>
      </c>
      <c r="F154" s="263" t="str">
        <f>UnitControlCenter!$B$39</f>
        <v>million 2019 dollars / megawatt (MW)</v>
      </c>
      <c r="G154" s="263" t="s">
        <v>1722</v>
      </c>
    </row>
    <row r="155" spans="1:19" ht="28.9" thickBot="1" x14ac:dyDescent="0.5">
      <c r="A155" s="55" t="s">
        <v>1710</v>
      </c>
      <c r="B155" s="55" t="s">
        <v>1723</v>
      </c>
      <c r="C155" s="61">
        <v>1</v>
      </c>
      <c r="D155" s="62" t="s">
        <v>1336</v>
      </c>
      <c r="E155" s="62" t="s">
        <v>1337</v>
      </c>
      <c r="F155" s="62" t="str">
        <f>UnitControlCenter!$B$40</f>
        <v>cost of eqpt. to produce 1 kg H2/yr (2019 dollars)</v>
      </c>
      <c r="G155" s="62" t="s">
        <v>1724</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3984375" defaultRowHeight="14.25" x14ac:dyDescent="0.45"/>
  <cols>
    <col min="1" max="1" width="17.86328125" style="175" bestFit="1" customWidth="1"/>
    <col min="2" max="2" width="10.86328125" style="175"/>
  </cols>
  <sheetData>
    <row r="1" spans="1:2" x14ac:dyDescent="0.45">
      <c r="A1" s="29" t="s">
        <v>2071</v>
      </c>
      <c r="B1" s="29" t="s">
        <v>2072</v>
      </c>
    </row>
    <row r="2" spans="1:2" x14ac:dyDescent="0.45">
      <c r="A2" s="176">
        <v>908</v>
      </c>
      <c r="B2" s="176">
        <v>56</v>
      </c>
    </row>
    <row r="3" spans="1:2" x14ac:dyDescent="0.45">
      <c r="A3" s="176">
        <v>909</v>
      </c>
      <c r="B3" s="176">
        <v>57</v>
      </c>
    </row>
    <row r="4" spans="1:2" x14ac:dyDescent="0.45">
      <c r="A4" s="176">
        <v>910</v>
      </c>
      <c r="B4" s="176">
        <v>100</v>
      </c>
    </row>
    <row r="5" spans="1:2" x14ac:dyDescent="0.45">
      <c r="A5" s="176">
        <v>911</v>
      </c>
      <c r="B5" s="176">
        <v>101</v>
      </c>
    </row>
    <row r="6" spans="1:2" x14ac:dyDescent="0.45">
      <c r="A6" s="176">
        <v>912</v>
      </c>
      <c r="B6" s="176">
        <v>102</v>
      </c>
    </row>
    <row r="7" spans="1:2" x14ac:dyDescent="0.45">
      <c r="A7" s="176">
        <v>913</v>
      </c>
      <c r="B7" s="176">
        <v>103</v>
      </c>
    </row>
    <row r="8" spans="1:2" x14ac:dyDescent="0.45">
      <c r="A8" s="176">
        <v>914</v>
      </c>
      <c r="B8" s="176">
        <v>104</v>
      </c>
    </row>
    <row r="9" spans="1:2" x14ac:dyDescent="0.45">
      <c r="A9" s="176">
        <v>915</v>
      </c>
      <c r="B9" s="176">
        <v>105</v>
      </c>
    </row>
    <row r="10" spans="1:2" x14ac:dyDescent="0.45">
      <c r="A10" s="176">
        <v>916</v>
      </c>
      <c r="B10" s="176">
        <v>106</v>
      </c>
    </row>
    <row r="11" spans="1:2" x14ac:dyDescent="0.45">
      <c r="A11" s="176">
        <v>917</v>
      </c>
      <c r="B11" s="176">
        <v>107</v>
      </c>
    </row>
    <row r="12" spans="1:2" x14ac:dyDescent="0.45">
      <c r="A12" s="176">
        <v>918</v>
      </c>
      <c r="B12" s="176">
        <v>125</v>
      </c>
    </row>
    <row r="13" spans="1:2" x14ac:dyDescent="0.45">
      <c r="A13" s="176">
        <v>919</v>
      </c>
      <c r="B13" s="176">
        <v>126</v>
      </c>
    </row>
    <row r="14" spans="1:2" x14ac:dyDescent="0.45">
      <c r="A14" s="176">
        <v>920</v>
      </c>
      <c r="B14" s="176">
        <v>127</v>
      </c>
    </row>
    <row r="15" spans="1:2" x14ac:dyDescent="0.45">
      <c r="A15" s="176">
        <v>921</v>
      </c>
      <c r="B15" s="176">
        <v>128</v>
      </c>
    </row>
    <row r="16" spans="1:2" x14ac:dyDescent="0.45">
      <c r="A16" s="176">
        <v>922</v>
      </c>
      <c r="B16" s="176">
        <v>129</v>
      </c>
    </row>
    <row r="17" spans="1:2" x14ac:dyDescent="0.45">
      <c r="A17" s="176">
        <v>923</v>
      </c>
      <c r="B17" s="176">
        <v>130</v>
      </c>
    </row>
    <row r="18" spans="1:2" x14ac:dyDescent="0.45">
      <c r="A18" s="176">
        <v>924</v>
      </c>
      <c r="B18" s="176">
        <v>131</v>
      </c>
    </row>
    <row r="19" spans="1:2" x14ac:dyDescent="0.45">
      <c r="A19" s="176">
        <v>925</v>
      </c>
      <c r="B19" s="176">
        <v>132</v>
      </c>
    </row>
    <row r="20" spans="1:2" x14ac:dyDescent="0.45">
      <c r="A20" s="176">
        <v>926</v>
      </c>
      <c r="B20" s="176">
        <v>381</v>
      </c>
    </row>
    <row r="21" spans="1:2" x14ac:dyDescent="0.45">
      <c r="A21" s="176">
        <v>927</v>
      </c>
      <c r="B21" s="176">
        <v>382</v>
      </c>
    </row>
    <row r="22" spans="1:2" x14ac:dyDescent="0.45">
      <c r="A22" s="176">
        <v>928</v>
      </c>
      <c r="B22" s="176">
        <v>383</v>
      </c>
    </row>
    <row r="23" spans="1:2" x14ac:dyDescent="0.45">
      <c r="A23" s="176">
        <v>929</v>
      </c>
      <c r="B23" s="176">
        <v>384</v>
      </c>
    </row>
    <row r="24" spans="1:2" x14ac:dyDescent="0.45">
      <c r="A24" s="176">
        <v>930</v>
      </c>
      <c r="B24" s="176">
        <v>385</v>
      </c>
    </row>
    <row r="25" spans="1:2" x14ac:dyDescent="0.45">
      <c r="A25" s="176">
        <v>931</v>
      </c>
      <c r="B25" s="176">
        <v>386</v>
      </c>
    </row>
    <row r="26" spans="1:2" x14ac:dyDescent="0.45">
      <c r="A26" s="176">
        <v>932</v>
      </c>
      <c r="B26" s="176">
        <v>387</v>
      </c>
    </row>
    <row r="27" spans="1:2" x14ac:dyDescent="0.45">
      <c r="A27" s="176">
        <v>933</v>
      </c>
      <c r="B27" s="176">
        <v>388</v>
      </c>
    </row>
    <row r="28" spans="1:2" x14ac:dyDescent="0.45">
      <c r="A28" s="176">
        <v>934</v>
      </c>
      <c r="B28" s="176">
        <v>389</v>
      </c>
    </row>
    <row r="29" spans="1:2" x14ac:dyDescent="0.45">
      <c r="A29" s="176">
        <v>935</v>
      </c>
      <c r="B29" s="176">
        <v>390</v>
      </c>
    </row>
    <row r="30" spans="1:2" x14ac:dyDescent="0.45">
      <c r="A30" s="176">
        <v>936</v>
      </c>
      <c r="B30" s="176">
        <v>391</v>
      </c>
    </row>
    <row r="31" spans="1:2" x14ac:dyDescent="0.45">
      <c r="A31" s="176">
        <v>937</v>
      </c>
      <c r="B31" s="176">
        <v>392</v>
      </c>
    </row>
    <row r="32" spans="1:2" x14ac:dyDescent="0.45">
      <c r="A32" s="176">
        <v>938</v>
      </c>
      <c r="B32" s="176">
        <v>393</v>
      </c>
    </row>
    <row r="33" spans="1:2" x14ac:dyDescent="0.45">
      <c r="A33" s="176">
        <v>939</v>
      </c>
      <c r="B33" s="176">
        <v>394</v>
      </c>
    </row>
    <row r="34" spans="1:2" x14ac:dyDescent="0.45">
      <c r="A34" s="176">
        <v>940</v>
      </c>
      <c r="B34" s="176">
        <v>395</v>
      </c>
    </row>
    <row r="35" spans="1:2" x14ac:dyDescent="0.45">
      <c r="A35" s="176">
        <v>941</v>
      </c>
      <c r="B35" s="176">
        <v>396</v>
      </c>
    </row>
    <row r="36" spans="1:2" x14ac:dyDescent="0.45">
      <c r="A36" s="176">
        <v>942</v>
      </c>
      <c r="B36" s="176">
        <v>397</v>
      </c>
    </row>
    <row r="37" spans="1:2" x14ac:dyDescent="0.45">
      <c r="A37" s="176">
        <v>943</v>
      </c>
      <c r="B37" s="176">
        <v>398</v>
      </c>
    </row>
    <row r="38" spans="1:2" x14ac:dyDescent="0.45">
      <c r="A38" s="176">
        <v>944</v>
      </c>
      <c r="B38" s="176">
        <v>399</v>
      </c>
    </row>
    <row r="39" spans="1:2" x14ac:dyDescent="0.45">
      <c r="A39" s="176">
        <v>945</v>
      </c>
      <c r="B39" s="176">
        <v>400</v>
      </c>
    </row>
    <row r="40" spans="1:2" x14ac:dyDescent="0.45">
      <c r="A40" s="176">
        <v>946</v>
      </c>
      <c r="B40" s="176">
        <v>401</v>
      </c>
    </row>
    <row r="41" spans="1:2" x14ac:dyDescent="0.45">
      <c r="A41" s="176">
        <v>947</v>
      </c>
      <c r="B41" s="176">
        <v>402</v>
      </c>
    </row>
    <row r="42" spans="1:2" x14ac:dyDescent="0.45">
      <c r="A42" s="176">
        <v>948</v>
      </c>
      <c r="B42" s="176">
        <v>403</v>
      </c>
    </row>
    <row r="43" spans="1:2" x14ac:dyDescent="0.45">
      <c r="A43" s="176">
        <v>949</v>
      </c>
      <c r="B43" s="176">
        <v>404</v>
      </c>
    </row>
    <row r="44" spans="1:2" x14ac:dyDescent="0.45">
      <c r="A44" s="176">
        <v>950</v>
      </c>
      <c r="B44" s="176">
        <v>405</v>
      </c>
    </row>
    <row r="45" spans="1:2" x14ac:dyDescent="0.45">
      <c r="A45" s="176">
        <v>951</v>
      </c>
      <c r="B45" s="176">
        <v>406</v>
      </c>
    </row>
    <row r="46" spans="1:2" x14ac:dyDescent="0.45">
      <c r="A46" s="176">
        <v>952</v>
      </c>
      <c r="B46" s="176">
        <v>407</v>
      </c>
    </row>
    <row r="47" spans="1:2" x14ac:dyDescent="0.45">
      <c r="A47" s="176">
        <v>953</v>
      </c>
      <c r="B47" s="176">
        <v>408</v>
      </c>
    </row>
    <row r="48" spans="1:2" x14ac:dyDescent="0.45">
      <c r="A48" s="176">
        <v>954</v>
      </c>
      <c r="B48" s="176">
        <v>409</v>
      </c>
    </row>
    <row r="49" spans="1:2" x14ac:dyDescent="0.45">
      <c r="A49" s="176">
        <v>955</v>
      </c>
      <c r="B49" s="176">
        <v>410</v>
      </c>
    </row>
    <row r="50" spans="1:2" x14ac:dyDescent="0.45">
      <c r="A50" s="176">
        <v>956</v>
      </c>
      <c r="B50" s="176">
        <v>411</v>
      </c>
    </row>
    <row r="51" spans="1:2" x14ac:dyDescent="0.45">
      <c r="A51" s="176">
        <v>957</v>
      </c>
      <c r="B51" s="176">
        <v>412</v>
      </c>
    </row>
    <row r="52" spans="1:2" x14ac:dyDescent="0.45">
      <c r="A52" s="176">
        <v>958</v>
      </c>
      <c r="B52" s="176">
        <v>413</v>
      </c>
    </row>
    <row r="53" spans="1:2" x14ac:dyDescent="0.45">
      <c r="A53" s="176">
        <v>959</v>
      </c>
      <c r="B53" s="176">
        <v>414</v>
      </c>
    </row>
    <row r="54" spans="1:2" x14ac:dyDescent="0.45">
      <c r="A54" s="176">
        <v>960</v>
      </c>
      <c r="B54" s="176">
        <v>415</v>
      </c>
    </row>
    <row r="55" spans="1:2" x14ac:dyDescent="0.45">
      <c r="A55" s="176">
        <v>961</v>
      </c>
      <c r="B55" s="176">
        <v>416</v>
      </c>
    </row>
    <row r="56" spans="1:2" x14ac:dyDescent="0.45">
      <c r="A56" s="176">
        <v>962</v>
      </c>
      <c r="B56" s="176">
        <v>417</v>
      </c>
    </row>
    <row r="57" spans="1:2" x14ac:dyDescent="0.45">
      <c r="A57" s="176">
        <v>963</v>
      </c>
      <c r="B57" s="176">
        <v>418</v>
      </c>
    </row>
    <row r="58" spans="1:2" x14ac:dyDescent="0.45">
      <c r="A58" s="176">
        <v>964</v>
      </c>
      <c r="B58" s="176">
        <v>419</v>
      </c>
    </row>
    <row r="59" spans="1:2" x14ac:dyDescent="0.45">
      <c r="A59" s="176">
        <v>965</v>
      </c>
      <c r="B59" s="176">
        <v>420</v>
      </c>
    </row>
    <row r="60" spans="1:2" x14ac:dyDescent="0.45">
      <c r="A60" s="176">
        <v>966</v>
      </c>
      <c r="B60" s="176">
        <v>421</v>
      </c>
    </row>
    <row r="61" spans="1:2" x14ac:dyDescent="0.45">
      <c r="A61" s="176">
        <v>967</v>
      </c>
      <c r="B61" s="176">
        <v>422</v>
      </c>
    </row>
    <row r="62" spans="1:2" x14ac:dyDescent="0.45">
      <c r="A62" s="176">
        <v>968</v>
      </c>
      <c r="B62" s="176">
        <v>423</v>
      </c>
    </row>
    <row r="63" spans="1:2" x14ac:dyDescent="0.45">
      <c r="A63" s="176">
        <v>969</v>
      </c>
      <c r="B63" s="176">
        <v>424</v>
      </c>
    </row>
    <row r="64" spans="1:2" x14ac:dyDescent="0.45">
      <c r="A64" s="176">
        <v>970</v>
      </c>
      <c r="B64" s="176">
        <v>425</v>
      </c>
    </row>
    <row r="65" spans="1:2" x14ac:dyDescent="0.45">
      <c r="A65" s="176">
        <v>971</v>
      </c>
      <c r="B65" s="176">
        <v>426</v>
      </c>
    </row>
    <row r="66" spans="1:2" x14ac:dyDescent="0.45">
      <c r="A66" s="176">
        <v>972</v>
      </c>
      <c r="B66" s="176">
        <v>427</v>
      </c>
    </row>
    <row r="67" spans="1:2" x14ac:dyDescent="0.45">
      <c r="A67" s="176">
        <v>973</v>
      </c>
      <c r="B67" s="176">
        <v>428</v>
      </c>
    </row>
    <row r="68" spans="1:2" x14ac:dyDescent="0.45">
      <c r="A68" s="176">
        <v>974</v>
      </c>
      <c r="B68" s="176">
        <v>464</v>
      </c>
    </row>
    <row r="69" spans="1:2" x14ac:dyDescent="0.45">
      <c r="A69" s="176">
        <v>975</v>
      </c>
      <c r="B69" s="176">
        <v>465</v>
      </c>
    </row>
    <row r="70" spans="1:2" x14ac:dyDescent="0.45">
      <c r="A70" s="176">
        <v>976</v>
      </c>
      <c r="B70" s="176">
        <v>466</v>
      </c>
    </row>
    <row r="71" spans="1:2" x14ac:dyDescent="0.45">
      <c r="A71" s="176">
        <v>977</v>
      </c>
      <c r="B71" s="176">
        <v>467</v>
      </c>
    </row>
    <row r="72" spans="1:2" x14ac:dyDescent="0.45">
      <c r="A72" s="176">
        <v>978</v>
      </c>
      <c r="B72" s="176">
        <v>468</v>
      </c>
    </row>
    <row r="73" spans="1:2" x14ac:dyDescent="0.45">
      <c r="A73" s="176">
        <v>979</v>
      </c>
      <c r="B73" s="176">
        <v>469</v>
      </c>
    </row>
    <row r="74" spans="1:2" x14ac:dyDescent="0.45">
      <c r="A74" s="176">
        <v>980</v>
      </c>
      <c r="B74" s="176">
        <v>470</v>
      </c>
    </row>
    <row r="75" spans="1:2" x14ac:dyDescent="0.45">
      <c r="A75" s="176">
        <v>981</v>
      </c>
      <c r="B75" s="176">
        <v>471</v>
      </c>
    </row>
    <row r="76" spans="1:2" x14ac:dyDescent="0.45">
      <c r="A76" s="176">
        <v>982</v>
      </c>
      <c r="B76" s="176">
        <v>472</v>
      </c>
    </row>
    <row r="77" spans="1:2" x14ac:dyDescent="0.45">
      <c r="A77" s="176">
        <v>983</v>
      </c>
      <c r="B77" s="176">
        <v>473</v>
      </c>
    </row>
    <row r="78" spans="1:2" x14ac:dyDescent="0.45">
      <c r="A78" s="176">
        <v>984</v>
      </c>
      <c r="B78" s="176">
        <v>474</v>
      </c>
    </row>
    <row r="79" spans="1:2" x14ac:dyDescent="0.45">
      <c r="A79" s="176">
        <v>985</v>
      </c>
      <c r="B79" s="176">
        <v>475</v>
      </c>
    </row>
    <row r="80" spans="1:2" x14ac:dyDescent="0.45">
      <c r="A80" s="176">
        <v>986</v>
      </c>
      <c r="B80" s="176">
        <v>476</v>
      </c>
    </row>
    <row r="81" spans="1:2" x14ac:dyDescent="0.45">
      <c r="A81" s="176">
        <v>987</v>
      </c>
      <c r="B81" s="176">
        <v>477</v>
      </c>
    </row>
    <row r="82" spans="1:2" x14ac:dyDescent="0.45">
      <c r="A82" s="176">
        <v>988</v>
      </c>
      <c r="B82" s="176">
        <v>478</v>
      </c>
    </row>
    <row r="83" spans="1:2" x14ac:dyDescent="0.45">
      <c r="A83" s="176">
        <v>989</v>
      </c>
      <c r="B83" s="176">
        <v>479</v>
      </c>
    </row>
    <row r="84" spans="1:2" x14ac:dyDescent="0.45">
      <c r="A84" s="176">
        <v>990</v>
      </c>
      <c r="B84" s="176">
        <v>480</v>
      </c>
    </row>
    <row r="85" spans="1:2" x14ac:dyDescent="0.45">
      <c r="A85" s="176">
        <v>991</v>
      </c>
      <c r="B85" s="176">
        <v>481</v>
      </c>
    </row>
    <row r="86" spans="1:2" x14ac:dyDescent="0.45">
      <c r="A86" s="176">
        <v>992</v>
      </c>
      <c r="B86" s="176">
        <v>482</v>
      </c>
    </row>
    <row r="87" spans="1:2" x14ac:dyDescent="0.45">
      <c r="A87" s="176">
        <v>993</v>
      </c>
      <c r="B87" s="176">
        <v>483</v>
      </c>
    </row>
    <row r="88" spans="1:2" x14ac:dyDescent="0.45">
      <c r="A88" s="176">
        <v>994</v>
      </c>
      <c r="B88" s="176">
        <v>484</v>
      </c>
    </row>
    <row r="89" spans="1:2" x14ac:dyDescent="0.45">
      <c r="A89" s="176">
        <v>995</v>
      </c>
      <c r="B89" s="176">
        <v>485</v>
      </c>
    </row>
    <row r="90" spans="1:2" x14ac:dyDescent="0.45">
      <c r="A90" s="176">
        <v>996</v>
      </c>
      <c r="B90" s="176">
        <v>486</v>
      </c>
    </row>
    <row r="91" spans="1:2" x14ac:dyDescent="0.45">
      <c r="A91" s="176">
        <v>997</v>
      </c>
      <c r="B91" s="176">
        <v>487</v>
      </c>
    </row>
    <row r="92" spans="1:2" x14ac:dyDescent="0.45">
      <c r="A92" s="176">
        <v>998</v>
      </c>
      <c r="B92" s="176">
        <v>488</v>
      </c>
    </row>
    <row r="93" spans="1:2" x14ac:dyDescent="0.45">
      <c r="A93" s="176">
        <v>999</v>
      </c>
      <c r="B93" s="176">
        <v>489</v>
      </c>
    </row>
    <row r="94" spans="1:2" x14ac:dyDescent="0.45">
      <c r="A94" s="176">
        <v>1000</v>
      </c>
      <c r="B94" s="176">
        <v>490</v>
      </c>
    </row>
    <row r="95" spans="1:2" x14ac:dyDescent="0.45">
      <c r="A95" s="176">
        <v>1001</v>
      </c>
      <c r="B95" s="176">
        <v>491</v>
      </c>
    </row>
    <row r="96" spans="1:2" x14ac:dyDescent="0.45">
      <c r="A96" s="176">
        <v>1002</v>
      </c>
      <c r="B96" s="176">
        <v>492</v>
      </c>
    </row>
    <row r="97" spans="1:2" x14ac:dyDescent="0.45">
      <c r="A97" s="176">
        <v>1003</v>
      </c>
      <c r="B97" s="176">
        <v>493</v>
      </c>
    </row>
    <row r="98" spans="1:2" x14ac:dyDescent="0.45">
      <c r="A98" s="176">
        <v>1004</v>
      </c>
      <c r="B98" s="176">
        <v>494</v>
      </c>
    </row>
    <row r="99" spans="1:2" x14ac:dyDescent="0.45">
      <c r="A99" s="176">
        <v>1005</v>
      </c>
      <c r="B99" s="176">
        <v>495</v>
      </c>
    </row>
    <row r="100" spans="1:2" x14ac:dyDescent="0.45">
      <c r="A100" s="176">
        <v>1006</v>
      </c>
      <c r="B100" s="176">
        <v>756</v>
      </c>
    </row>
    <row r="101" spans="1:2" x14ac:dyDescent="0.45">
      <c r="A101" s="176">
        <v>1007</v>
      </c>
      <c r="B101" s="176">
        <v>757</v>
      </c>
    </row>
    <row r="102" spans="1:2" x14ac:dyDescent="0.45">
      <c r="A102" s="176">
        <v>1008</v>
      </c>
      <c r="B102" s="176">
        <v>758</v>
      </c>
    </row>
    <row r="103" spans="1:2" x14ac:dyDescent="0.45">
      <c r="A103" s="176">
        <v>1009</v>
      </c>
      <c r="B103" s="176">
        <v>759</v>
      </c>
    </row>
    <row r="104" spans="1:2" x14ac:dyDescent="0.45">
      <c r="A104" s="176">
        <v>1010</v>
      </c>
      <c r="B104" s="176">
        <v>760</v>
      </c>
    </row>
    <row r="105" spans="1:2" x14ac:dyDescent="0.45">
      <c r="A105" s="176">
        <v>1011</v>
      </c>
      <c r="B105" s="176">
        <v>761</v>
      </c>
    </row>
    <row r="106" spans="1:2" x14ac:dyDescent="0.45">
      <c r="A106" s="176">
        <v>1012</v>
      </c>
      <c r="B106" s="176">
        <v>762</v>
      </c>
    </row>
    <row r="107" spans="1:2" x14ac:dyDescent="0.45">
      <c r="A107" s="176">
        <v>1013</v>
      </c>
      <c r="B107" s="176">
        <v>763</v>
      </c>
    </row>
    <row r="108" spans="1:2" x14ac:dyDescent="0.45">
      <c r="A108" s="176">
        <v>1014</v>
      </c>
      <c r="B108" s="176">
        <v>764</v>
      </c>
    </row>
    <row r="109" spans="1:2" x14ac:dyDescent="0.45">
      <c r="A109" s="176">
        <v>1015</v>
      </c>
      <c r="B109" s="176">
        <v>765</v>
      </c>
    </row>
    <row r="110" spans="1:2" x14ac:dyDescent="0.45">
      <c r="A110" s="176">
        <v>1016</v>
      </c>
      <c r="B110" s="176">
        <v>766</v>
      </c>
    </row>
    <row r="111" spans="1:2" x14ac:dyDescent="0.45">
      <c r="A111" s="176">
        <v>1017</v>
      </c>
      <c r="B111" s="176">
        <v>767</v>
      </c>
    </row>
    <row r="112" spans="1:2" x14ac:dyDescent="0.45">
      <c r="A112" s="176">
        <v>1018</v>
      </c>
      <c r="B112" s="176">
        <v>768</v>
      </c>
    </row>
    <row r="113" spans="1:2" x14ac:dyDescent="0.45">
      <c r="A113" s="176">
        <v>1019</v>
      </c>
      <c r="B113" s="176">
        <v>769</v>
      </c>
    </row>
    <row r="114" spans="1:2" x14ac:dyDescent="0.45">
      <c r="A114" s="176">
        <v>1020</v>
      </c>
      <c r="B114" s="176">
        <v>770</v>
      </c>
    </row>
    <row r="115" spans="1:2" x14ac:dyDescent="0.45">
      <c r="A115" s="176">
        <v>1021</v>
      </c>
      <c r="B115" s="176">
        <v>771</v>
      </c>
    </row>
    <row r="116" spans="1:2" x14ac:dyDescent="0.45">
      <c r="A116" s="176">
        <v>1022</v>
      </c>
      <c r="B116" s="176">
        <v>772</v>
      </c>
    </row>
    <row r="117" spans="1:2" x14ac:dyDescent="0.45">
      <c r="A117" s="176">
        <v>1023</v>
      </c>
      <c r="B117" s="176">
        <v>773</v>
      </c>
    </row>
    <row r="118" spans="1:2" x14ac:dyDescent="0.45">
      <c r="A118" s="176">
        <v>1024</v>
      </c>
      <c r="B118" s="176">
        <v>774</v>
      </c>
    </row>
    <row r="119" spans="1:2" x14ac:dyDescent="0.45">
      <c r="A119" s="176">
        <v>1025</v>
      </c>
      <c r="B119" s="176">
        <v>775</v>
      </c>
    </row>
    <row r="120" spans="1:2" x14ac:dyDescent="0.45">
      <c r="A120" s="176">
        <v>1026</v>
      </c>
      <c r="B120" s="176">
        <v>776</v>
      </c>
    </row>
    <row r="121" spans="1:2" x14ac:dyDescent="0.45">
      <c r="A121" s="176">
        <v>1027</v>
      </c>
      <c r="B121" s="176">
        <v>777</v>
      </c>
    </row>
    <row r="122" spans="1:2" x14ac:dyDescent="0.45">
      <c r="A122" s="176">
        <v>1028</v>
      </c>
      <c r="B122" s="176">
        <v>778</v>
      </c>
    </row>
    <row r="123" spans="1:2" x14ac:dyDescent="0.45">
      <c r="A123" s="176">
        <v>1029</v>
      </c>
      <c r="B123" s="176">
        <v>779</v>
      </c>
    </row>
    <row r="124" spans="1:2" x14ac:dyDescent="0.45">
      <c r="A124" s="176">
        <v>1030</v>
      </c>
      <c r="B124" s="176">
        <v>780</v>
      </c>
    </row>
    <row r="125" spans="1:2" x14ac:dyDescent="0.45">
      <c r="A125" s="176">
        <v>1031</v>
      </c>
      <c r="B125" s="176">
        <v>781</v>
      </c>
    </row>
    <row r="126" spans="1:2" x14ac:dyDescent="0.45">
      <c r="A126" s="176">
        <v>1032</v>
      </c>
      <c r="B126" s="176">
        <v>782</v>
      </c>
    </row>
    <row r="127" spans="1:2" x14ac:dyDescent="0.45">
      <c r="A127" s="176">
        <v>1033</v>
      </c>
      <c r="B127" s="176">
        <v>783</v>
      </c>
    </row>
    <row r="128" spans="1:2" x14ac:dyDescent="0.45">
      <c r="A128" s="176">
        <v>1034</v>
      </c>
      <c r="B128" s="176">
        <v>784</v>
      </c>
    </row>
    <row r="129" spans="1:2" x14ac:dyDescent="0.45">
      <c r="A129" s="176">
        <v>1035</v>
      </c>
      <c r="B129" s="176">
        <v>785</v>
      </c>
    </row>
    <row r="130" spans="1:2" x14ac:dyDescent="0.45">
      <c r="A130" s="176">
        <v>1036</v>
      </c>
      <c r="B130" s="176">
        <v>786</v>
      </c>
    </row>
    <row r="131" spans="1:2" x14ac:dyDescent="0.45">
      <c r="A131" s="176">
        <v>1037</v>
      </c>
      <c r="B131" s="176">
        <v>787</v>
      </c>
    </row>
    <row r="132" spans="1:2" x14ac:dyDescent="0.45">
      <c r="A132" s="176">
        <v>1038</v>
      </c>
      <c r="B132" s="176">
        <v>788</v>
      </c>
    </row>
    <row r="133" spans="1:2" x14ac:dyDescent="0.45">
      <c r="A133" s="176">
        <v>1039</v>
      </c>
      <c r="B133" s="176">
        <v>789</v>
      </c>
    </row>
    <row r="134" spans="1:2" x14ac:dyDescent="0.45">
      <c r="A134" s="176">
        <v>1040</v>
      </c>
      <c r="B134" s="176">
        <v>790</v>
      </c>
    </row>
    <row r="135" spans="1:2" x14ac:dyDescent="0.45">
      <c r="A135" s="176">
        <v>1041</v>
      </c>
      <c r="B135" s="176">
        <v>791</v>
      </c>
    </row>
    <row r="136" spans="1:2" x14ac:dyDescent="0.45">
      <c r="A136" s="176">
        <v>1042</v>
      </c>
      <c r="B136" s="176">
        <v>792</v>
      </c>
    </row>
    <row r="137" spans="1:2" x14ac:dyDescent="0.45">
      <c r="A137" s="176">
        <v>1043</v>
      </c>
      <c r="B137" s="176">
        <v>793</v>
      </c>
    </row>
    <row r="138" spans="1:2" x14ac:dyDescent="0.45">
      <c r="A138" s="176">
        <v>1044</v>
      </c>
      <c r="B138" s="176">
        <v>794</v>
      </c>
    </row>
    <row r="139" spans="1:2" x14ac:dyDescent="0.45">
      <c r="A139" s="176">
        <v>1045</v>
      </c>
      <c r="B139" s="176">
        <v>795</v>
      </c>
    </row>
    <row r="140" spans="1:2" x14ac:dyDescent="0.45">
      <c r="A140" s="176">
        <v>1046</v>
      </c>
      <c r="B140" s="176">
        <v>796</v>
      </c>
    </row>
    <row r="141" spans="1:2" x14ac:dyDescent="0.45">
      <c r="A141" s="176">
        <v>1047</v>
      </c>
      <c r="B141" s="176">
        <v>797</v>
      </c>
    </row>
    <row r="142" spans="1:2" x14ac:dyDescent="0.45">
      <c r="A142" s="176">
        <v>1048</v>
      </c>
      <c r="B142" s="176">
        <v>798</v>
      </c>
    </row>
    <row r="143" spans="1:2" x14ac:dyDescent="0.45">
      <c r="A143" s="176">
        <v>1049</v>
      </c>
      <c r="B143" s="176">
        <v>799</v>
      </c>
    </row>
    <row r="144" spans="1:2" x14ac:dyDescent="0.45">
      <c r="A144" s="176">
        <v>1050</v>
      </c>
      <c r="B144" s="176">
        <v>800</v>
      </c>
    </row>
    <row r="145" spans="1:2" x14ac:dyDescent="0.45">
      <c r="A145" s="176">
        <v>1051</v>
      </c>
      <c r="B145" s="176">
        <v>801</v>
      </c>
    </row>
    <row r="146" spans="1:2" x14ac:dyDescent="0.45">
      <c r="A146" s="176">
        <v>1052</v>
      </c>
      <c r="B146" s="176">
        <v>802</v>
      </c>
    </row>
    <row r="147" spans="1:2" x14ac:dyDescent="0.45">
      <c r="A147" s="176">
        <v>1053</v>
      </c>
      <c r="B147" s="176">
        <v>803</v>
      </c>
    </row>
    <row r="148" spans="1:2" x14ac:dyDescent="0.45">
      <c r="A148" s="176">
        <v>1054</v>
      </c>
      <c r="B148" s="176">
        <v>804</v>
      </c>
    </row>
    <row r="149" spans="1:2" x14ac:dyDescent="0.45">
      <c r="A149" s="176">
        <v>1055</v>
      </c>
      <c r="B149" s="176">
        <v>805</v>
      </c>
    </row>
    <row r="150" spans="1:2" x14ac:dyDescent="0.45">
      <c r="A150" s="176">
        <v>1056</v>
      </c>
      <c r="B150" s="176">
        <v>806</v>
      </c>
    </row>
    <row r="151" spans="1:2" x14ac:dyDescent="0.45">
      <c r="A151" s="176">
        <v>1057</v>
      </c>
      <c r="B151" s="176">
        <v>807</v>
      </c>
    </row>
    <row r="152" spans="1:2" x14ac:dyDescent="0.45">
      <c r="A152" s="176">
        <v>1058</v>
      </c>
      <c r="B152" s="176">
        <v>808</v>
      </c>
    </row>
    <row r="153" spans="1:2" x14ac:dyDescent="0.45">
      <c r="A153" s="176">
        <v>1059</v>
      </c>
      <c r="B153" s="176">
        <v>809</v>
      </c>
    </row>
    <row r="154" spans="1:2" x14ac:dyDescent="0.45">
      <c r="A154" s="176">
        <v>1060</v>
      </c>
      <c r="B154" s="176">
        <v>810</v>
      </c>
    </row>
    <row r="155" spans="1:2" x14ac:dyDescent="0.45">
      <c r="A155" s="176">
        <v>1061</v>
      </c>
      <c r="B155" s="176">
        <v>811</v>
      </c>
    </row>
    <row r="156" spans="1:2" x14ac:dyDescent="0.45">
      <c r="A156" s="176">
        <v>1062</v>
      </c>
      <c r="B156" s="176">
        <v>812</v>
      </c>
    </row>
    <row r="157" spans="1:2" x14ac:dyDescent="0.45">
      <c r="A157" s="176">
        <v>1063</v>
      </c>
      <c r="B157" s="176">
        <v>813</v>
      </c>
    </row>
    <row r="158" spans="1:2" x14ac:dyDescent="0.45">
      <c r="A158" s="176">
        <v>1064</v>
      </c>
      <c r="B158" s="176">
        <v>814</v>
      </c>
    </row>
    <row r="159" spans="1:2" x14ac:dyDescent="0.45">
      <c r="A159" s="176">
        <v>1065</v>
      </c>
      <c r="B159" s="176">
        <v>815</v>
      </c>
    </row>
    <row r="160" spans="1:2" x14ac:dyDescent="0.45">
      <c r="A160" s="176">
        <v>1066</v>
      </c>
      <c r="B160" s="176">
        <v>816</v>
      </c>
    </row>
    <row r="161" spans="1:2" x14ac:dyDescent="0.45">
      <c r="A161" s="176">
        <v>1067</v>
      </c>
      <c r="B161" s="176">
        <v>817</v>
      </c>
    </row>
    <row r="162" spans="1:2" x14ac:dyDescent="0.45">
      <c r="A162" s="176">
        <v>1068</v>
      </c>
      <c r="B162" s="176">
        <v>818</v>
      </c>
    </row>
    <row r="163" spans="1:2" x14ac:dyDescent="0.45">
      <c r="A163" s="176">
        <v>1069</v>
      </c>
      <c r="B163" s="176">
        <v>819</v>
      </c>
    </row>
    <row r="164" spans="1:2" x14ac:dyDescent="0.45">
      <c r="A164" s="176">
        <v>1070</v>
      </c>
      <c r="B164" s="176">
        <v>820</v>
      </c>
    </row>
    <row r="165" spans="1:2" x14ac:dyDescent="0.45">
      <c r="A165" s="176">
        <v>1071</v>
      </c>
      <c r="B165" s="176">
        <v>821</v>
      </c>
    </row>
    <row r="166" spans="1:2" x14ac:dyDescent="0.45">
      <c r="A166" s="176">
        <v>1072</v>
      </c>
      <c r="B166" s="176">
        <v>822</v>
      </c>
    </row>
    <row r="167" spans="1:2" x14ac:dyDescent="0.45">
      <c r="A167" s="176">
        <v>1073</v>
      </c>
      <c r="B167" s="176">
        <v>823</v>
      </c>
    </row>
    <row r="168" spans="1:2" x14ac:dyDescent="0.45">
      <c r="A168" s="176">
        <v>1074</v>
      </c>
      <c r="B168" s="176">
        <v>824</v>
      </c>
    </row>
    <row r="169" spans="1:2" x14ac:dyDescent="0.45">
      <c r="A169" s="176">
        <v>1075</v>
      </c>
      <c r="B169" s="176">
        <v>825</v>
      </c>
    </row>
    <row r="170" spans="1:2" x14ac:dyDescent="0.45">
      <c r="A170" s="176">
        <v>1076</v>
      </c>
      <c r="B170" s="176">
        <v>826</v>
      </c>
    </row>
    <row r="171" spans="1:2" x14ac:dyDescent="0.45">
      <c r="A171" s="176">
        <v>1077</v>
      </c>
      <c r="B171" s="176">
        <v>827</v>
      </c>
    </row>
    <row r="172" spans="1:2" x14ac:dyDescent="0.45">
      <c r="A172" s="176">
        <v>1078</v>
      </c>
      <c r="B172" s="176">
        <v>828</v>
      </c>
    </row>
    <row r="173" spans="1:2" x14ac:dyDescent="0.45">
      <c r="A173" s="176">
        <v>1079</v>
      </c>
      <c r="B173" s="176">
        <v>829</v>
      </c>
    </row>
    <row r="174" spans="1:2" x14ac:dyDescent="0.45">
      <c r="A174" s="176">
        <v>1080</v>
      </c>
      <c r="B174" s="176">
        <v>830</v>
      </c>
    </row>
    <row r="175" spans="1:2" x14ac:dyDescent="0.45">
      <c r="A175" s="176">
        <v>1081</v>
      </c>
      <c r="B175" s="176">
        <v>831</v>
      </c>
    </row>
    <row r="176" spans="1:2" x14ac:dyDescent="0.45">
      <c r="A176" s="176">
        <v>1082</v>
      </c>
      <c r="B176" s="176">
        <v>832</v>
      </c>
    </row>
    <row r="177" spans="1:2" x14ac:dyDescent="0.45">
      <c r="A177" s="176">
        <v>1083</v>
      </c>
      <c r="B177" s="176">
        <v>833</v>
      </c>
    </row>
    <row r="178" spans="1:2" x14ac:dyDescent="0.45">
      <c r="A178" s="176">
        <v>1084</v>
      </c>
      <c r="B178" s="176">
        <v>834</v>
      </c>
    </row>
    <row r="179" spans="1:2" x14ac:dyDescent="0.45">
      <c r="A179" s="176">
        <v>1085</v>
      </c>
      <c r="B179" s="176">
        <v>835</v>
      </c>
    </row>
    <row r="180" spans="1:2" x14ac:dyDescent="0.45">
      <c r="A180" s="176">
        <v>1086</v>
      </c>
      <c r="B180" s="176">
        <v>892</v>
      </c>
    </row>
    <row r="181" spans="1:2" x14ac:dyDescent="0.45">
      <c r="A181" s="176">
        <v>1087</v>
      </c>
      <c r="B181" s="176">
        <v>893</v>
      </c>
    </row>
    <row r="182" spans="1:2" x14ac:dyDescent="0.45">
      <c r="A182" s="176">
        <v>1088</v>
      </c>
      <c r="B182" s="176">
        <v>894</v>
      </c>
    </row>
    <row r="183" spans="1:2" x14ac:dyDescent="0.45">
      <c r="A183" s="176">
        <v>1089</v>
      </c>
      <c r="B183" s="176">
        <v>895</v>
      </c>
    </row>
    <row r="184" spans="1:2" x14ac:dyDescent="0.45">
      <c r="A184" s="176">
        <v>1090</v>
      </c>
      <c r="B184" s="176">
        <v>896</v>
      </c>
    </row>
    <row r="185" spans="1:2" x14ac:dyDescent="0.45">
      <c r="A185" s="176">
        <v>1091</v>
      </c>
      <c r="B185" s="176">
        <v>897</v>
      </c>
    </row>
    <row r="186" spans="1:2" x14ac:dyDescent="0.45">
      <c r="A186" s="176">
        <v>1092</v>
      </c>
      <c r="B186" s="176">
        <v>898</v>
      </c>
    </row>
    <row r="187" spans="1:2" x14ac:dyDescent="0.45">
      <c r="A187" s="176">
        <v>1093</v>
      </c>
      <c r="B187" s="176">
        <v>899</v>
      </c>
    </row>
    <row r="188" spans="1:2" x14ac:dyDescent="0.45">
      <c r="A188" s="176">
        <v>1094</v>
      </c>
      <c r="B188" s="176">
        <v>900</v>
      </c>
    </row>
    <row r="189" spans="1:2" x14ac:dyDescent="0.45">
      <c r="A189" s="176">
        <v>1095</v>
      </c>
      <c r="B189" s="176">
        <v>901</v>
      </c>
    </row>
    <row r="190" spans="1:2" x14ac:dyDescent="0.45">
      <c r="A190" s="176">
        <v>1096</v>
      </c>
      <c r="B190" s="176">
        <v>902</v>
      </c>
    </row>
    <row r="191" spans="1:2" x14ac:dyDescent="0.45">
      <c r="A191" s="176">
        <v>1097</v>
      </c>
      <c r="B191" s="176">
        <v>903</v>
      </c>
    </row>
    <row r="192" spans="1:2" x14ac:dyDescent="0.45">
      <c r="A192" s="176">
        <v>1098</v>
      </c>
      <c r="B192" s="176">
        <v>904</v>
      </c>
    </row>
    <row r="193" spans="1:2" x14ac:dyDescent="0.45">
      <c r="A193" s="176">
        <v>1099</v>
      </c>
      <c r="B193" s="176">
        <v>905</v>
      </c>
    </row>
    <row r="194" spans="1:2" x14ac:dyDescent="0.45">
      <c r="A194" s="176">
        <v>1100</v>
      </c>
      <c r="B194" s="176">
        <v>906</v>
      </c>
    </row>
    <row r="195" spans="1:2" x14ac:dyDescent="0.45">
      <c r="A195" s="176">
        <v>1101</v>
      </c>
      <c r="B195" s="176">
        <v>907</v>
      </c>
    </row>
    <row r="196" spans="1:2" x14ac:dyDescent="0.45">
      <c r="A196" s="176">
        <v>1102</v>
      </c>
    </row>
    <row r="197" spans="1:2" x14ac:dyDescent="0.45">
      <c r="A197" s="176">
        <v>1103</v>
      </c>
    </row>
    <row r="198" spans="1:2" x14ac:dyDescent="0.45">
      <c r="A198" s="176">
        <v>1104</v>
      </c>
    </row>
    <row r="199" spans="1:2" x14ac:dyDescent="0.45">
      <c r="A199" s="176">
        <v>1105</v>
      </c>
    </row>
    <row r="200" spans="1:2" x14ac:dyDescent="0.45">
      <c r="A200" s="176">
        <v>1106</v>
      </c>
    </row>
    <row r="201" spans="1:2" x14ac:dyDescent="0.45">
      <c r="A201" s="176">
        <v>1107</v>
      </c>
    </row>
    <row r="202" spans="1:2" x14ac:dyDescent="0.45">
      <c r="A202" s="176">
        <v>1108</v>
      </c>
    </row>
    <row r="203" spans="1:2" x14ac:dyDescent="0.45">
      <c r="A203" s="176">
        <v>1109</v>
      </c>
    </row>
    <row r="204" spans="1:2" x14ac:dyDescent="0.45">
      <c r="A204" s="176">
        <v>1110</v>
      </c>
    </row>
    <row r="205" spans="1:2" x14ac:dyDescent="0.45">
      <c r="A205" s="176">
        <v>1111</v>
      </c>
    </row>
    <row r="206" spans="1:2" x14ac:dyDescent="0.45">
      <c r="A206" s="176">
        <v>1112</v>
      </c>
    </row>
    <row r="207" spans="1:2" x14ac:dyDescent="0.45">
      <c r="A207" s="176">
        <v>1113</v>
      </c>
    </row>
    <row r="208" spans="1:2" x14ac:dyDescent="0.45">
      <c r="A208" s="176">
        <v>1114</v>
      </c>
    </row>
    <row r="209" spans="1:1" x14ac:dyDescent="0.45">
      <c r="A209" s="176">
        <v>1115</v>
      </c>
    </row>
    <row r="210" spans="1:1" x14ac:dyDescent="0.45">
      <c r="A210" s="176">
        <v>1116</v>
      </c>
    </row>
    <row r="211" spans="1:1" x14ac:dyDescent="0.45">
      <c r="A211" s="176">
        <v>1117</v>
      </c>
    </row>
    <row r="212" spans="1:1" x14ac:dyDescent="0.45">
      <c r="A212" s="176">
        <v>1118</v>
      </c>
    </row>
    <row r="213" spans="1:1" x14ac:dyDescent="0.45">
      <c r="A213" s="176">
        <v>1119</v>
      </c>
    </row>
    <row r="214" spans="1:1" x14ac:dyDescent="0.45">
      <c r="A214" s="176">
        <v>1120</v>
      </c>
    </row>
    <row r="215" spans="1:1" x14ac:dyDescent="0.45">
      <c r="A215" s="176">
        <v>1121</v>
      </c>
    </row>
    <row r="216" spans="1:1" x14ac:dyDescent="0.45">
      <c r="A216" s="176">
        <v>1122</v>
      </c>
    </row>
    <row r="217" spans="1:1" x14ac:dyDescent="0.45">
      <c r="A217" s="176">
        <v>1123</v>
      </c>
    </row>
    <row r="218" spans="1:1" x14ac:dyDescent="0.45">
      <c r="A218" s="176">
        <v>1124</v>
      </c>
    </row>
    <row r="219" spans="1:1" x14ac:dyDescent="0.45">
      <c r="A219" s="176">
        <v>1125</v>
      </c>
    </row>
    <row r="220" spans="1:1" x14ac:dyDescent="0.45">
      <c r="A220" s="176">
        <v>1126</v>
      </c>
    </row>
    <row r="221" spans="1:1" x14ac:dyDescent="0.45">
      <c r="A221" s="176">
        <v>1127</v>
      </c>
    </row>
    <row r="222" spans="1:1" x14ac:dyDescent="0.45">
      <c r="A222" s="176">
        <v>1128</v>
      </c>
    </row>
    <row r="223" spans="1:1" x14ac:dyDescent="0.45">
      <c r="A223" s="176">
        <v>1129</v>
      </c>
    </row>
    <row r="224" spans="1:1" x14ac:dyDescent="0.45">
      <c r="A224" s="176">
        <v>1130</v>
      </c>
    </row>
    <row r="225" spans="1:1" x14ac:dyDescent="0.45">
      <c r="A225" s="176">
        <v>1131</v>
      </c>
    </row>
    <row r="226" spans="1:1" x14ac:dyDescent="0.45">
      <c r="A226" s="176">
        <v>1132</v>
      </c>
    </row>
    <row r="227" spans="1:1" x14ac:dyDescent="0.45">
      <c r="A227" s="176">
        <v>1133</v>
      </c>
    </row>
    <row r="228" spans="1:1" x14ac:dyDescent="0.45">
      <c r="A228" s="176">
        <v>1134</v>
      </c>
    </row>
    <row r="229" spans="1:1" x14ac:dyDescent="0.45">
      <c r="A229" s="176">
        <v>1135</v>
      </c>
    </row>
    <row r="230" spans="1:1" x14ac:dyDescent="0.45">
      <c r="A230" s="176">
        <v>1136</v>
      </c>
    </row>
    <row r="231" spans="1:1" x14ac:dyDescent="0.45">
      <c r="A231" s="176">
        <v>1137</v>
      </c>
    </row>
    <row r="232" spans="1:1" x14ac:dyDescent="0.45">
      <c r="A232" s="176">
        <v>1138</v>
      </c>
    </row>
    <row r="233" spans="1:1" x14ac:dyDescent="0.45">
      <c r="A233" s="176">
        <v>1139</v>
      </c>
    </row>
    <row r="234" spans="1:1" x14ac:dyDescent="0.45">
      <c r="A234" s="176">
        <v>1140</v>
      </c>
    </row>
    <row r="235" spans="1:1" x14ac:dyDescent="0.45">
      <c r="A235" s="176">
        <v>1141</v>
      </c>
    </row>
    <row r="236" spans="1:1" x14ac:dyDescent="0.45">
      <c r="A236" s="176">
        <v>1142</v>
      </c>
    </row>
    <row r="237" spans="1:1" x14ac:dyDescent="0.45">
      <c r="A237" s="176">
        <v>1143</v>
      </c>
    </row>
    <row r="238" spans="1:1" x14ac:dyDescent="0.45">
      <c r="A238" s="176">
        <v>1144</v>
      </c>
    </row>
    <row r="239" spans="1:1" x14ac:dyDescent="0.45">
      <c r="A239" s="176">
        <v>1145</v>
      </c>
    </row>
    <row r="240" spans="1:1" x14ac:dyDescent="0.45">
      <c r="A240" s="176">
        <v>1146</v>
      </c>
    </row>
    <row r="241" spans="1:1" x14ac:dyDescent="0.45">
      <c r="A241" s="176">
        <v>1147</v>
      </c>
    </row>
    <row r="242" spans="1:1" x14ac:dyDescent="0.45">
      <c r="A242" s="176">
        <v>1148</v>
      </c>
    </row>
    <row r="243" spans="1:1" x14ac:dyDescent="0.45">
      <c r="A243" s="176">
        <v>1149</v>
      </c>
    </row>
    <row r="244" spans="1:1" x14ac:dyDescent="0.45">
      <c r="A244" s="176">
        <v>1150</v>
      </c>
    </row>
    <row r="245" spans="1:1" x14ac:dyDescent="0.45">
      <c r="A245" s="176">
        <v>1151</v>
      </c>
    </row>
    <row r="246" spans="1:1" x14ac:dyDescent="0.45">
      <c r="A246" s="176">
        <v>1152</v>
      </c>
    </row>
    <row r="247" spans="1:1" x14ac:dyDescent="0.45">
      <c r="A247" s="176">
        <v>1153</v>
      </c>
    </row>
    <row r="248" spans="1:1" x14ac:dyDescent="0.45">
      <c r="A248" s="176">
        <v>1154</v>
      </c>
    </row>
    <row r="249" spans="1:1" x14ac:dyDescent="0.45">
      <c r="A249" s="176">
        <v>1155</v>
      </c>
    </row>
    <row r="250" spans="1:1" x14ac:dyDescent="0.45">
      <c r="A250" s="176">
        <v>1156</v>
      </c>
    </row>
    <row r="251" spans="1:1" x14ac:dyDescent="0.45">
      <c r="A251" s="176">
        <v>1157</v>
      </c>
    </row>
    <row r="252" spans="1:1" x14ac:dyDescent="0.45">
      <c r="A252" s="176">
        <v>1158</v>
      </c>
    </row>
    <row r="253" spans="1:1" x14ac:dyDescent="0.45">
      <c r="A253" s="176">
        <v>1159</v>
      </c>
    </row>
    <row r="254" spans="1:1" x14ac:dyDescent="0.45">
      <c r="A254" s="176">
        <v>1160</v>
      </c>
    </row>
    <row r="255" spans="1:1" x14ac:dyDescent="0.45">
      <c r="A255" s="176">
        <v>1161</v>
      </c>
    </row>
    <row r="256" spans="1:1" x14ac:dyDescent="0.45">
      <c r="A256" s="176">
        <v>1162</v>
      </c>
    </row>
    <row r="257" spans="1:1" x14ac:dyDescent="0.45">
      <c r="A257" s="176">
        <v>1163</v>
      </c>
    </row>
    <row r="258" spans="1:1" x14ac:dyDescent="0.45">
      <c r="A258" s="176">
        <v>1164</v>
      </c>
    </row>
    <row r="259" spans="1:1" x14ac:dyDescent="0.45">
      <c r="A259" s="176">
        <v>1165</v>
      </c>
    </row>
    <row r="260" spans="1:1" x14ac:dyDescent="0.45">
      <c r="A260" s="176">
        <v>1166</v>
      </c>
    </row>
    <row r="261" spans="1:1" x14ac:dyDescent="0.45">
      <c r="A261" s="176">
        <v>1167</v>
      </c>
    </row>
    <row r="262" spans="1:1" x14ac:dyDescent="0.45">
      <c r="A262" s="176">
        <v>1168</v>
      </c>
    </row>
    <row r="263" spans="1:1" x14ac:dyDescent="0.45">
      <c r="A263" s="176">
        <v>1169</v>
      </c>
    </row>
    <row r="264" spans="1:1" x14ac:dyDescent="0.45">
      <c r="A264" s="176">
        <v>1170</v>
      </c>
    </row>
    <row r="265" spans="1:1" x14ac:dyDescent="0.45">
      <c r="A265" s="176">
        <v>1171</v>
      </c>
    </row>
    <row r="266" spans="1:1" x14ac:dyDescent="0.45">
      <c r="A266" s="176">
        <v>1172</v>
      </c>
    </row>
    <row r="267" spans="1:1" x14ac:dyDescent="0.45">
      <c r="A267" s="176">
        <v>1173</v>
      </c>
    </row>
    <row r="268" spans="1:1" x14ac:dyDescent="0.45">
      <c r="A268" s="176">
        <v>1174</v>
      </c>
    </row>
    <row r="269" spans="1:1" x14ac:dyDescent="0.45">
      <c r="A269" s="176">
        <v>1175</v>
      </c>
    </row>
    <row r="270" spans="1:1" x14ac:dyDescent="0.45">
      <c r="A270" s="176">
        <v>1176</v>
      </c>
    </row>
    <row r="271" spans="1:1" x14ac:dyDescent="0.45">
      <c r="A271" s="176">
        <v>1177</v>
      </c>
    </row>
    <row r="272" spans="1:1" x14ac:dyDescent="0.45">
      <c r="A272" s="176">
        <v>1178</v>
      </c>
    </row>
    <row r="273" spans="1:1" x14ac:dyDescent="0.45">
      <c r="A273" s="176">
        <v>1179</v>
      </c>
    </row>
    <row r="274" spans="1:1" x14ac:dyDescent="0.45">
      <c r="A274" s="176">
        <v>1180</v>
      </c>
    </row>
    <row r="275" spans="1:1" x14ac:dyDescent="0.45">
      <c r="A275" s="176">
        <v>1181</v>
      </c>
    </row>
    <row r="276" spans="1:1" x14ac:dyDescent="0.45">
      <c r="A276" s="176">
        <v>1182</v>
      </c>
    </row>
    <row r="277" spans="1:1" x14ac:dyDescent="0.45">
      <c r="A277" s="176">
        <v>1183</v>
      </c>
    </row>
    <row r="278" spans="1:1" x14ac:dyDescent="0.45">
      <c r="A278" s="176">
        <v>1184</v>
      </c>
    </row>
    <row r="279" spans="1:1" x14ac:dyDescent="0.45">
      <c r="A279" s="176">
        <v>1185</v>
      </c>
    </row>
    <row r="280" spans="1:1" x14ac:dyDescent="0.45">
      <c r="A280" s="176">
        <v>1186</v>
      </c>
    </row>
    <row r="281" spans="1:1" x14ac:dyDescent="0.45">
      <c r="A281" s="176">
        <v>1187</v>
      </c>
    </row>
    <row r="282" spans="1:1" x14ac:dyDescent="0.45">
      <c r="A282" s="176">
        <v>1188</v>
      </c>
    </row>
    <row r="283" spans="1:1" x14ac:dyDescent="0.45">
      <c r="A283" s="176">
        <v>1189</v>
      </c>
    </row>
    <row r="284" spans="1:1" x14ac:dyDescent="0.45">
      <c r="A284" s="176">
        <v>1190</v>
      </c>
    </row>
    <row r="285" spans="1:1" x14ac:dyDescent="0.45">
      <c r="A285" s="176">
        <v>1191</v>
      </c>
    </row>
    <row r="286" spans="1:1" x14ac:dyDescent="0.45">
      <c r="A286" s="176">
        <v>1192</v>
      </c>
    </row>
    <row r="287" spans="1:1" x14ac:dyDescent="0.45">
      <c r="A287" s="176">
        <v>1193</v>
      </c>
    </row>
    <row r="288" spans="1:1" x14ac:dyDescent="0.45">
      <c r="A288" s="176">
        <v>1194</v>
      </c>
    </row>
    <row r="289" spans="1:1" x14ac:dyDescent="0.45">
      <c r="A289" s="176">
        <v>1195</v>
      </c>
    </row>
    <row r="290" spans="1:1" x14ac:dyDescent="0.45">
      <c r="A290" s="176">
        <v>1196</v>
      </c>
    </row>
    <row r="291" spans="1:1" x14ac:dyDescent="0.45">
      <c r="A291" s="176">
        <v>1197</v>
      </c>
    </row>
    <row r="292" spans="1:1" x14ac:dyDescent="0.45">
      <c r="A292" s="176">
        <v>1198</v>
      </c>
    </row>
    <row r="293" spans="1:1" x14ac:dyDescent="0.45">
      <c r="A293" s="176">
        <v>1199</v>
      </c>
    </row>
    <row r="294" spans="1:1" x14ac:dyDescent="0.45">
      <c r="A294" s="176">
        <v>1200</v>
      </c>
    </row>
    <row r="295" spans="1:1" x14ac:dyDescent="0.45">
      <c r="A295" s="176">
        <v>1201</v>
      </c>
    </row>
    <row r="296" spans="1:1" x14ac:dyDescent="0.45">
      <c r="A296" s="176">
        <v>1202</v>
      </c>
    </row>
    <row r="297" spans="1:1" x14ac:dyDescent="0.45">
      <c r="A297" s="176">
        <v>1203</v>
      </c>
    </row>
    <row r="298" spans="1:1" x14ac:dyDescent="0.45">
      <c r="A298" s="176">
        <v>1204</v>
      </c>
    </row>
    <row r="299" spans="1:1" x14ac:dyDescent="0.45">
      <c r="A299" s="176">
        <v>1205</v>
      </c>
    </row>
    <row r="300" spans="1:1" x14ac:dyDescent="0.45">
      <c r="A300" s="176">
        <v>1206</v>
      </c>
    </row>
    <row r="301" spans="1:1" x14ac:dyDescent="0.45">
      <c r="A301" s="176">
        <v>1207</v>
      </c>
    </row>
    <row r="302" spans="1:1" x14ac:dyDescent="0.45">
      <c r="A302" s="176">
        <v>1208</v>
      </c>
    </row>
    <row r="303" spans="1:1" x14ac:dyDescent="0.45">
      <c r="A303" s="176">
        <v>1209</v>
      </c>
    </row>
    <row r="304" spans="1:1" x14ac:dyDescent="0.45">
      <c r="A304" s="176">
        <v>1210</v>
      </c>
    </row>
    <row r="305" spans="1:1" x14ac:dyDescent="0.45">
      <c r="A305" s="176">
        <v>1211</v>
      </c>
    </row>
    <row r="306" spans="1:1" x14ac:dyDescent="0.45">
      <c r="A306" s="176">
        <v>1212</v>
      </c>
    </row>
    <row r="307" spans="1:1" x14ac:dyDescent="0.45">
      <c r="A307" s="176">
        <v>1213</v>
      </c>
    </row>
    <row r="308" spans="1:1" x14ac:dyDescent="0.45">
      <c r="A308" s="176">
        <v>1214</v>
      </c>
    </row>
    <row r="309" spans="1:1" x14ac:dyDescent="0.45">
      <c r="A309" s="176">
        <v>1215</v>
      </c>
    </row>
    <row r="310" spans="1:1" x14ac:dyDescent="0.45">
      <c r="A310" s="176">
        <v>1216</v>
      </c>
    </row>
    <row r="311" spans="1:1" x14ac:dyDescent="0.45">
      <c r="A311" s="176">
        <v>1217</v>
      </c>
    </row>
    <row r="312" spans="1:1" x14ac:dyDescent="0.45">
      <c r="A312" s="176">
        <v>1218</v>
      </c>
    </row>
    <row r="313" spans="1:1" x14ac:dyDescent="0.45">
      <c r="A313" s="176">
        <v>1219</v>
      </c>
    </row>
    <row r="314" spans="1:1" x14ac:dyDescent="0.45">
      <c r="A314" s="176">
        <v>1220</v>
      </c>
    </row>
    <row r="315" spans="1:1" x14ac:dyDescent="0.45">
      <c r="A315" s="176">
        <v>1221</v>
      </c>
    </row>
    <row r="316" spans="1:1" x14ac:dyDescent="0.45">
      <c r="A316" s="176">
        <v>1222</v>
      </c>
    </row>
    <row r="317" spans="1:1" x14ac:dyDescent="0.45">
      <c r="A317" s="176">
        <v>1223</v>
      </c>
    </row>
    <row r="318" spans="1:1" x14ac:dyDescent="0.45">
      <c r="A318" s="176">
        <v>1224</v>
      </c>
    </row>
    <row r="319" spans="1:1" x14ac:dyDescent="0.45">
      <c r="A319" s="176">
        <v>1225</v>
      </c>
    </row>
    <row r="320" spans="1:1" x14ac:dyDescent="0.45">
      <c r="A320" s="176">
        <v>1226</v>
      </c>
    </row>
    <row r="321" spans="1:1" x14ac:dyDescent="0.45">
      <c r="A321" s="176">
        <v>1227</v>
      </c>
    </row>
    <row r="322" spans="1:1" x14ac:dyDescent="0.45">
      <c r="A322" s="176">
        <v>1228</v>
      </c>
    </row>
    <row r="323" spans="1:1" x14ac:dyDescent="0.45">
      <c r="A323" s="176">
        <v>1229</v>
      </c>
    </row>
    <row r="324" spans="1:1" x14ac:dyDescent="0.45">
      <c r="A324" s="176">
        <v>1230</v>
      </c>
    </row>
    <row r="325" spans="1:1" x14ac:dyDescent="0.45">
      <c r="A325" s="176">
        <v>1231</v>
      </c>
    </row>
    <row r="326" spans="1:1" x14ac:dyDescent="0.45">
      <c r="A326" s="176">
        <v>1232</v>
      </c>
    </row>
    <row r="327" spans="1:1" x14ac:dyDescent="0.45">
      <c r="A327" s="176">
        <v>1233</v>
      </c>
    </row>
    <row r="328" spans="1:1" x14ac:dyDescent="0.45">
      <c r="A328" s="176">
        <v>1234</v>
      </c>
    </row>
    <row r="329" spans="1:1" x14ac:dyDescent="0.45">
      <c r="A329" s="176">
        <v>1235</v>
      </c>
    </row>
    <row r="330" spans="1:1" x14ac:dyDescent="0.45">
      <c r="A330" s="176">
        <v>1236</v>
      </c>
    </row>
    <row r="331" spans="1:1" x14ac:dyDescent="0.45">
      <c r="A331" s="176">
        <v>1237</v>
      </c>
    </row>
    <row r="332" spans="1:1" x14ac:dyDescent="0.45">
      <c r="A332" s="176">
        <v>1238</v>
      </c>
    </row>
    <row r="333" spans="1:1" x14ac:dyDescent="0.45">
      <c r="A333" s="176">
        <v>1239</v>
      </c>
    </row>
    <row r="334" spans="1:1" x14ac:dyDescent="0.45">
      <c r="A334" s="176">
        <v>1240</v>
      </c>
    </row>
    <row r="335" spans="1:1" x14ac:dyDescent="0.45">
      <c r="A335" s="176">
        <v>1241</v>
      </c>
    </row>
    <row r="336" spans="1:1" x14ac:dyDescent="0.45">
      <c r="A336" s="176">
        <v>1242</v>
      </c>
    </row>
    <row r="337" spans="1:1" x14ac:dyDescent="0.45">
      <c r="A337" s="176">
        <v>1243</v>
      </c>
    </row>
    <row r="338" spans="1:1" x14ac:dyDescent="0.45">
      <c r="A338" s="176">
        <v>1244</v>
      </c>
    </row>
    <row r="339" spans="1:1" x14ac:dyDescent="0.45">
      <c r="A339" s="176">
        <v>1245</v>
      </c>
    </row>
    <row r="340" spans="1:1" x14ac:dyDescent="0.45">
      <c r="A340" s="176">
        <v>1246</v>
      </c>
    </row>
    <row r="341" spans="1:1" x14ac:dyDescent="0.45">
      <c r="A341" s="176">
        <v>1247</v>
      </c>
    </row>
    <row r="342" spans="1:1" x14ac:dyDescent="0.45">
      <c r="A342" s="176">
        <v>1248</v>
      </c>
    </row>
    <row r="343" spans="1:1" x14ac:dyDescent="0.45">
      <c r="A343" s="176">
        <v>1249</v>
      </c>
    </row>
    <row r="344" spans="1:1" x14ac:dyDescent="0.45">
      <c r="A344" s="176">
        <v>1250</v>
      </c>
    </row>
    <row r="345" spans="1:1" x14ac:dyDescent="0.45">
      <c r="A345" s="176">
        <v>1251</v>
      </c>
    </row>
    <row r="346" spans="1:1" x14ac:dyDescent="0.45">
      <c r="A346" s="176">
        <v>1252</v>
      </c>
    </row>
    <row r="347" spans="1:1" x14ac:dyDescent="0.45">
      <c r="A347" s="176">
        <v>1253</v>
      </c>
    </row>
    <row r="348" spans="1:1" x14ac:dyDescent="0.45">
      <c r="A348" s="176">
        <v>1254</v>
      </c>
    </row>
    <row r="349" spans="1:1" x14ac:dyDescent="0.45">
      <c r="A349" s="176">
        <v>1255</v>
      </c>
    </row>
    <row r="350" spans="1:1" x14ac:dyDescent="0.45">
      <c r="A350" s="176">
        <v>1256</v>
      </c>
    </row>
    <row r="351" spans="1:1" x14ac:dyDescent="0.45">
      <c r="A351" s="176">
        <v>1257</v>
      </c>
    </row>
    <row r="352" spans="1:1" x14ac:dyDescent="0.45">
      <c r="A352" s="176">
        <v>1258</v>
      </c>
    </row>
    <row r="353" spans="1:1" x14ac:dyDescent="0.45">
      <c r="A353" s="176">
        <v>1259</v>
      </c>
    </row>
    <row r="354" spans="1:1" x14ac:dyDescent="0.45">
      <c r="A354" s="176">
        <v>1260</v>
      </c>
    </row>
    <row r="355" spans="1:1" x14ac:dyDescent="0.45">
      <c r="A355" s="176">
        <v>1261</v>
      </c>
    </row>
    <row r="356" spans="1:1" x14ac:dyDescent="0.45">
      <c r="A356" s="176">
        <v>1262</v>
      </c>
    </row>
    <row r="357" spans="1:1" x14ac:dyDescent="0.45">
      <c r="A357" s="176">
        <v>1263</v>
      </c>
    </row>
    <row r="358" spans="1:1" x14ac:dyDescent="0.45">
      <c r="A358" s="176">
        <v>1264</v>
      </c>
    </row>
    <row r="359" spans="1:1" x14ac:dyDescent="0.45">
      <c r="A359" s="176">
        <v>1265</v>
      </c>
    </row>
    <row r="360" spans="1:1" x14ac:dyDescent="0.45">
      <c r="A360" s="176">
        <v>1266</v>
      </c>
    </row>
    <row r="361" spans="1:1" x14ac:dyDescent="0.45">
      <c r="A361" s="176">
        <v>1267</v>
      </c>
    </row>
    <row r="362" spans="1:1" x14ac:dyDescent="0.45">
      <c r="A362" s="176">
        <v>1268</v>
      </c>
    </row>
    <row r="363" spans="1:1" x14ac:dyDescent="0.45">
      <c r="A363" s="176">
        <v>1269</v>
      </c>
    </row>
    <row r="364" spans="1:1" x14ac:dyDescent="0.45">
      <c r="A364" s="176">
        <v>1270</v>
      </c>
    </row>
    <row r="365" spans="1:1" x14ac:dyDescent="0.45">
      <c r="A365" s="176">
        <v>1271</v>
      </c>
    </row>
    <row r="366" spans="1:1" x14ac:dyDescent="0.45">
      <c r="A366" s="176">
        <v>1272</v>
      </c>
    </row>
    <row r="367" spans="1:1" x14ac:dyDescent="0.45">
      <c r="A367" s="176">
        <v>1273</v>
      </c>
    </row>
    <row r="368" spans="1:1" x14ac:dyDescent="0.45">
      <c r="A368" s="176">
        <v>1274</v>
      </c>
    </row>
    <row r="369" spans="1:1" x14ac:dyDescent="0.45">
      <c r="A369" s="176">
        <v>1275</v>
      </c>
    </row>
    <row r="370" spans="1:1" x14ac:dyDescent="0.45">
      <c r="A370" s="176">
        <v>1276</v>
      </c>
    </row>
    <row r="371" spans="1:1" x14ac:dyDescent="0.45">
      <c r="A371" s="176">
        <v>1277</v>
      </c>
    </row>
    <row r="372" spans="1:1" x14ac:dyDescent="0.45">
      <c r="A372" s="176">
        <v>1278</v>
      </c>
    </row>
    <row r="373" spans="1:1" x14ac:dyDescent="0.45">
      <c r="A373" s="176">
        <v>1279</v>
      </c>
    </row>
    <row r="374" spans="1:1" x14ac:dyDescent="0.45">
      <c r="A374" s="176">
        <v>1280</v>
      </c>
    </row>
    <row r="375" spans="1:1" x14ac:dyDescent="0.45">
      <c r="A375" s="176">
        <v>1281</v>
      </c>
    </row>
    <row r="376" spans="1:1" x14ac:dyDescent="0.45">
      <c r="A376" s="176">
        <v>1282</v>
      </c>
    </row>
    <row r="377" spans="1:1" x14ac:dyDescent="0.45">
      <c r="A377" s="176">
        <v>1283</v>
      </c>
    </row>
    <row r="378" spans="1:1" x14ac:dyDescent="0.45">
      <c r="A378" s="176">
        <v>1284</v>
      </c>
    </row>
    <row r="379" spans="1:1" x14ac:dyDescent="0.45">
      <c r="A379" s="176">
        <v>1285</v>
      </c>
    </row>
    <row r="380" spans="1:1" x14ac:dyDescent="0.45">
      <c r="A380" s="176">
        <v>1286</v>
      </c>
    </row>
    <row r="381" spans="1:1" x14ac:dyDescent="0.45">
      <c r="A381" s="176">
        <v>1287</v>
      </c>
    </row>
    <row r="382" spans="1:1" x14ac:dyDescent="0.45">
      <c r="A382" s="176">
        <v>1288</v>
      </c>
    </row>
    <row r="383" spans="1:1" x14ac:dyDescent="0.45">
      <c r="A383" s="176">
        <v>1289</v>
      </c>
    </row>
    <row r="384" spans="1:1" x14ac:dyDescent="0.45">
      <c r="A384" s="176">
        <v>1290</v>
      </c>
    </row>
    <row r="385" spans="1:1" x14ac:dyDescent="0.45">
      <c r="A385" s="176">
        <v>1291</v>
      </c>
    </row>
    <row r="386" spans="1:1" x14ac:dyDescent="0.45">
      <c r="A386" s="176">
        <v>1292</v>
      </c>
    </row>
    <row r="387" spans="1:1" x14ac:dyDescent="0.45">
      <c r="A387" s="176">
        <v>1293</v>
      </c>
    </row>
    <row r="388" spans="1:1" x14ac:dyDescent="0.45">
      <c r="A388" s="176">
        <v>1294</v>
      </c>
    </row>
    <row r="389" spans="1:1" x14ac:dyDescent="0.45">
      <c r="A389" s="176">
        <v>1295</v>
      </c>
    </row>
    <row r="390" spans="1:1" x14ac:dyDescent="0.45">
      <c r="A390" s="176">
        <v>1296</v>
      </c>
    </row>
    <row r="391" spans="1:1" x14ac:dyDescent="0.45">
      <c r="A391" s="176">
        <v>1297</v>
      </c>
    </row>
    <row r="392" spans="1:1" x14ac:dyDescent="0.45">
      <c r="A392" s="176">
        <v>1298</v>
      </c>
    </row>
    <row r="393" spans="1:1" x14ac:dyDescent="0.45">
      <c r="A393" s="176">
        <v>1299</v>
      </c>
    </row>
    <row r="394" spans="1:1" x14ac:dyDescent="0.45">
      <c r="A394" s="176">
        <v>1300</v>
      </c>
    </row>
    <row r="395" spans="1:1" x14ac:dyDescent="0.45">
      <c r="A395" s="176">
        <v>1301</v>
      </c>
    </row>
    <row r="396" spans="1:1" x14ac:dyDescent="0.45">
      <c r="A396" s="176">
        <v>1302</v>
      </c>
    </row>
    <row r="397" spans="1:1" x14ac:dyDescent="0.45">
      <c r="A397" s="176">
        <v>1303</v>
      </c>
    </row>
    <row r="398" spans="1:1" x14ac:dyDescent="0.45">
      <c r="A398" s="176">
        <v>1304</v>
      </c>
    </row>
    <row r="399" spans="1:1" x14ac:dyDescent="0.45">
      <c r="A399" s="176">
        <v>1305</v>
      </c>
    </row>
    <row r="400" spans="1:1" x14ac:dyDescent="0.45">
      <c r="A400" s="176">
        <v>1306</v>
      </c>
    </row>
    <row r="401" spans="1:1" x14ac:dyDescent="0.45">
      <c r="A401" s="176">
        <v>1307</v>
      </c>
    </row>
    <row r="402" spans="1:1" x14ac:dyDescent="0.45">
      <c r="A402" s="176">
        <v>1308</v>
      </c>
    </row>
    <row r="403" spans="1:1" x14ac:dyDescent="0.45">
      <c r="A403" s="176">
        <v>1309</v>
      </c>
    </row>
    <row r="404" spans="1:1" x14ac:dyDescent="0.45">
      <c r="A404" s="176">
        <v>1310</v>
      </c>
    </row>
    <row r="405" spans="1:1" x14ac:dyDescent="0.45">
      <c r="A405" s="176">
        <v>1311</v>
      </c>
    </row>
    <row r="406" spans="1:1" x14ac:dyDescent="0.45">
      <c r="A406" s="176">
        <v>1312</v>
      </c>
    </row>
    <row r="407" spans="1:1" x14ac:dyDescent="0.45">
      <c r="A407" s="176">
        <v>1313</v>
      </c>
    </row>
    <row r="408" spans="1:1" x14ac:dyDescent="0.45">
      <c r="A408" s="176">
        <v>1314</v>
      </c>
    </row>
    <row r="409" spans="1:1" x14ac:dyDescent="0.45">
      <c r="A409" s="176">
        <v>1315</v>
      </c>
    </row>
    <row r="410" spans="1:1" x14ac:dyDescent="0.45">
      <c r="A410" s="176">
        <v>1316</v>
      </c>
    </row>
    <row r="411" spans="1:1" x14ac:dyDescent="0.45">
      <c r="A411" s="176">
        <v>1317</v>
      </c>
    </row>
    <row r="412" spans="1:1" x14ac:dyDescent="0.45">
      <c r="A412" s="176">
        <v>1318</v>
      </c>
    </row>
    <row r="413" spans="1:1" x14ac:dyDescent="0.45">
      <c r="A413" s="176">
        <v>1319</v>
      </c>
    </row>
    <row r="414" spans="1:1" x14ac:dyDescent="0.45">
      <c r="A414" s="176">
        <v>1320</v>
      </c>
    </row>
    <row r="415" spans="1:1" x14ac:dyDescent="0.45">
      <c r="A415" s="176">
        <v>1321</v>
      </c>
    </row>
    <row r="416" spans="1:1" x14ac:dyDescent="0.45">
      <c r="A416" s="176">
        <v>1322</v>
      </c>
    </row>
    <row r="417" spans="1:1" x14ac:dyDescent="0.45">
      <c r="A417" s="176">
        <v>1323</v>
      </c>
    </row>
    <row r="418" spans="1:1" x14ac:dyDescent="0.45">
      <c r="A418" s="176">
        <v>1324</v>
      </c>
    </row>
    <row r="419" spans="1:1" x14ac:dyDescent="0.45">
      <c r="A419" s="176">
        <v>1325</v>
      </c>
    </row>
    <row r="420" spans="1:1" x14ac:dyDescent="0.45">
      <c r="A420" s="176">
        <v>1326</v>
      </c>
    </row>
    <row r="421" spans="1:1" x14ac:dyDescent="0.45">
      <c r="A421" s="176">
        <v>1327</v>
      </c>
    </row>
    <row r="422" spans="1:1" x14ac:dyDescent="0.45">
      <c r="A422" s="176">
        <v>1328</v>
      </c>
    </row>
    <row r="423" spans="1:1" x14ac:dyDescent="0.45">
      <c r="A423" s="176">
        <v>1329</v>
      </c>
    </row>
    <row r="424" spans="1:1" x14ac:dyDescent="0.45">
      <c r="A424" s="176">
        <v>1330</v>
      </c>
    </row>
    <row r="425" spans="1:1" x14ac:dyDescent="0.45">
      <c r="A425" s="176">
        <v>1331</v>
      </c>
    </row>
    <row r="426" spans="1:1" x14ac:dyDescent="0.45">
      <c r="A426" s="176">
        <v>1332</v>
      </c>
    </row>
    <row r="427" spans="1:1" x14ac:dyDescent="0.45">
      <c r="A427" s="176">
        <v>1333</v>
      </c>
    </row>
    <row r="428" spans="1:1" x14ac:dyDescent="0.45">
      <c r="A428" s="176">
        <v>1334</v>
      </c>
    </row>
    <row r="429" spans="1:1" x14ac:dyDescent="0.45">
      <c r="A429" s="176">
        <v>1335</v>
      </c>
    </row>
    <row r="430" spans="1:1" x14ac:dyDescent="0.45">
      <c r="A430" s="176">
        <v>1336</v>
      </c>
    </row>
    <row r="431" spans="1:1" x14ac:dyDescent="0.45">
      <c r="A431" s="176">
        <v>1337</v>
      </c>
    </row>
    <row r="432" spans="1:1" x14ac:dyDescent="0.45">
      <c r="A432" s="176">
        <v>1338</v>
      </c>
    </row>
    <row r="433" spans="1:1" x14ac:dyDescent="0.45">
      <c r="A433" s="176">
        <v>1339</v>
      </c>
    </row>
    <row r="434" spans="1:1" x14ac:dyDescent="0.45">
      <c r="A434" s="176">
        <v>1340</v>
      </c>
    </row>
    <row r="435" spans="1:1" x14ac:dyDescent="0.45">
      <c r="A435" s="176">
        <v>1341</v>
      </c>
    </row>
    <row r="436" spans="1:1" x14ac:dyDescent="0.45">
      <c r="A436" s="176">
        <v>1342</v>
      </c>
    </row>
    <row r="437" spans="1:1" x14ac:dyDescent="0.45">
      <c r="A437" s="176">
        <v>1343</v>
      </c>
    </row>
    <row r="438" spans="1:1" x14ac:dyDescent="0.45">
      <c r="A438" s="176">
        <v>1344</v>
      </c>
    </row>
    <row r="439" spans="1:1" x14ac:dyDescent="0.45">
      <c r="A439" s="176">
        <v>1345</v>
      </c>
    </row>
    <row r="440" spans="1:1" x14ac:dyDescent="0.45">
      <c r="A440" s="176">
        <v>1346</v>
      </c>
    </row>
    <row r="441" spans="1:1" x14ac:dyDescent="0.45">
      <c r="A441" s="176">
        <v>1347</v>
      </c>
    </row>
    <row r="442" spans="1:1" x14ac:dyDescent="0.45">
      <c r="A442" s="176">
        <v>1348</v>
      </c>
    </row>
    <row r="443" spans="1:1" x14ac:dyDescent="0.45">
      <c r="A443" s="176">
        <v>1349</v>
      </c>
    </row>
    <row r="444" spans="1:1" x14ac:dyDescent="0.45">
      <c r="A444" s="176">
        <v>1350</v>
      </c>
    </row>
    <row r="445" spans="1:1" x14ac:dyDescent="0.45">
      <c r="A445" s="176">
        <v>1351</v>
      </c>
    </row>
    <row r="446" spans="1:1" x14ac:dyDescent="0.45">
      <c r="A446" s="176">
        <v>1352</v>
      </c>
    </row>
    <row r="447" spans="1:1" x14ac:dyDescent="0.45">
      <c r="A447" s="176">
        <v>1353</v>
      </c>
    </row>
    <row r="448" spans="1:1" x14ac:dyDescent="0.45">
      <c r="A448" s="176">
        <v>1354</v>
      </c>
    </row>
    <row r="449" spans="1:1" x14ac:dyDescent="0.45">
      <c r="A449" s="176">
        <v>1355</v>
      </c>
    </row>
    <row r="450" spans="1:1" x14ac:dyDescent="0.45">
      <c r="A450" s="176">
        <v>1356</v>
      </c>
    </row>
    <row r="451" spans="1:1" x14ac:dyDescent="0.45">
      <c r="A451" s="176">
        <v>1357</v>
      </c>
    </row>
    <row r="452" spans="1:1" x14ac:dyDescent="0.45">
      <c r="A452" s="176">
        <v>1358</v>
      </c>
    </row>
    <row r="453" spans="1:1" x14ac:dyDescent="0.45">
      <c r="A453" s="176">
        <v>1359</v>
      </c>
    </row>
    <row r="454" spans="1:1" x14ac:dyDescent="0.45">
      <c r="A454" s="176">
        <v>1360</v>
      </c>
    </row>
    <row r="455" spans="1:1" x14ac:dyDescent="0.45">
      <c r="A455" s="176">
        <v>1361</v>
      </c>
    </row>
    <row r="456" spans="1:1" x14ac:dyDescent="0.45">
      <c r="A456" s="176">
        <v>1362</v>
      </c>
    </row>
    <row r="457" spans="1:1" x14ac:dyDescent="0.45">
      <c r="A457" s="176">
        <v>1363</v>
      </c>
    </row>
    <row r="458" spans="1:1" x14ac:dyDescent="0.45">
      <c r="A458" s="176">
        <v>1364</v>
      </c>
    </row>
    <row r="459" spans="1:1" x14ac:dyDescent="0.45">
      <c r="A459" s="176">
        <v>1365</v>
      </c>
    </row>
    <row r="460" spans="1:1" x14ac:dyDescent="0.45">
      <c r="A460" s="176">
        <v>1366</v>
      </c>
    </row>
    <row r="461" spans="1:1" x14ac:dyDescent="0.45">
      <c r="A461" s="176">
        <v>1367</v>
      </c>
    </row>
    <row r="462" spans="1:1" x14ac:dyDescent="0.45">
      <c r="A462" s="176">
        <v>1368</v>
      </c>
    </row>
    <row r="463" spans="1:1" x14ac:dyDescent="0.45">
      <c r="A463" s="176">
        <v>1369</v>
      </c>
    </row>
    <row r="464" spans="1:1" x14ac:dyDescent="0.45">
      <c r="A464" s="176">
        <v>1370</v>
      </c>
    </row>
    <row r="465" spans="1:1" x14ac:dyDescent="0.45">
      <c r="A465" s="176">
        <v>1371</v>
      </c>
    </row>
    <row r="466" spans="1:1" x14ac:dyDescent="0.45">
      <c r="A466" s="176">
        <v>1372</v>
      </c>
    </row>
    <row r="467" spans="1:1" x14ac:dyDescent="0.45">
      <c r="A467" s="176">
        <v>1373</v>
      </c>
    </row>
    <row r="468" spans="1:1" x14ac:dyDescent="0.45">
      <c r="A468" s="176">
        <v>1374</v>
      </c>
    </row>
    <row r="469" spans="1:1" x14ac:dyDescent="0.45">
      <c r="A469" s="176">
        <v>1375</v>
      </c>
    </row>
    <row r="470" spans="1:1" x14ac:dyDescent="0.45">
      <c r="A470" s="176">
        <v>1376</v>
      </c>
    </row>
    <row r="471" spans="1:1" x14ac:dyDescent="0.45">
      <c r="A471" s="176">
        <v>1377</v>
      </c>
    </row>
    <row r="472" spans="1:1" x14ac:dyDescent="0.45">
      <c r="A472" s="176">
        <v>1378</v>
      </c>
    </row>
    <row r="473" spans="1:1" x14ac:dyDescent="0.45">
      <c r="A473" s="176">
        <v>1379</v>
      </c>
    </row>
    <row r="474" spans="1:1" x14ac:dyDescent="0.45">
      <c r="A474" s="176">
        <v>1380</v>
      </c>
    </row>
    <row r="475" spans="1:1" x14ac:dyDescent="0.45">
      <c r="A475" s="176">
        <v>1381</v>
      </c>
    </row>
    <row r="476" spans="1:1" x14ac:dyDescent="0.45">
      <c r="A476" s="176">
        <v>1382</v>
      </c>
    </row>
    <row r="477" spans="1:1" x14ac:dyDescent="0.45">
      <c r="A477" s="176">
        <v>1383</v>
      </c>
    </row>
    <row r="478" spans="1:1" x14ac:dyDescent="0.45">
      <c r="A478" s="176">
        <v>1384</v>
      </c>
    </row>
    <row r="479" spans="1:1" x14ac:dyDescent="0.45">
      <c r="A479" s="176">
        <v>1385</v>
      </c>
    </row>
    <row r="480" spans="1:1" x14ac:dyDescent="0.45">
      <c r="A480" s="176">
        <v>1386</v>
      </c>
    </row>
    <row r="481" spans="1:1" x14ac:dyDescent="0.45">
      <c r="A481" s="176">
        <v>1387</v>
      </c>
    </row>
    <row r="482" spans="1:1" x14ac:dyDescent="0.45">
      <c r="A482" s="176">
        <v>1388</v>
      </c>
    </row>
    <row r="483" spans="1:1" x14ac:dyDescent="0.45">
      <c r="A483" s="176">
        <v>1389</v>
      </c>
    </row>
    <row r="484" spans="1:1" x14ac:dyDescent="0.45">
      <c r="A484" s="176">
        <v>1390</v>
      </c>
    </row>
    <row r="485" spans="1:1" x14ac:dyDescent="0.45">
      <c r="A485" s="176">
        <v>1391</v>
      </c>
    </row>
    <row r="486" spans="1:1" x14ac:dyDescent="0.45">
      <c r="A486" s="176">
        <v>1392</v>
      </c>
    </row>
    <row r="487" spans="1:1" x14ac:dyDescent="0.45">
      <c r="A487" s="176">
        <v>1393</v>
      </c>
    </row>
    <row r="488" spans="1:1" x14ac:dyDescent="0.45">
      <c r="A488" s="176">
        <v>1394</v>
      </c>
    </row>
    <row r="489" spans="1:1" x14ac:dyDescent="0.45">
      <c r="A489" s="176">
        <v>1395</v>
      </c>
    </row>
    <row r="490" spans="1:1" x14ac:dyDescent="0.45">
      <c r="A490" s="176">
        <v>1396</v>
      </c>
    </row>
    <row r="491" spans="1:1" x14ac:dyDescent="0.45">
      <c r="A491" s="176">
        <v>1397</v>
      </c>
    </row>
    <row r="492" spans="1:1" x14ac:dyDescent="0.45">
      <c r="A492" s="176">
        <v>1398</v>
      </c>
    </row>
    <row r="493" spans="1:1" x14ac:dyDescent="0.45">
      <c r="A493" s="176">
        <v>1399</v>
      </c>
    </row>
    <row r="494" spans="1:1" x14ac:dyDescent="0.45">
      <c r="A494" s="176">
        <v>1400</v>
      </c>
    </row>
    <row r="495" spans="1:1" x14ac:dyDescent="0.45">
      <c r="A495" s="176">
        <v>1401</v>
      </c>
    </row>
    <row r="496" spans="1:1" x14ac:dyDescent="0.45">
      <c r="A496" s="176">
        <v>1402</v>
      </c>
    </row>
    <row r="497" spans="1:1" x14ac:dyDescent="0.45">
      <c r="A497" s="176">
        <v>1403</v>
      </c>
    </row>
    <row r="498" spans="1:1" x14ac:dyDescent="0.45">
      <c r="A498" s="176">
        <v>1404</v>
      </c>
    </row>
    <row r="499" spans="1:1" x14ac:dyDescent="0.45">
      <c r="A499" s="176">
        <v>1405</v>
      </c>
    </row>
    <row r="500" spans="1:1" x14ac:dyDescent="0.45">
      <c r="A500" s="176">
        <v>1406</v>
      </c>
    </row>
    <row r="501" spans="1:1" x14ac:dyDescent="0.45">
      <c r="A501" s="176">
        <v>1407</v>
      </c>
    </row>
    <row r="502" spans="1:1" x14ac:dyDescent="0.45">
      <c r="A502" s="176">
        <v>1408</v>
      </c>
    </row>
    <row r="503" spans="1:1" x14ac:dyDescent="0.45">
      <c r="A503" s="176">
        <v>1409</v>
      </c>
    </row>
    <row r="504" spans="1:1" x14ac:dyDescent="0.45">
      <c r="A504" s="176">
        <v>1410</v>
      </c>
    </row>
    <row r="505" spans="1:1" x14ac:dyDescent="0.45">
      <c r="A505" s="176">
        <v>1411</v>
      </c>
    </row>
    <row r="506" spans="1:1" x14ac:dyDescent="0.45">
      <c r="A506" s="176">
        <v>1412</v>
      </c>
    </row>
    <row r="507" spans="1:1" x14ac:dyDescent="0.45">
      <c r="A507" s="176">
        <v>1413</v>
      </c>
    </row>
    <row r="508" spans="1:1" x14ac:dyDescent="0.45">
      <c r="A508" s="176">
        <v>1414</v>
      </c>
    </row>
    <row r="509" spans="1:1" x14ac:dyDescent="0.45">
      <c r="A509" s="176">
        <v>1415</v>
      </c>
    </row>
    <row r="510" spans="1:1" x14ac:dyDescent="0.45">
      <c r="A510" s="176">
        <v>1416</v>
      </c>
    </row>
    <row r="511" spans="1:1" x14ac:dyDescent="0.45">
      <c r="A511" s="176">
        <v>1417</v>
      </c>
    </row>
    <row r="512" spans="1:1" x14ac:dyDescent="0.45">
      <c r="A512" s="176">
        <v>1418</v>
      </c>
    </row>
    <row r="513" spans="1:1" x14ac:dyDescent="0.45">
      <c r="A513" s="176">
        <v>1419</v>
      </c>
    </row>
    <row r="514" spans="1:1" x14ac:dyDescent="0.45">
      <c r="A514" s="176">
        <v>1420</v>
      </c>
    </row>
    <row r="515" spans="1:1" x14ac:dyDescent="0.45">
      <c r="A515" s="176">
        <v>1421</v>
      </c>
    </row>
    <row r="516" spans="1:1" x14ac:dyDescent="0.45">
      <c r="A516" s="176">
        <v>1422</v>
      </c>
    </row>
    <row r="517" spans="1:1" x14ac:dyDescent="0.45">
      <c r="A517" s="176">
        <v>1423</v>
      </c>
    </row>
    <row r="518" spans="1:1" x14ac:dyDescent="0.45">
      <c r="A518" s="176">
        <v>1424</v>
      </c>
    </row>
    <row r="519" spans="1:1" x14ac:dyDescent="0.45">
      <c r="A519" s="176">
        <v>1425</v>
      </c>
    </row>
    <row r="520" spans="1:1" x14ac:dyDescent="0.45">
      <c r="A520" s="176">
        <v>1426</v>
      </c>
    </row>
    <row r="521" spans="1:1" x14ac:dyDescent="0.45">
      <c r="A521" s="176">
        <v>1427</v>
      </c>
    </row>
    <row r="522" spans="1:1" x14ac:dyDescent="0.45">
      <c r="A522" s="176">
        <v>1428</v>
      </c>
    </row>
    <row r="523" spans="1:1" x14ac:dyDescent="0.45">
      <c r="A523" s="176">
        <v>1429</v>
      </c>
    </row>
    <row r="524" spans="1:1" x14ac:dyDescent="0.45">
      <c r="A524" s="176">
        <v>1430</v>
      </c>
    </row>
    <row r="525" spans="1:1" x14ac:dyDescent="0.45">
      <c r="A525" s="176">
        <v>1431</v>
      </c>
    </row>
    <row r="526" spans="1:1" x14ac:dyDescent="0.45">
      <c r="A526" s="176">
        <v>1432</v>
      </c>
    </row>
    <row r="527" spans="1:1" x14ac:dyDescent="0.45">
      <c r="A527" s="176">
        <v>1433</v>
      </c>
    </row>
    <row r="528" spans="1:1" x14ac:dyDescent="0.45">
      <c r="A528" s="176">
        <v>1434</v>
      </c>
    </row>
    <row r="529" spans="1:1" x14ac:dyDescent="0.45">
      <c r="A529" s="176">
        <v>1435</v>
      </c>
    </row>
    <row r="530" spans="1:1" x14ac:dyDescent="0.45">
      <c r="A530" s="176">
        <v>1436</v>
      </c>
    </row>
    <row r="531" spans="1:1" x14ac:dyDescent="0.45">
      <c r="A531" s="176">
        <v>1437</v>
      </c>
    </row>
    <row r="532" spans="1:1" x14ac:dyDescent="0.45">
      <c r="A532" s="176">
        <v>1438</v>
      </c>
    </row>
    <row r="533" spans="1:1" x14ac:dyDescent="0.45">
      <c r="A533" s="176">
        <v>1439</v>
      </c>
    </row>
    <row r="534" spans="1:1" x14ac:dyDescent="0.45">
      <c r="A534" s="176">
        <v>1440</v>
      </c>
    </row>
    <row r="535" spans="1:1" x14ac:dyDescent="0.45">
      <c r="A535" s="176">
        <v>1441</v>
      </c>
    </row>
    <row r="536" spans="1:1" x14ac:dyDescent="0.45">
      <c r="A536" s="176">
        <v>1442</v>
      </c>
    </row>
    <row r="537" spans="1:1" x14ac:dyDescent="0.45">
      <c r="A537" s="176">
        <v>1443</v>
      </c>
    </row>
    <row r="538" spans="1:1" x14ac:dyDescent="0.45">
      <c r="A538" s="176">
        <v>1444</v>
      </c>
    </row>
    <row r="539" spans="1:1" x14ac:dyDescent="0.45">
      <c r="A539" s="176">
        <v>1445</v>
      </c>
    </row>
    <row r="540" spans="1:1" x14ac:dyDescent="0.45">
      <c r="A540" s="176">
        <v>1446</v>
      </c>
    </row>
    <row r="541" spans="1:1" x14ac:dyDescent="0.45">
      <c r="A541" s="176">
        <v>1447</v>
      </c>
    </row>
    <row r="542" spans="1:1" x14ac:dyDescent="0.45">
      <c r="A542" s="176">
        <v>1448</v>
      </c>
    </row>
    <row r="543" spans="1:1" x14ac:dyDescent="0.45">
      <c r="A543" s="176">
        <v>1449</v>
      </c>
    </row>
    <row r="544" spans="1:1" x14ac:dyDescent="0.45">
      <c r="A544" s="176">
        <v>1450</v>
      </c>
    </row>
    <row r="545" spans="1:1" x14ac:dyDescent="0.45">
      <c r="A545" s="176">
        <v>1451</v>
      </c>
    </row>
    <row r="546" spans="1:1" x14ac:dyDescent="0.45">
      <c r="A546" s="176">
        <v>1452</v>
      </c>
    </row>
    <row r="547" spans="1:1" x14ac:dyDescent="0.45">
      <c r="A547" s="176">
        <v>1453</v>
      </c>
    </row>
    <row r="548" spans="1:1" x14ac:dyDescent="0.45">
      <c r="A548" s="176">
        <v>1454</v>
      </c>
    </row>
    <row r="549" spans="1:1" x14ac:dyDescent="0.45">
      <c r="A549" s="176">
        <v>1455</v>
      </c>
    </row>
    <row r="550" spans="1:1" x14ac:dyDescent="0.45">
      <c r="A550" s="176">
        <v>1456</v>
      </c>
    </row>
    <row r="551" spans="1:1" x14ac:dyDescent="0.45">
      <c r="A551" s="176">
        <v>1457</v>
      </c>
    </row>
    <row r="552" spans="1:1" x14ac:dyDescent="0.45">
      <c r="A552" s="176">
        <v>1458</v>
      </c>
    </row>
    <row r="553" spans="1:1" x14ac:dyDescent="0.45">
      <c r="A553" s="176">
        <v>1459</v>
      </c>
    </row>
    <row r="554" spans="1:1" x14ac:dyDescent="0.45">
      <c r="A554" s="176">
        <v>1460</v>
      </c>
    </row>
    <row r="555" spans="1:1" x14ac:dyDescent="0.45">
      <c r="A555" s="176">
        <v>1461</v>
      </c>
    </row>
    <row r="556" spans="1:1" x14ac:dyDescent="0.45">
      <c r="A556" s="176">
        <v>1462</v>
      </c>
    </row>
    <row r="557" spans="1:1" x14ac:dyDescent="0.45">
      <c r="A557" s="176">
        <v>1463</v>
      </c>
    </row>
    <row r="558" spans="1:1" x14ac:dyDescent="0.45">
      <c r="A558" s="176">
        <v>1464</v>
      </c>
    </row>
    <row r="559" spans="1:1" x14ac:dyDescent="0.45">
      <c r="A559" s="176">
        <v>1465</v>
      </c>
    </row>
    <row r="560" spans="1:1" x14ac:dyDescent="0.45">
      <c r="A560" s="176">
        <v>1466</v>
      </c>
    </row>
    <row r="561" spans="1:1" x14ac:dyDescent="0.45">
      <c r="A561" s="176">
        <v>1467</v>
      </c>
    </row>
    <row r="562" spans="1:1" x14ac:dyDescent="0.45">
      <c r="A562" s="176">
        <v>1468</v>
      </c>
    </row>
    <row r="563" spans="1:1" x14ac:dyDescent="0.45">
      <c r="A563" s="176">
        <v>1469</v>
      </c>
    </row>
    <row r="564" spans="1:1" x14ac:dyDescent="0.45">
      <c r="A564" s="176">
        <v>1470</v>
      </c>
    </row>
    <row r="565" spans="1:1" x14ac:dyDescent="0.45">
      <c r="A565" s="176">
        <v>1471</v>
      </c>
    </row>
    <row r="566" spans="1:1" x14ac:dyDescent="0.45">
      <c r="A566" s="176">
        <v>1472</v>
      </c>
    </row>
    <row r="567" spans="1:1" x14ac:dyDescent="0.45">
      <c r="A567" s="176">
        <v>1473</v>
      </c>
    </row>
    <row r="568" spans="1:1" x14ac:dyDescent="0.45">
      <c r="A568" s="176">
        <v>1474</v>
      </c>
    </row>
    <row r="569" spans="1:1" x14ac:dyDescent="0.45">
      <c r="A569" s="176">
        <v>1475</v>
      </c>
    </row>
    <row r="570" spans="1:1" x14ac:dyDescent="0.45">
      <c r="A570" s="176">
        <v>1476</v>
      </c>
    </row>
    <row r="571" spans="1:1" x14ac:dyDescent="0.45">
      <c r="A571" s="176">
        <v>1477</v>
      </c>
    </row>
    <row r="572" spans="1:1" x14ac:dyDescent="0.45">
      <c r="A572" s="176">
        <v>1478</v>
      </c>
    </row>
    <row r="573" spans="1:1" x14ac:dyDescent="0.45">
      <c r="A573" s="176">
        <v>1479</v>
      </c>
    </row>
    <row r="574" spans="1:1" x14ac:dyDescent="0.45">
      <c r="A574" s="176">
        <v>1480</v>
      </c>
    </row>
    <row r="575" spans="1:1" x14ac:dyDescent="0.45">
      <c r="A575" s="176">
        <v>1481</v>
      </c>
    </row>
    <row r="576" spans="1:1" x14ac:dyDescent="0.45">
      <c r="A576" s="176">
        <v>1482</v>
      </c>
    </row>
    <row r="577" spans="1:1" x14ac:dyDescent="0.45">
      <c r="A577" s="176">
        <v>1483</v>
      </c>
    </row>
    <row r="578" spans="1:1" x14ac:dyDescent="0.45">
      <c r="A578" s="176">
        <v>1484</v>
      </c>
    </row>
    <row r="579" spans="1:1" x14ac:dyDescent="0.45">
      <c r="A579" s="176">
        <v>1485</v>
      </c>
    </row>
    <row r="580" spans="1:1" x14ac:dyDescent="0.45">
      <c r="A580" s="176">
        <v>1486</v>
      </c>
    </row>
    <row r="581" spans="1:1" x14ac:dyDescent="0.45">
      <c r="A581" s="176">
        <v>1487</v>
      </c>
    </row>
    <row r="582" spans="1:1" x14ac:dyDescent="0.45">
      <c r="A582" s="176">
        <v>1488</v>
      </c>
    </row>
    <row r="583" spans="1:1" x14ac:dyDescent="0.45">
      <c r="A583" s="176">
        <v>1489</v>
      </c>
    </row>
    <row r="584" spans="1:1" x14ac:dyDescent="0.45">
      <c r="A584" s="176">
        <v>1490</v>
      </c>
    </row>
    <row r="585" spans="1:1" x14ac:dyDescent="0.45">
      <c r="A585" s="176">
        <v>1491</v>
      </c>
    </row>
    <row r="586" spans="1:1" x14ac:dyDescent="0.45">
      <c r="A586" s="176">
        <v>1492</v>
      </c>
    </row>
    <row r="587" spans="1:1" x14ac:dyDescent="0.45">
      <c r="A587" s="176">
        <v>1493</v>
      </c>
    </row>
    <row r="588" spans="1:1" x14ac:dyDescent="0.45">
      <c r="A588" s="176">
        <v>1494</v>
      </c>
    </row>
    <row r="589" spans="1:1" x14ac:dyDescent="0.45">
      <c r="A589" s="176">
        <v>1495</v>
      </c>
    </row>
    <row r="590" spans="1:1" x14ac:dyDescent="0.45">
      <c r="A590" s="176">
        <v>1496</v>
      </c>
    </row>
    <row r="591" spans="1:1" x14ac:dyDescent="0.45">
      <c r="A591" s="176">
        <v>1497</v>
      </c>
    </row>
    <row r="592" spans="1:1" x14ac:dyDescent="0.45">
      <c r="A592" s="176">
        <v>1498</v>
      </c>
    </row>
    <row r="593" spans="1:1" x14ac:dyDescent="0.45">
      <c r="A593" s="176">
        <v>1499</v>
      </c>
    </row>
    <row r="594" spans="1:1" x14ac:dyDescent="0.45">
      <c r="A594" s="176">
        <v>1500</v>
      </c>
    </row>
    <row r="595" spans="1:1" x14ac:dyDescent="0.45">
      <c r="A595" s="176">
        <v>1501</v>
      </c>
    </row>
    <row r="596" spans="1:1" x14ac:dyDescent="0.45">
      <c r="A596" s="176">
        <v>1502</v>
      </c>
    </row>
    <row r="597" spans="1:1" x14ac:dyDescent="0.45">
      <c r="A597" s="176">
        <v>1503</v>
      </c>
    </row>
    <row r="598" spans="1:1" x14ac:dyDescent="0.45">
      <c r="A598" s="176">
        <v>1504</v>
      </c>
    </row>
    <row r="599" spans="1:1" x14ac:dyDescent="0.45">
      <c r="A599" s="176">
        <v>1505</v>
      </c>
    </row>
    <row r="600" spans="1:1" x14ac:dyDescent="0.45">
      <c r="A600" s="176">
        <v>1506</v>
      </c>
    </row>
    <row r="601" spans="1:1" x14ac:dyDescent="0.45">
      <c r="A601" s="176">
        <v>1507</v>
      </c>
    </row>
    <row r="602" spans="1:1" x14ac:dyDescent="0.45">
      <c r="A602" s="176">
        <v>1508</v>
      </c>
    </row>
    <row r="603" spans="1:1" x14ac:dyDescent="0.45">
      <c r="A603" s="176">
        <v>1509</v>
      </c>
    </row>
    <row r="604" spans="1:1" x14ac:dyDescent="0.45">
      <c r="A604" s="176">
        <v>1510</v>
      </c>
    </row>
    <row r="605" spans="1:1" x14ac:dyDescent="0.4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6328125" defaultRowHeight="14.25" x14ac:dyDescent="0.45"/>
  <cols>
    <col min="1" max="1" width="28.86328125" style="93" customWidth="1"/>
    <col min="2" max="2" width="19.3984375" style="93" bestFit="1" customWidth="1"/>
    <col min="3" max="3" width="29.265625" style="93" customWidth="1"/>
    <col min="4" max="4" width="12.1328125" style="93" bestFit="1" customWidth="1"/>
    <col min="5" max="5" width="17.1328125" style="93" bestFit="1" customWidth="1"/>
    <col min="6" max="6" width="16.265625" style="93" customWidth="1"/>
    <col min="7" max="7" width="11.86328125" style="93" bestFit="1" customWidth="1"/>
    <col min="8" max="8" width="20.3984375" style="93" customWidth="1"/>
    <col min="9" max="9" width="17.265625" style="93" bestFit="1" customWidth="1"/>
    <col min="10" max="10" width="20.265625" style="93" customWidth="1"/>
    <col min="11" max="11" width="17.73046875" style="93" customWidth="1"/>
    <col min="12" max="12" width="12.1328125" style="93" bestFit="1" customWidth="1"/>
    <col min="13" max="13" width="17.1328125" style="93" bestFit="1" customWidth="1"/>
    <col min="14" max="14" width="21" style="93" bestFit="1" customWidth="1"/>
    <col min="15" max="15" width="11.3984375" style="93" bestFit="1" customWidth="1"/>
    <col min="16" max="16" width="15.1328125" style="93" bestFit="1" customWidth="1"/>
    <col min="17" max="17" width="17.265625" style="93" bestFit="1" customWidth="1"/>
    <col min="18" max="18" width="12" style="93" bestFit="1" customWidth="1"/>
    <col min="19" max="19" width="13" style="93" bestFit="1" customWidth="1"/>
    <col min="20" max="20" width="14" style="93" bestFit="1" customWidth="1"/>
    <col min="21" max="25" width="13" style="93" bestFit="1" customWidth="1"/>
    <col min="26" max="26" width="11.73046875" style="93" bestFit="1" customWidth="1"/>
    <col min="27" max="33" width="11.265625" style="93" bestFit="1" customWidth="1"/>
    <col min="34" max="38" width="11.3984375" style="93" bestFit="1" customWidth="1"/>
    <col min="39" max="39" width="12.265625" style="93" bestFit="1" customWidth="1"/>
    <col min="40" max="40" width="11.1328125" style="93" bestFit="1" customWidth="1"/>
    <col min="41" max="44" width="10.86328125" style="93" customWidth="1"/>
    <col min="45" max="45" width="14.3984375" style="93" customWidth="1"/>
    <col min="46" max="46" width="16.1328125" style="93" customWidth="1"/>
    <col min="47" max="47" width="19.1328125" style="93" customWidth="1"/>
    <col min="48" max="51" width="10.86328125" style="93" customWidth="1"/>
    <col min="52" max="16384" width="10.86328125" style="93"/>
  </cols>
  <sheetData>
    <row r="2" spans="1:59" x14ac:dyDescent="0.45">
      <c r="E2" s="94" t="s">
        <v>187</v>
      </c>
    </row>
    <row r="3" spans="1:59" ht="17.100000000000001" customHeight="1" x14ac:dyDescent="0.45">
      <c r="E3" s="93">
        <f>COUNTIF(E7:E57,1)</f>
        <v>12</v>
      </c>
      <c r="Q3" s="381" t="s">
        <v>188</v>
      </c>
      <c r="R3" s="380"/>
      <c r="S3" s="380"/>
      <c r="T3" s="380"/>
      <c r="U3" s="380"/>
      <c r="V3" s="380"/>
      <c r="W3" s="380"/>
      <c r="X3" s="379" t="s">
        <v>2038</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4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2070</v>
      </c>
      <c r="BE4" s="378" t="s">
        <v>2064</v>
      </c>
      <c r="BF4" s="378"/>
      <c r="BG4" s="378"/>
    </row>
    <row r="5" spans="1:59" ht="63.95" customHeight="1" x14ac:dyDescent="0.4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2035</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5.95" customHeight="1" x14ac:dyDescent="0.45">
      <c r="A6" s="145" t="str">
        <f>'Repeating Values'!C1</f>
        <v xml:space="preserve"> Michigan</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4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4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4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4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4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4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4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4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4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4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4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4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4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4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4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4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4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4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4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4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4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4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4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4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4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4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4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4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4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4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4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4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4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4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4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4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4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4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4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4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4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4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4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4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4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4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4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4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4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4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4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45">
      <c r="A58" s="94"/>
      <c r="B58" s="94"/>
      <c r="D58" s="94"/>
      <c r="E58" s="94"/>
      <c r="I58" s="94"/>
      <c r="AQ58" s="160"/>
    </row>
    <row r="59" spans="1:59" ht="15.95" customHeight="1" x14ac:dyDescent="0.45">
      <c r="A59" s="94"/>
      <c r="B59" s="94"/>
      <c r="C59" s="94"/>
      <c r="D59" s="94"/>
      <c r="E59" s="94"/>
      <c r="F59" s="94"/>
      <c r="H59" s="94"/>
      <c r="I59" s="94"/>
      <c r="AQ59" s="160"/>
    </row>
    <row r="60" spans="1:59" ht="15.95" customHeight="1" x14ac:dyDescent="0.45">
      <c r="A60" s="94"/>
      <c r="B60" s="153"/>
      <c r="C60" s="153"/>
      <c r="D60" s="153"/>
      <c r="E60" s="153"/>
      <c r="F60" s="153"/>
      <c r="G60" s="153"/>
      <c r="H60" s="153"/>
      <c r="I60" s="153"/>
      <c r="J60" s="153"/>
      <c r="K60" s="153"/>
      <c r="L60" s="153"/>
      <c r="M60" s="153"/>
      <c r="N60" s="153"/>
      <c r="O60" s="153"/>
      <c r="P60" s="153"/>
      <c r="Q60" s="153"/>
      <c r="AQ60" s="162"/>
    </row>
    <row r="61" spans="1:59" ht="15.95" customHeight="1" x14ac:dyDescent="0.4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4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4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4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4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4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4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4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4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4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4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4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4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45">
      <c r="A74" s="94"/>
      <c r="B74" s="94"/>
      <c r="C74" s="94"/>
      <c r="D74" s="94"/>
      <c r="E74" s="94"/>
      <c r="F74" s="94"/>
      <c r="G74" s="94"/>
      <c r="H74" s="94"/>
      <c r="I74" s="94"/>
    </row>
    <row r="75" spans="1:40" x14ac:dyDescent="0.45">
      <c r="A75" s="94"/>
      <c r="B75" s="94"/>
      <c r="C75" s="93" t="s">
        <v>2060</v>
      </c>
      <c r="D75" s="94"/>
    </row>
    <row r="76" spans="1:40" ht="15.95" customHeight="1" x14ac:dyDescent="0.45">
      <c r="A76" s="94"/>
    </row>
    <row r="77" spans="1:40" ht="15.95" customHeight="1" x14ac:dyDescent="0.45">
      <c r="A77" s="94"/>
      <c r="C77" s="155" t="e">
        <f>LOOKUP('Repeating Values'!C1,About!G1:H50,About!H1:H50)</f>
        <v>#N/A</v>
      </c>
      <c r="D77" s="93">
        <v>2019</v>
      </c>
      <c r="E77" s="93">
        <v>2050</v>
      </c>
    </row>
    <row r="78" spans="1:40" ht="15.95" customHeight="1" x14ac:dyDescent="0.45">
      <c r="B78" s="93" t="s">
        <v>2056</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45">
      <c r="B79" s="165" t="s">
        <v>2056</v>
      </c>
      <c r="C79" s="93" t="s">
        <v>2055</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45">
      <c r="B80" s="165" t="s">
        <v>2056</v>
      </c>
      <c r="C80" s="93" t="s">
        <v>1872</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45">
      <c r="B81" s="93" t="s">
        <v>2053</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45">
      <c r="B82" s="165" t="s">
        <v>2053</v>
      </c>
      <c r="C82" s="165" t="s">
        <v>2055</v>
      </c>
      <c r="D82" s="165" t="e" cm="1">
        <f t="array" ref="D82">ROUND(INDEX($B$95:$H$845,MATCH(1,($C82=$E$95:$E$845)*($B82=$F$95:$F$845)*($C$77=$B$95:$B$845),0),MATCH(D$77,$B$95:$H$95,0))*100,1)</f>
        <v>#N/A</v>
      </c>
      <c r="E82" s="165" t="e" cm="1">
        <f t="array" ref="E82">ROUND(INDEX($B$95:$H$845,MATCH(1,($C82=$E$95:$E$845)*($B82=$F$95:$F$845)*($C$77=$B$95:$B$845),0),MATCH(E$77,$B$95:$H$95,0))*100,1)</f>
        <v>#N/A</v>
      </c>
      <c r="M82" s="93" t="s">
        <v>2059</v>
      </c>
    </row>
    <row r="83" spans="2:26" ht="15.95" customHeight="1" x14ac:dyDescent="0.45">
      <c r="B83" s="165" t="s">
        <v>2053</v>
      </c>
      <c r="C83" s="165" t="s">
        <v>1872</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45">
      <c r="B84" s="93" t="s">
        <v>2057</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45">
      <c r="B85" s="165" t="s">
        <v>2057</v>
      </c>
      <c r="C85" s="165" t="s">
        <v>2055</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2045</v>
      </c>
      <c r="O85" s="94" t="s">
        <v>2043</v>
      </c>
      <c r="P85" s="94" t="s">
        <v>255</v>
      </c>
      <c r="Q85" s="94" t="s">
        <v>256</v>
      </c>
      <c r="R85" s="94" t="s">
        <v>257</v>
      </c>
    </row>
    <row r="86" spans="2:26" ht="15.95" customHeight="1" x14ac:dyDescent="0.45">
      <c r="B86" s="165" t="s">
        <v>2057</v>
      </c>
      <c r="C86" s="165" t="s">
        <v>1872</v>
      </c>
      <c r="D86" s="165" t="e" cm="1">
        <f t="array" ref="D86">ROUND(INDEX($B$95:$H$845,MATCH(1,($C86=$E$95:$E$845)*($B86=$F$95:$F$845)*($C$77=$B$95:$B$845),0),MATCH(D$77,$B$95:$H$95,0))*100,1)</f>
        <v>#N/A</v>
      </c>
      <c r="E86" s="165" t="e" cm="1">
        <f t="array" ref="E86">ROUND(INDEX($B$95:$H$845,MATCH(1,($C86=$E$95:$E$845)*($B86=$F$95:$F$845)*($C$77=$B$95:$B$845),0),MATCH(E$77,$B$95:$H$95,0))*100,1)</f>
        <v>#N/A</v>
      </c>
      <c r="J86" s="93" t="s">
        <v>2046</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45">
      <c r="B87" s="166" t="s">
        <v>2061</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45">
      <c r="J88" s="93" t="s">
        <v>2058</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45"/>
    <row r="90" spans="2:26" ht="15.95" customHeight="1" x14ac:dyDescent="0.45"/>
    <row r="91" spans="2:26" ht="15.95" customHeight="1" x14ac:dyDescent="0.45"/>
    <row r="94" spans="2:26" ht="28.5" x14ac:dyDescent="0.45">
      <c r="B94" s="147" t="s">
        <v>2062</v>
      </c>
      <c r="C94" s="93" t="s">
        <v>2063</v>
      </c>
      <c r="J94" s="147" t="s">
        <v>2047</v>
      </c>
    </row>
    <row r="95" spans="2:26" x14ac:dyDescent="0.4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4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4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4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4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45">
      <c r="B100" s="164" t="s">
        <v>3</v>
      </c>
      <c r="C100" s="164" t="s">
        <v>1027</v>
      </c>
      <c r="D100" s="164" t="s">
        <v>2052</v>
      </c>
      <c r="E100" s="164" t="s">
        <v>1872</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4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4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4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4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45">
      <c r="B105" s="164" t="s">
        <v>3</v>
      </c>
      <c r="C105" s="164" t="s">
        <v>1027</v>
      </c>
      <c r="D105" s="164" t="s">
        <v>2052</v>
      </c>
      <c r="E105" s="164" t="s">
        <v>1872</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4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4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4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4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45">
      <c r="B110" s="164" t="s">
        <v>3</v>
      </c>
      <c r="C110" s="164" t="s">
        <v>1027</v>
      </c>
      <c r="D110" s="164" t="s">
        <v>514</v>
      </c>
      <c r="E110" s="164" t="s">
        <v>1872</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4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4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4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4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45">
      <c r="B115" s="164" t="s">
        <v>5</v>
      </c>
      <c r="C115" s="164" t="s">
        <v>1027</v>
      </c>
      <c r="D115" s="164" t="s">
        <v>2052</v>
      </c>
      <c r="E115" s="164" t="s">
        <v>1872</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4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4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4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4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45">
      <c r="B120" s="164" t="s">
        <v>5</v>
      </c>
      <c r="C120" s="164" t="s">
        <v>1027</v>
      </c>
      <c r="D120" s="164" t="s">
        <v>2052</v>
      </c>
      <c r="E120" s="164" t="s">
        <v>1872</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4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4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4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4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45">
      <c r="B125" s="164" t="s">
        <v>5</v>
      </c>
      <c r="C125" s="164" t="s">
        <v>1027</v>
      </c>
      <c r="D125" s="164" t="s">
        <v>514</v>
      </c>
      <c r="E125" s="164" t="s">
        <v>1872</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4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4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4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4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45">
      <c r="A130" s="94"/>
      <c r="B130" s="164" t="s">
        <v>8</v>
      </c>
      <c r="C130" s="164" t="s">
        <v>1027</v>
      </c>
      <c r="D130" s="164" t="s">
        <v>2052</v>
      </c>
      <c r="E130" s="164" t="s">
        <v>1872</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4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4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4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4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45">
      <c r="A135" s="94"/>
      <c r="B135" s="164" t="s">
        <v>8</v>
      </c>
      <c r="C135" s="164" t="s">
        <v>1027</v>
      </c>
      <c r="D135" s="164" t="s">
        <v>2052</v>
      </c>
      <c r="E135" s="164" t="s">
        <v>1872</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4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4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4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4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45">
      <c r="A140" s="94"/>
      <c r="B140" s="164" t="s">
        <v>8</v>
      </c>
      <c r="C140" s="164" t="s">
        <v>1027</v>
      </c>
      <c r="D140" s="164" t="s">
        <v>514</v>
      </c>
      <c r="E140" s="164" t="s">
        <v>1872</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4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4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4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4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45">
      <c r="A145" s="94"/>
      <c r="B145" s="164" t="s">
        <v>11</v>
      </c>
      <c r="C145" s="164" t="s">
        <v>1027</v>
      </c>
      <c r="D145" s="164" t="s">
        <v>2052</v>
      </c>
      <c r="E145" s="164" t="s">
        <v>1872</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4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4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4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4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45">
      <c r="A150" s="94"/>
      <c r="B150" s="164" t="s">
        <v>11</v>
      </c>
      <c r="C150" s="164" t="s">
        <v>1027</v>
      </c>
      <c r="D150" s="164" t="s">
        <v>2052</v>
      </c>
      <c r="E150" s="164" t="s">
        <v>1872</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4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4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4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4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45">
      <c r="A155" s="94"/>
      <c r="B155" s="164" t="s">
        <v>11</v>
      </c>
      <c r="C155" s="164" t="s">
        <v>1027</v>
      </c>
      <c r="D155" s="164" t="s">
        <v>514</v>
      </c>
      <c r="E155" s="164" t="s">
        <v>1872</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4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4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4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4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45">
      <c r="A160" s="94"/>
      <c r="B160" s="164" t="s">
        <v>14</v>
      </c>
      <c r="C160" s="164" t="s">
        <v>1027</v>
      </c>
      <c r="D160" s="164" t="s">
        <v>2052</v>
      </c>
      <c r="E160" s="164" t="s">
        <v>1872</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4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4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4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4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45">
      <c r="B165" s="164" t="s">
        <v>14</v>
      </c>
      <c r="C165" s="164" t="s">
        <v>1027</v>
      </c>
      <c r="D165" s="164" t="s">
        <v>2052</v>
      </c>
      <c r="E165" s="164" t="s">
        <v>1872</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4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4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4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4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45">
      <c r="B170" s="164" t="s">
        <v>14</v>
      </c>
      <c r="C170" s="164" t="s">
        <v>1027</v>
      </c>
      <c r="D170" s="164" t="s">
        <v>514</v>
      </c>
      <c r="E170" s="164" t="s">
        <v>1872</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4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4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4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4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45">
      <c r="B175" s="164" t="s">
        <v>17</v>
      </c>
      <c r="C175" s="164" t="s">
        <v>1027</v>
      </c>
      <c r="D175" s="164" t="s">
        <v>2052</v>
      </c>
      <c r="E175" s="164" t="s">
        <v>1872</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4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4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4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4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45">
      <c r="B180" s="164" t="s">
        <v>17</v>
      </c>
      <c r="C180" s="164" t="s">
        <v>1027</v>
      </c>
      <c r="D180" s="164" t="s">
        <v>2052</v>
      </c>
      <c r="E180" s="164" t="s">
        <v>1872</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4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4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4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4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45">
      <c r="B185" s="164" t="s">
        <v>17</v>
      </c>
      <c r="C185" s="164" t="s">
        <v>1027</v>
      </c>
      <c r="D185" s="164" t="s">
        <v>514</v>
      </c>
      <c r="E185" s="164" t="s">
        <v>1872</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4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4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4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4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45">
      <c r="B190" s="164" t="s">
        <v>19</v>
      </c>
      <c r="C190" s="164" t="s">
        <v>1027</v>
      </c>
      <c r="D190" s="164" t="s">
        <v>2052</v>
      </c>
      <c r="E190" s="164" t="s">
        <v>1872</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4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4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4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4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45">
      <c r="B195" s="164" t="s">
        <v>19</v>
      </c>
      <c r="C195" s="164" t="s">
        <v>1027</v>
      </c>
      <c r="D195" s="164" t="s">
        <v>2052</v>
      </c>
      <c r="E195" s="164" t="s">
        <v>1872</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45">
      <c r="B196" s="164" t="s">
        <v>19</v>
      </c>
      <c r="C196" s="164" t="s">
        <v>1027</v>
      </c>
      <c r="D196" s="164" t="s">
        <v>514</v>
      </c>
      <c r="E196" s="164" t="s">
        <v>496</v>
      </c>
      <c r="F196" s="164" t="s">
        <v>2057</v>
      </c>
      <c r="G196" s="164">
        <v>2.63558513825023E-3</v>
      </c>
      <c r="H196" s="164">
        <v>1.1988702472560001E-3</v>
      </c>
    </row>
    <row r="197" spans="2:26" x14ac:dyDescent="0.45">
      <c r="B197" s="164" t="s">
        <v>19</v>
      </c>
      <c r="C197" s="164" t="s">
        <v>1027</v>
      </c>
      <c r="D197" s="164" t="s">
        <v>514</v>
      </c>
      <c r="E197" s="164" t="s">
        <v>2054</v>
      </c>
      <c r="F197" s="164" t="s">
        <v>2057</v>
      </c>
      <c r="G197" s="164">
        <v>0.99969551407233004</v>
      </c>
      <c r="H197" s="164">
        <v>0.999116096076057</v>
      </c>
    </row>
    <row r="198" spans="2:26" x14ac:dyDescent="0.45">
      <c r="B198" s="164" t="s">
        <v>19</v>
      </c>
      <c r="C198" s="164" t="s">
        <v>1027</v>
      </c>
      <c r="D198" s="164" t="s">
        <v>514</v>
      </c>
      <c r="E198" s="164" t="s">
        <v>504</v>
      </c>
      <c r="F198" s="164" t="s">
        <v>2057</v>
      </c>
      <c r="G198" s="164">
        <v>1</v>
      </c>
      <c r="H198" s="164">
        <v>1</v>
      </c>
    </row>
    <row r="199" spans="2:26" x14ac:dyDescent="0.45">
      <c r="B199" s="164" t="s">
        <v>19</v>
      </c>
      <c r="C199" s="164" t="s">
        <v>1027</v>
      </c>
      <c r="D199" s="164" t="s">
        <v>514</v>
      </c>
      <c r="E199" s="164" t="s">
        <v>2055</v>
      </c>
      <c r="F199" s="164" t="s">
        <v>2057</v>
      </c>
      <c r="G199" s="164">
        <v>0.80428858930033398</v>
      </c>
      <c r="H199" s="164">
        <v>0.55385911645069996</v>
      </c>
    </row>
    <row r="200" spans="2:26" x14ac:dyDescent="0.45">
      <c r="B200" s="164" t="s">
        <v>19</v>
      </c>
      <c r="C200" s="164" t="s">
        <v>1027</v>
      </c>
      <c r="D200" s="164" t="s">
        <v>514</v>
      </c>
      <c r="E200" s="164" t="s">
        <v>1872</v>
      </c>
      <c r="F200" s="164" t="s">
        <v>2057</v>
      </c>
      <c r="G200" s="164">
        <v>0.86744159368999896</v>
      </c>
      <c r="H200" s="164">
        <v>0.95140448823170398</v>
      </c>
    </row>
    <row r="201" spans="2:26" x14ac:dyDescent="0.45">
      <c r="B201" s="164" t="s">
        <v>22</v>
      </c>
      <c r="C201" s="164" t="s">
        <v>1027</v>
      </c>
      <c r="D201" s="164" t="s">
        <v>2052</v>
      </c>
      <c r="E201" s="164" t="s">
        <v>496</v>
      </c>
      <c r="F201" s="164" t="s">
        <v>2053</v>
      </c>
      <c r="G201" s="164">
        <v>9.1070279622060504E-2</v>
      </c>
      <c r="H201" s="164">
        <v>7.7790638489451197E-2</v>
      </c>
    </row>
    <row r="202" spans="2:26" x14ac:dyDescent="0.45">
      <c r="B202" s="164" t="s">
        <v>22</v>
      </c>
      <c r="C202" s="164" t="s">
        <v>1027</v>
      </c>
      <c r="D202" s="164" t="s">
        <v>2052</v>
      </c>
      <c r="E202" s="164" t="s">
        <v>2054</v>
      </c>
      <c r="F202" s="164" t="s">
        <v>2053</v>
      </c>
      <c r="G202" s="164">
        <v>0.99983985307560796</v>
      </c>
      <c r="H202" s="164">
        <v>0.99972519418089101</v>
      </c>
    </row>
    <row r="203" spans="2:26" x14ac:dyDescent="0.45">
      <c r="B203" s="164" t="s">
        <v>22</v>
      </c>
      <c r="C203" s="164" t="s">
        <v>1027</v>
      </c>
      <c r="D203" s="164" t="s">
        <v>2052</v>
      </c>
      <c r="E203" s="164" t="s">
        <v>504</v>
      </c>
      <c r="F203" s="164" t="s">
        <v>2053</v>
      </c>
      <c r="G203" s="164">
        <v>1</v>
      </c>
      <c r="H203" s="164">
        <v>1</v>
      </c>
    </row>
    <row r="204" spans="2:26" x14ac:dyDescent="0.45">
      <c r="B204" s="164" t="s">
        <v>22</v>
      </c>
      <c r="C204" s="164" t="s">
        <v>1027</v>
      </c>
      <c r="D204" s="164" t="s">
        <v>2052</v>
      </c>
      <c r="E204" s="164" t="s">
        <v>2055</v>
      </c>
      <c r="F204" s="164" t="s">
        <v>2053</v>
      </c>
      <c r="G204" s="164">
        <v>0.73838163307904703</v>
      </c>
      <c r="H204" s="164">
        <v>0.65440441697433605</v>
      </c>
    </row>
    <row r="205" spans="2:26" x14ac:dyDescent="0.45">
      <c r="B205" s="164" t="s">
        <v>22</v>
      </c>
      <c r="C205" s="164" t="s">
        <v>1027</v>
      </c>
      <c r="D205" s="164" t="s">
        <v>2052</v>
      </c>
      <c r="E205" s="164" t="s">
        <v>1872</v>
      </c>
      <c r="F205" s="164" t="s">
        <v>2053</v>
      </c>
      <c r="G205" s="164">
        <v>1</v>
      </c>
      <c r="H205" s="164">
        <v>1</v>
      </c>
    </row>
    <row r="206" spans="2:26" x14ac:dyDescent="0.45">
      <c r="B206" s="164" t="s">
        <v>22</v>
      </c>
      <c r="C206" s="164" t="s">
        <v>1027</v>
      </c>
      <c r="D206" s="164" t="s">
        <v>2052</v>
      </c>
      <c r="E206" s="164" t="s">
        <v>496</v>
      </c>
      <c r="F206" s="164" t="s">
        <v>2056</v>
      </c>
      <c r="G206" s="164">
        <v>9.1070279622060504E-2</v>
      </c>
      <c r="H206" s="164">
        <v>7.7790638489451197E-2</v>
      </c>
    </row>
    <row r="207" spans="2:26" x14ac:dyDescent="0.45">
      <c r="B207" s="164" t="s">
        <v>22</v>
      </c>
      <c r="C207" s="164" t="s">
        <v>1027</v>
      </c>
      <c r="D207" s="164" t="s">
        <v>2052</v>
      </c>
      <c r="E207" s="164" t="s">
        <v>2054</v>
      </c>
      <c r="F207" s="164" t="s">
        <v>2056</v>
      </c>
      <c r="G207" s="164">
        <v>0.99983985307560796</v>
      </c>
      <c r="H207" s="164">
        <v>0.99972519418089101</v>
      </c>
    </row>
    <row r="208" spans="2:26" x14ac:dyDescent="0.45">
      <c r="B208" s="164" t="s">
        <v>22</v>
      </c>
      <c r="C208" s="164" t="s">
        <v>1027</v>
      </c>
      <c r="D208" s="164" t="s">
        <v>2052</v>
      </c>
      <c r="E208" s="164" t="s">
        <v>504</v>
      </c>
      <c r="F208" s="164" t="s">
        <v>2056</v>
      </c>
      <c r="G208" s="164">
        <v>1</v>
      </c>
      <c r="H208" s="164">
        <v>1</v>
      </c>
    </row>
    <row r="209" spans="2:8" x14ac:dyDescent="0.45">
      <c r="B209" s="164" t="s">
        <v>22</v>
      </c>
      <c r="C209" s="164" t="s">
        <v>1027</v>
      </c>
      <c r="D209" s="164" t="s">
        <v>2052</v>
      </c>
      <c r="E209" s="164" t="s">
        <v>2055</v>
      </c>
      <c r="F209" s="164" t="s">
        <v>2056</v>
      </c>
      <c r="G209" s="164">
        <v>0.73838163307904703</v>
      </c>
      <c r="H209" s="164">
        <v>0.65440441697433605</v>
      </c>
    </row>
    <row r="210" spans="2:8" x14ac:dyDescent="0.45">
      <c r="B210" s="164" t="s">
        <v>22</v>
      </c>
      <c r="C210" s="164" t="s">
        <v>1027</v>
      </c>
      <c r="D210" s="164" t="s">
        <v>2052</v>
      </c>
      <c r="E210" s="164" t="s">
        <v>1872</v>
      </c>
      <c r="F210" s="164" t="s">
        <v>2056</v>
      </c>
      <c r="G210" s="164">
        <v>1</v>
      </c>
      <c r="H210" s="164">
        <v>1</v>
      </c>
    </row>
    <row r="211" spans="2:8" x14ac:dyDescent="0.45">
      <c r="B211" s="164" t="s">
        <v>22</v>
      </c>
      <c r="C211" s="164" t="s">
        <v>1027</v>
      </c>
      <c r="D211" s="164" t="s">
        <v>514</v>
      </c>
      <c r="E211" s="164" t="s">
        <v>496</v>
      </c>
      <c r="F211" s="164" t="s">
        <v>2057</v>
      </c>
      <c r="G211" s="164">
        <v>9.33218667834536E-3</v>
      </c>
      <c r="H211" s="164">
        <v>7.8061928454367397E-3</v>
      </c>
    </row>
    <row r="212" spans="2:8" x14ac:dyDescent="0.45">
      <c r="B212" s="164" t="s">
        <v>22</v>
      </c>
      <c r="C212" s="164" t="s">
        <v>1027</v>
      </c>
      <c r="D212" s="164" t="s">
        <v>514</v>
      </c>
      <c r="E212" s="164" t="s">
        <v>2054</v>
      </c>
      <c r="F212" s="164" t="s">
        <v>2057</v>
      </c>
      <c r="G212" s="164">
        <v>0.99954035980156497</v>
      </c>
      <c r="H212" s="164">
        <v>0.99991088835709596</v>
      </c>
    </row>
    <row r="213" spans="2:8" x14ac:dyDescent="0.45">
      <c r="B213" s="164" t="s">
        <v>22</v>
      </c>
      <c r="C213" s="164" t="s">
        <v>1027</v>
      </c>
      <c r="D213" s="164" t="s">
        <v>514</v>
      </c>
      <c r="E213" s="164" t="s">
        <v>504</v>
      </c>
      <c r="F213" s="164" t="s">
        <v>2057</v>
      </c>
      <c r="G213" s="164">
        <v>1</v>
      </c>
      <c r="H213" s="164">
        <v>1</v>
      </c>
    </row>
    <row r="214" spans="2:8" x14ac:dyDescent="0.45">
      <c r="B214" s="164" t="s">
        <v>22</v>
      </c>
      <c r="C214" s="164" t="s">
        <v>1027</v>
      </c>
      <c r="D214" s="164" t="s">
        <v>514</v>
      </c>
      <c r="E214" s="164" t="s">
        <v>2055</v>
      </c>
      <c r="F214" s="164" t="s">
        <v>2057</v>
      </c>
      <c r="G214" s="164">
        <v>0.51469297692439198</v>
      </c>
      <c r="H214" s="164">
        <v>0.30594943668147101</v>
      </c>
    </row>
    <row r="215" spans="2:8" x14ac:dyDescent="0.45">
      <c r="B215" s="164" t="s">
        <v>22</v>
      </c>
      <c r="C215" s="164" t="s">
        <v>1027</v>
      </c>
      <c r="D215" s="164" t="s">
        <v>514</v>
      </c>
      <c r="E215" s="164" t="s">
        <v>1872</v>
      </c>
      <c r="F215" s="164" t="s">
        <v>2057</v>
      </c>
      <c r="G215" s="164">
        <v>0.75541724217295902</v>
      </c>
      <c r="H215" s="164">
        <v>0.91139490285524605</v>
      </c>
    </row>
    <row r="216" spans="2:8" x14ac:dyDescent="0.45">
      <c r="B216" s="164" t="s">
        <v>25</v>
      </c>
      <c r="C216" s="164" t="s">
        <v>1027</v>
      </c>
      <c r="D216" s="164" t="s">
        <v>2052</v>
      </c>
      <c r="E216" s="164" t="s">
        <v>496</v>
      </c>
      <c r="F216" s="164" t="s">
        <v>2053</v>
      </c>
      <c r="G216" s="164">
        <v>1.42872607794768E-2</v>
      </c>
      <c r="H216" s="164">
        <v>1.6896862873626899E-2</v>
      </c>
    </row>
    <row r="217" spans="2:8" x14ac:dyDescent="0.45">
      <c r="B217" s="164" t="s">
        <v>25</v>
      </c>
      <c r="C217" s="164" t="s">
        <v>1027</v>
      </c>
      <c r="D217" s="164" t="s">
        <v>2052</v>
      </c>
      <c r="E217" s="164" t="s">
        <v>2054</v>
      </c>
      <c r="F217" s="164" t="s">
        <v>2053</v>
      </c>
      <c r="G217" s="164">
        <v>0.99897636385958399</v>
      </c>
      <c r="H217" s="164">
        <v>0.99860234327216102</v>
      </c>
    </row>
    <row r="218" spans="2:8" x14ac:dyDescent="0.45">
      <c r="B218" s="164" t="s">
        <v>25</v>
      </c>
      <c r="C218" s="164" t="s">
        <v>1027</v>
      </c>
      <c r="D218" s="164" t="s">
        <v>2052</v>
      </c>
      <c r="E218" s="164" t="s">
        <v>504</v>
      </c>
      <c r="F218" s="164" t="s">
        <v>2053</v>
      </c>
      <c r="G218" s="164">
        <v>1</v>
      </c>
      <c r="H218" s="164">
        <v>1</v>
      </c>
    </row>
    <row r="219" spans="2:8" x14ac:dyDescent="0.45">
      <c r="B219" s="164" t="s">
        <v>25</v>
      </c>
      <c r="C219" s="164" t="s">
        <v>1027</v>
      </c>
      <c r="D219" s="164" t="s">
        <v>2052</v>
      </c>
      <c r="E219" s="164" t="s">
        <v>2055</v>
      </c>
      <c r="F219" s="164" t="s">
        <v>2053</v>
      </c>
      <c r="G219" s="164">
        <v>0.31541971127989499</v>
      </c>
      <c r="H219" s="164">
        <v>0.27846575435682402</v>
      </c>
    </row>
    <row r="220" spans="2:8" x14ac:dyDescent="0.45">
      <c r="B220" s="164" t="s">
        <v>25</v>
      </c>
      <c r="C220" s="164" t="s">
        <v>1027</v>
      </c>
      <c r="D220" s="164" t="s">
        <v>2052</v>
      </c>
      <c r="E220" s="164" t="s">
        <v>1872</v>
      </c>
      <c r="F220" s="164" t="s">
        <v>2053</v>
      </c>
      <c r="G220" s="164">
        <v>1</v>
      </c>
      <c r="H220" s="164">
        <v>1</v>
      </c>
    </row>
    <row r="221" spans="2:8" x14ac:dyDescent="0.45">
      <c r="B221" s="164" t="s">
        <v>25</v>
      </c>
      <c r="C221" s="164" t="s">
        <v>1027</v>
      </c>
      <c r="D221" s="164" t="s">
        <v>2052</v>
      </c>
      <c r="E221" s="164" t="s">
        <v>496</v>
      </c>
      <c r="F221" s="164" t="s">
        <v>2056</v>
      </c>
      <c r="G221" s="164">
        <v>1.42872607794768E-2</v>
      </c>
      <c r="H221" s="164">
        <v>1.6896862873626899E-2</v>
      </c>
    </row>
    <row r="222" spans="2:8" x14ac:dyDescent="0.45">
      <c r="B222" s="164" t="s">
        <v>25</v>
      </c>
      <c r="C222" s="164" t="s">
        <v>1027</v>
      </c>
      <c r="D222" s="164" t="s">
        <v>2052</v>
      </c>
      <c r="E222" s="164" t="s">
        <v>2054</v>
      </c>
      <c r="F222" s="164" t="s">
        <v>2056</v>
      </c>
      <c r="G222" s="164">
        <v>0.99897636385958399</v>
      </c>
      <c r="H222" s="164">
        <v>0.99860234327216102</v>
      </c>
    </row>
    <row r="223" spans="2:8" x14ac:dyDescent="0.45">
      <c r="B223" s="164" t="s">
        <v>25</v>
      </c>
      <c r="C223" s="164" t="s">
        <v>1027</v>
      </c>
      <c r="D223" s="164" t="s">
        <v>2052</v>
      </c>
      <c r="E223" s="164" t="s">
        <v>504</v>
      </c>
      <c r="F223" s="164" t="s">
        <v>2056</v>
      </c>
      <c r="G223" s="164">
        <v>1</v>
      </c>
      <c r="H223" s="164">
        <v>1</v>
      </c>
    </row>
    <row r="224" spans="2:8" x14ac:dyDescent="0.45">
      <c r="B224" s="164" t="s">
        <v>25</v>
      </c>
      <c r="C224" s="164" t="s">
        <v>1027</v>
      </c>
      <c r="D224" s="164" t="s">
        <v>2052</v>
      </c>
      <c r="E224" s="164" t="s">
        <v>2055</v>
      </c>
      <c r="F224" s="164" t="s">
        <v>2056</v>
      </c>
      <c r="G224" s="164">
        <v>0.31541971127989499</v>
      </c>
      <c r="H224" s="164">
        <v>0.27846575435682402</v>
      </c>
    </row>
    <row r="225" spans="2:8" x14ac:dyDescent="0.45">
      <c r="B225" s="164" t="s">
        <v>25</v>
      </c>
      <c r="C225" s="164" t="s">
        <v>1027</v>
      </c>
      <c r="D225" s="164" t="s">
        <v>2052</v>
      </c>
      <c r="E225" s="164" t="s">
        <v>1872</v>
      </c>
      <c r="F225" s="164" t="s">
        <v>2056</v>
      </c>
      <c r="G225" s="164">
        <v>1</v>
      </c>
      <c r="H225" s="164">
        <v>1</v>
      </c>
    </row>
    <row r="226" spans="2:8" x14ac:dyDescent="0.45">
      <c r="B226" s="164" t="s">
        <v>25</v>
      </c>
      <c r="C226" s="164" t="s">
        <v>1027</v>
      </c>
      <c r="D226" s="164" t="s">
        <v>514</v>
      </c>
      <c r="E226" s="164" t="s">
        <v>496</v>
      </c>
      <c r="F226" s="164" t="s">
        <v>2057</v>
      </c>
      <c r="G226" s="164">
        <v>2.95572015477686E-3</v>
      </c>
      <c r="H226" s="164">
        <v>2.2812584087877098E-3</v>
      </c>
    </row>
    <row r="227" spans="2:8" x14ac:dyDescent="0.45">
      <c r="B227" s="164" t="s">
        <v>25</v>
      </c>
      <c r="C227" s="164" t="s">
        <v>1027</v>
      </c>
      <c r="D227" s="164" t="s">
        <v>514</v>
      </c>
      <c r="E227" s="164" t="s">
        <v>2054</v>
      </c>
      <c r="F227" s="164" t="s">
        <v>2057</v>
      </c>
      <c r="G227" s="164">
        <v>0.99532602650133795</v>
      </c>
      <c r="H227" s="164">
        <v>0.99833888447312003</v>
      </c>
    </row>
    <row r="228" spans="2:8" x14ac:dyDescent="0.45">
      <c r="B228" s="164" t="s">
        <v>25</v>
      </c>
      <c r="C228" s="164" t="s">
        <v>1027</v>
      </c>
      <c r="D228" s="164" t="s">
        <v>514</v>
      </c>
      <c r="E228" s="164" t="s">
        <v>504</v>
      </c>
      <c r="F228" s="164" t="s">
        <v>2057</v>
      </c>
      <c r="G228" s="164">
        <v>1</v>
      </c>
      <c r="H228" s="164">
        <v>1</v>
      </c>
    </row>
    <row r="229" spans="2:8" x14ac:dyDescent="0.45">
      <c r="B229" s="164" t="s">
        <v>25</v>
      </c>
      <c r="C229" s="164" t="s">
        <v>1027</v>
      </c>
      <c r="D229" s="164" t="s">
        <v>514</v>
      </c>
      <c r="E229" s="164" t="s">
        <v>2055</v>
      </c>
      <c r="F229" s="164" t="s">
        <v>2057</v>
      </c>
      <c r="G229" s="164">
        <v>0.27504129818081802</v>
      </c>
      <c r="H229" s="164">
        <v>0.163449098410272</v>
      </c>
    </row>
    <row r="230" spans="2:8" x14ac:dyDescent="0.45">
      <c r="B230" s="164" t="s">
        <v>25</v>
      </c>
      <c r="C230" s="164" t="s">
        <v>1027</v>
      </c>
      <c r="D230" s="164" t="s">
        <v>514</v>
      </c>
      <c r="E230" s="164" t="s">
        <v>1872</v>
      </c>
      <c r="F230" s="164" t="s">
        <v>2057</v>
      </c>
      <c r="G230" s="164">
        <v>0.51621990074156299</v>
      </c>
      <c r="H230" s="164">
        <v>0.78257081852510102</v>
      </c>
    </row>
    <row r="231" spans="2:8" x14ac:dyDescent="0.45">
      <c r="B231" s="164" t="s">
        <v>28</v>
      </c>
      <c r="C231" s="164" t="s">
        <v>1027</v>
      </c>
      <c r="D231" s="164" t="s">
        <v>2052</v>
      </c>
      <c r="E231" s="164" t="s">
        <v>496</v>
      </c>
      <c r="F231" s="164" t="s">
        <v>2053</v>
      </c>
      <c r="G231" s="164">
        <v>5.4131096088364097E-2</v>
      </c>
      <c r="H231" s="164">
        <v>4.9646710216036997E-2</v>
      </c>
    </row>
    <row r="232" spans="2:8" x14ac:dyDescent="0.45">
      <c r="B232" s="164" t="s">
        <v>28</v>
      </c>
      <c r="C232" s="164" t="s">
        <v>1027</v>
      </c>
      <c r="D232" s="164" t="s">
        <v>2052</v>
      </c>
      <c r="E232" s="164" t="s">
        <v>2054</v>
      </c>
      <c r="F232" s="164" t="s">
        <v>2053</v>
      </c>
      <c r="G232" s="164">
        <v>0.99972836134471399</v>
      </c>
      <c r="H232" s="164">
        <v>0.99955632296561003</v>
      </c>
    </row>
    <row r="233" spans="2:8" x14ac:dyDescent="0.45">
      <c r="B233" s="164" t="s">
        <v>28</v>
      </c>
      <c r="C233" s="164" t="s">
        <v>1027</v>
      </c>
      <c r="D233" s="164" t="s">
        <v>2052</v>
      </c>
      <c r="E233" s="164" t="s">
        <v>504</v>
      </c>
      <c r="F233" s="164" t="s">
        <v>2053</v>
      </c>
      <c r="G233" s="164">
        <v>1</v>
      </c>
      <c r="H233" s="164">
        <v>1</v>
      </c>
    </row>
    <row r="234" spans="2:8" x14ac:dyDescent="0.45">
      <c r="B234" s="164" t="s">
        <v>28</v>
      </c>
      <c r="C234" s="164" t="s">
        <v>1027</v>
      </c>
      <c r="D234" s="164" t="s">
        <v>2052</v>
      </c>
      <c r="E234" s="164" t="s">
        <v>2055</v>
      </c>
      <c r="F234" s="164" t="s">
        <v>2053</v>
      </c>
      <c r="G234" s="164">
        <v>0.62811345838070998</v>
      </c>
      <c r="H234" s="164">
        <v>0.54264304584017098</v>
      </c>
    </row>
    <row r="235" spans="2:8" x14ac:dyDescent="0.45">
      <c r="B235" s="164" t="s">
        <v>28</v>
      </c>
      <c r="C235" s="164" t="s">
        <v>1027</v>
      </c>
      <c r="D235" s="164" t="s">
        <v>2052</v>
      </c>
      <c r="E235" s="164" t="s">
        <v>1872</v>
      </c>
      <c r="F235" s="164" t="s">
        <v>2053</v>
      </c>
      <c r="G235" s="164">
        <v>1</v>
      </c>
      <c r="H235" s="164">
        <v>1</v>
      </c>
    </row>
    <row r="236" spans="2:8" x14ac:dyDescent="0.45">
      <c r="B236" s="164" t="s">
        <v>28</v>
      </c>
      <c r="C236" s="164" t="s">
        <v>1027</v>
      </c>
      <c r="D236" s="164" t="s">
        <v>2052</v>
      </c>
      <c r="E236" s="164" t="s">
        <v>496</v>
      </c>
      <c r="F236" s="164" t="s">
        <v>2056</v>
      </c>
      <c r="G236" s="164">
        <v>5.4131096088364097E-2</v>
      </c>
      <c r="H236" s="164">
        <v>4.9646710216036997E-2</v>
      </c>
    </row>
    <row r="237" spans="2:8" x14ac:dyDescent="0.45">
      <c r="B237" s="164" t="s">
        <v>28</v>
      </c>
      <c r="C237" s="164" t="s">
        <v>1027</v>
      </c>
      <c r="D237" s="164" t="s">
        <v>2052</v>
      </c>
      <c r="E237" s="164" t="s">
        <v>2054</v>
      </c>
      <c r="F237" s="164" t="s">
        <v>2056</v>
      </c>
      <c r="G237" s="164">
        <v>0.99972836134471399</v>
      </c>
      <c r="H237" s="164">
        <v>0.99955632296561003</v>
      </c>
    </row>
    <row r="238" spans="2:8" x14ac:dyDescent="0.45">
      <c r="B238" s="164" t="s">
        <v>28</v>
      </c>
      <c r="C238" s="164" t="s">
        <v>1027</v>
      </c>
      <c r="D238" s="164" t="s">
        <v>2052</v>
      </c>
      <c r="E238" s="164" t="s">
        <v>504</v>
      </c>
      <c r="F238" s="164" t="s">
        <v>2056</v>
      </c>
      <c r="G238" s="164">
        <v>1</v>
      </c>
      <c r="H238" s="164">
        <v>1</v>
      </c>
    </row>
    <row r="239" spans="2:8" x14ac:dyDescent="0.45">
      <c r="B239" s="164" t="s">
        <v>28</v>
      </c>
      <c r="C239" s="164" t="s">
        <v>1027</v>
      </c>
      <c r="D239" s="164" t="s">
        <v>2052</v>
      </c>
      <c r="E239" s="164" t="s">
        <v>2055</v>
      </c>
      <c r="F239" s="164" t="s">
        <v>2056</v>
      </c>
      <c r="G239" s="164">
        <v>0.62811345838070998</v>
      </c>
      <c r="H239" s="164">
        <v>0.54264304584017098</v>
      </c>
    </row>
    <row r="240" spans="2:8" x14ac:dyDescent="0.45">
      <c r="B240" s="164" t="s">
        <v>28</v>
      </c>
      <c r="C240" s="164" t="s">
        <v>1027</v>
      </c>
      <c r="D240" s="164" t="s">
        <v>2052</v>
      </c>
      <c r="E240" s="164" t="s">
        <v>1872</v>
      </c>
      <c r="F240" s="164" t="s">
        <v>2056</v>
      </c>
      <c r="G240" s="164">
        <v>1</v>
      </c>
      <c r="H240" s="164">
        <v>1</v>
      </c>
    </row>
    <row r="241" spans="2:8" x14ac:dyDescent="0.45">
      <c r="B241" s="164" t="s">
        <v>28</v>
      </c>
      <c r="C241" s="164" t="s">
        <v>1027</v>
      </c>
      <c r="D241" s="164" t="s">
        <v>514</v>
      </c>
      <c r="E241" s="164" t="s">
        <v>496</v>
      </c>
      <c r="F241" s="164" t="s">
        <v>2057</v>
      </c>
      <c r="G241" s="164">
        <v>6.4152815489895397E-3</v>
      </c>
      <c r="H241" s="164">
        <v>5.1420779382121001E-3</v>
      </c>
    </row>
    <row r="242" spans="2:8" x14ac:dyDescent="0.45">
      <c r="B242" s="164" t="s">
        <v>28</v>
      </c>
      <c r="C242" s="164" t="s">
        <v>1027</v>
      </c>
      <c r="D242" s="164" t="s">
        <v>514</v>
      </c>
      <c r="E242" s="164" t="s">
        <v>2054</v>
      </c>
      <c r="F242" s="164" t="s">
        <v>2057</v>
      </c>
      <c r="G242" s="164">
        <v>0.99882644111241303</v>
      </c>
      <c r="H242" s="164">
        <v>0.99964411206829196</v>
      </c>
    </row>
    <row r="243" spans="2:8" x14ac:dyDescent="0.45">
      <c r="B243" s="164" t="s">
        <v>28</v>
      </c>
      <c r="C243" s="164" t="s">
        <v>1027</v>
      </c>
      <c r="D243" s="164" t="s">
        <v>514</v>
      </c>
      <c r="E243" s="164" t="s">
        <v>504</v>
      </c>
      <c r="F243" s="164" t="s">
        <v>2057</v>
      </c>
      <c r="G243" s="164">
        <v>1</v>
      </c>
      <c r="H243" s="164">
        <v>1</v>
      </c>
    </row>
    <row r="244" spans="2:8" x14ac:dyDescent="0.45">
      <c r="B244" s="164" t="s">
        <v>28</v>
      </c>
      <c r="C244" s="164" t="s">
        <v>1027</v>
      </c>
      <c r="D244" s="164" t="s">
        <v>514</v>
      </c>
      <c r="E244" s="164" t="s">
        <v>2055</v>
      </c>
      <c r="F244" s="164" t="s">
        <v>2057</v>
      </c>
      <c r="G244" s="164">
        <v>0.42841441724707702</v>
      </c>
      <c r="H244" s="164">
        <v>0.25064198421749301</v>
      </c>
    </row>
    <row r="245" spans="2:8" x14ac:dyDescent="0.45">
      <c r="B245" s="164" t="s">
        <v>28</v>
      </c>
      <c r="C245" s="164" t="s">
        <v>1027</v>
      </c>
      <c r="D245" s="164" t="s">
        <v>514</v>
      </c>
      <c r="E245" s="164" t="s">
        <v>1872</v>
      </c>
      <c r="F245" s="164" t="s">
        <v>2057</v>
      </c>
      <c r="G245" s="164">
        <v>0.68411479303539702</v>
      </c>
      <c r="H245" s="164">
        <v>0.87841437775288</v>
      </c>
    </row>
    <row r="246" spans="2:8" x14ac:dyDescent="0.45">
      <c r="B246" s="164" t="s">
        <v>30</v>
      </c>
      <c r="C246" s="164" t="s">
        <v>1027</v>
      </c>
      <c r="D246" s="164" t="s">
        <v>2052</v>
      </c>
      <c r="E246" s="164" t="s">
        <v>496</v>
      </c>
      <c r="F246" s="164" t="s">
        <v>2053</v>
      </c>
      <c r="G246" s="164">
        <v>1.8785734190099001E-2</v>
      </c>
      <c r="H246" s="164">
        <v>3.4909776946514398E-2</v>
      </c>
    </row>
    <row r="247" spans="2:8" x14ac:dyDescent="0.45">
      <c r="B247" s="164" t="s">
        <v>30</v>
      </c>
      <c r="C247" s="164" t="s">
        <v>1027</v>
      </c>
      <c r="D247" s="164" t="s">
        <v>2052</v>
      </c>
      <c r="E247" s="164" t="s">
        <v>2054</v>
      </c>
      <c r="F247" s="164" t="s">
        <v>2053</v>
      </c>
      <c r="G247" s="164">
        <v>0.99994150394830195</v>
      </c>
      <c r="H247" s="164">
        <v>0.99995840843016204</v>
      </c>
    </row>
    <row r="248" spans="2:8" x14ac:dyDescent="0.45">
      <c r="B248" s="164" t="s">
        <v>30</v>
      </c>
      <c r="C248" s="164" t="s">
        <v>1027</v>
      </c>
      <c r="D248" s="164" t="s">
        <v>2052</v>
      </c>
      <c r="E248" s="164" t="s">
        <v>504</v>
      </c>
      <c r="F248" s="164" t="s">
        <v>2053</v>
      </c>
      <c r="G248" s="164">
        <v>1</v>
      </c>
      <c r="H248" s="164">
        <v>1</v>
      </c>
    </row>
    <row r="249" spans="2:8" x14ac:dyDescent="0.45">
      <c r="B249" s="164" t="s">
        <v>30</v>
      </c>
      <c r="C249" s="164" t="s">
        <v>1027</v>
      </c>
      <c r="D249" s="164" t="s">
        <v>2052</v>
      </c>
      <c r="E249" s="164" t="s">
        <v>2055</v>
      </c>
      <c r="F249" s="164" t="s">
        <v>2053</v>
      </c>
      <c r="G249" s="164">
        <v>0.15817719372893899</v>
      </c>
      <c r="H249" s="164">
        <v>0.217702273123732</v>
      </c>
    </row>
    <row r="250" spans="2:8" x14ac:dyDescent="0.45">
      <c r="B250" s="164" t="s">
        <v>30</v>
      </c>
      <c r="C250" s="164" t="s">
        <v>1027</v>
      </c>
      <c r="D250" s="164" t="s">
        <v>2052</v>
      </c>
      <c r="E250" s="164" t="s">
        <v>1872</v>
      </c>
      <c r="F250" s="164" t="s">
        <v>2053</v>
      </c>
      <c r="G250" s="164">
        <v>1</v>
      </c>
      <c r="H250" s="164">
        <v>1</v>
      </c>
    </row>
    <row r="251" spans="2:8" x14ac:dyDescent="0.45">
      <c r="B251" s="164" t="s">
        <v>30</v>
      </c>
      <c r="C251" s="164" t="s">
        <v>1027</v>
      </c>
      <c r="D251" s="164" t="s">
        <v>2052</v>
      </c>
      <c r="E251" s="164" t="s">
        <v>496</v>
      </c>
      <c r="F251" s="164" t="s">
        <v>2056</v>
      </c>
      <c r="G251" s="164">
        <v>1.8785734190099001E-2</v>
      </c>
      <c r="H251" s="164">
        <v>3.4909776946514398E-2</v>
      </c>
    </row>
    <row r="252" spans="2:8" x14ac:dyDescent="0.45">
      <c r="B252" s="164" t="s">
        <v>30</v>
      </c>
      <c r="C252" s="164" t="s">
        <v>1027</v>
      </c>
      <c r="D252" s="164" t="s">
        <v>2052</v>
      </c>
      <c r="E252" s="164" t="s">
        <v>2054</v>
      </c>
      <c r="F252" s="164" t="s">
        <v>2056</v>
      </c>
      <c r="G252" s="164">
        <v>0.99994150394830195</v>
      </c>
      <c r="H252" s="164">
        <v>0.99995840843016204</v>
      </c>
    </row>
    <row r="253" spans="2:8" x14ac:dyDescent="0.45">
      <c r="B253" s="164" t="s">
        <v>30</v>
      </c>
      <c r="C253" s="164" t="s">
        <v>1027</v>
      </c>
      <c r="D253" s="164" t="s">
        <v>2052</v>
      </c>
      <c r="E253" s="164" t="s">
        <v>504</v>
      </c>
      <c r="F253" s="164" t="s">
        <v>2056</v>
      </c>
      <c r="G253" s="164">
        <v>1</v>
      </c>
      <c r="H253" s="164">
        <v>1</v>
      </c>
    </row>
    <row r="254" spans="2:8" x14ac:dyDescent="0.45">
      <c r="B254" s="164" t="s">
        <v>30</v>
      </c>
      <c r="C254" s="164" t="s">
        <v>1027</v>
      </c>
      <c r="D254" s="164" t="s">
        <v>2052</v>
      </c>
      <c r="E254" s="164" t="s">
        <v>2055</v>
      </c>
      <c r="F254" s="164" t="s">
        <v>2056</v>
      </c>
      <c r="G254" s="164">
        <v>0.15817719372893899</v>
      </c>
      <c r="H254" s="164">
        <v>0.217702273123732</v>
      </c>
    </row>
    <row r="255" spans="2:8" x14ac:dyDescent="0.45">
      <c r="B255" s="164" t="s">
        <v>30</v>
      </c>
      <c r="C255" s="164" t="s">
        <v>1027</v>
      </c>
      <c r="D255" s="164" t="s">
        <v>2052</v>
      </c>
      <c r="E255" s="164" t="s">
        <v>1872</v>
      </c>
      <c r="F255" s="164" t="s">
        <v>2056</v>
      </c>
      <c r="G255" s="164">
        <v>1</v>
      </c>
      <c r="H255" s="164">
        <v>1</v>
      </c>
    </row>
    <row r="256" spans="2:8" x14ac:dyDescent="0.45">
      <c r="B256" s="164" t="s">
        <v>30</v>
      </c>
      <c r="C256" s="164" t="s">
        <v>1027</v>
      </c>
      <c r="D256" s="164" t="s">
        <v>514</v>
      </c>
      <c r="E256" s="164" t="s">
        <v>496</v>
      </c>
      <c r="F256" s="164" t="s">
        <v>2057</v>
      </c>
      <c r="G256" s="164">
        <v>5.5692989418690698E-4</v>
      </c>
      <c r="H256" s="164">
        <v>5.1758463899959203E-4</v>
      </c>
    </row>
    <row r="257" spans="2:8" x14ac:dyDescent="0.45">
      <c r="B257" s="164" t="s">
        <v>30</v>
      </c>
      <c r="C257" s="164" t="s">
        <v>1027</v>
      </c>
      <c r="D257" s="164" t="s">
        <v>514</v>
      </c>
      <c r="E257" s="164" t="s">
        <v>2054</v>
      </c>
      <c r="F257" s="164" t="s">
        <v>2057</v>
      </c>
      <c r="G257" s="164">
        <v>0.99764375115778303</v>
      </c>
      <c r="H257" s="164">
        <v>0.99768725965199001</v>
      </c>
    </row>
    <row r="258" spans="2:8" x14ac:dyDescent="0.45">
      <c r="B258" s="164" t="s">
        <v>30</v>
      </c>
      <c r="C258" s="164" t="s">
        <v>1027</v>
      </c>
      <c r="D258" s="164" t="s">
        <v>514</v>
      </c>
      <c r="E258" s="164" t="s">
        <v>504</v>
      </c>
      <c r="F258" s="164" t="s">
        <v>2057</v>
      </c>
      <c r="G258" s="164">
        <v>1</v>
      </c>
      <c r="H258" s="164">
        <v>1</v>
      </c>
    </row>
    <row r="259" spans="2:8" x14ac:dyDescent="0.45">
      <c r="B259" s="164" t="s">
        <v>30</v>
      </c>
      <c r="C259" s="164" t="s">
        <v>1027</v>
      </c>
      <c r="D259" s="164" t="s">
        <v>514</v>
      </c>
      <c r="E259" s="164" t="s">
        <v>2055</v>
      </c>
      <c r="F259" s="164" t="s">
        <v>2057</v>
      </c>
      <c r="G259" s="164">
        <v>0.154359149912599</v>
      </c>
      <c r="H259" s="164">
        <v>0.10597932065148399</v>
      </c>
    </row>
    <row r="260" spans="2:8" x14ac:dyDescent="0.45">
      <c r="B260" s="164" t="s">
        <v>30</v>
      </c>
      <c r="C260" s="164" t="s">
        <v>1027</v>
      </c>
      <c r="D260" s="164" t="s">
        <v>514</v>
      </c>
      <c r="E260" s="164" t="s">
        <v>1872</v>
      </c>
      <c r="F260" s="164" t="s">
        <v>2057</v>
      </c>
      <c r="G260" s="164">
        <v>0.49510382086729698</v>
      </c>
      <c r="H260" s="164">
        <v>0.76491347902760998</v>
      </c>
    </row>
    <row r="261" spans="2:8" x14ac:dyDescent="0.45">
      <c r="B261" s="164" t="s">
        <v>33</v>
      </c>
      <c r="C261" s="164" t="s">
        <v>1027</v>
      </c>
      <c r="D261" s="164" t="s">
        <v>2052</v>
      </c>
      <c r="E261" s="164" t="s">
        <v>496</v>
      </c>
      <c r="F261" s="164" t="s">
        <v>2053</v>
      </c>
      <c r="G261" s="164">
        <v>7.8341475607513394E-2</v>
      </c>
      <c r="H261" s="164">
        <v>0.119249110020856</v>
      </c>
    </row>
    <row r="262" spans="2:8" x14ac:dyDescent="0.45">
      <c r="B262" s="164" t="s">
        <v>33</v>
      </c>
      <c r="C262" s="164" t="s">
        <v>1027</v>
      </c>
      <c r="D262" s="164" t="s">
        <v>2052</v>
      </c>
      <c r="E262" s="164" t="s">
        <v>2054</v>
      </c>
      <c r="F262" s="164" t="s">
        <v>2053</v>
      </c>
      <c r="G262" s="164">
        <v>0.99995405791914405</v>
      </c>
      <c r="H262" s="164">
        <v>0.99994155472080604</v>
      </c>
    </row>
    <row r="263" spans="2:8" x14ac:dyDescent="0.45">
      <c r="B263" s="164" t="s">
        <v>33</v>
      </c>
      <c r="C263" s="164" t="s">
        <v>1027</v>
      </c>
      <c r="D263" s="164" t="s">
        <v>2052</v>
      </c>
      <c r="E263" s="164" t="s">
        <v>504</v>
      </c>
      <c r="F263" s="164" t="s">
        <v>2053</v>
      </c>
      <c r="G263" s="164">
        <v>1</v>
      </c>
      <c r="H263" s="164">
        <v>1</v>
      </c>
    </row>
    <row r="264" spans="2:8" x14ac:dyDescent="0.45">
      <c r="B264" s="164" t="s">
        <v>33</v>
      </c>
      <c r="C264" s="164" t="s">
        <v>1027</v>
      </c>
      <c r="D264" s="164" t="s">
        <v>2052</v>
      </c>
      <c r="E264" s="164" t="s">
        <v>2055</v>
      </c>
      <c r="F264" s="164" t="s">
        <v>2053</v>
      </c>
      <c r="G264" s="164">
        <v>0.740758054153973</v>
      </c>
      <c r="H264" s="164">
        <v>0.77372657180910998</v>
      </c>
    </row>
    <row r="265" spans="2:8" x14ac:dyDescent="0.45">
      <c r="B265" s="164" t="s">
        <v>33</v>
      </c>
      <c r="C265" s="164" t="s">
        <v>1027</v>
      </c>
      <c r="D265" s="164" t="s">
        <v>2052</v>
      </c>
      <c r="E265" s="164" t="s">
        <v>1872</v>
      </c>
      <c r="F265" s="164" t="s">
        <v>2053</v>
      </c>
      <c r="G265" s="164">
        <v>1</v>
      </c>
      <c r="H265" s="164">
        <v>1</v>
      </c>
    </row>
    <row r="266" spans="2:8" x14ac:dyDescent="0.45">
      <c r="B266" s="164" t="s">
        <v>33</v>
      </c>
      <c r="C266" s="164" t="s">
        <v>1027</v>
      </c>
      <c r="D266" s="164" t="s">
        <v>2052</v>
      </c>
      <c r="E266" s="164" t="s">
        <v>496</v>
      </c>
      <c r="F266" s="164" t="s">
        <v>2056</v>
      </c>
      <c r="G266" s="164">
        <v>7.8341475607513394E-2</v>
      </c>
      <c r="H266" s="164">
        <v>0.119249110020856</v>
      </c>
    </row>
    <row r="267" spans="2:8" x14ac:dyDescent="0.45">
      <c r="B267" s="164" t="s">
        <v>33</v>
      </c>
      <c r="C267" s="164" t="s">
        <v>1027</v>
      </c>
      <c r="D267" s="164" t="s">
        <v>2052</v>
      </c>
      <c r="E267" s="164" t="s">
        <v>2054</v>
      </c>
      <c r="F267" s="164" t="s">
        <v>2056</v>
      </c>
      <c r="G267" s="164">
        <v>0.99995405791914405</v>
      </c>
      <c r="H267" s="164">
        <v>0.99994155472080604</v>
      </c>
    </row>
    <row r="268" spans="2:8" x14ac:dyDescent="0.45">
      <c r="B268" s="164" t="s">
        <v>33</v>
      </c>
      <c r="C268" s="164" t="s">
        <v>1027</v>
      </c>
      <c r="D268" s="164" t="s">
        <v>2052</v>
      </c>
      <c r="E268" s="164" t="s">
        <v>504</v>
      </c>
      <c r="F268" s="164" t="s">
        <v>2056</v>
      </c>
      <c r="G268" s="164">
        <v>1</v>
      </c>
      <c r="H268" s="164">
        <v>1</v>
      </c>
    </row>
    <row r="269" spans="2:8" x14ac:dyDescent="0.45">
      <c r="B269" s="164" t="s">
        <v>33</v>
      </c>
      <c r="C269" s="164" t="s">
        <v>1027</v>
      </c>
      <c r="D269" s="164" t="s">
        <v>2052</v>
      </c>
      <c r="E269" s="164" t="s">
        <v>2055</v>
      </c>
      <c r="F269" s="164" t="s">
        <v>2056</v>
      </c>
      <c r="G269" s="164">
        <v>0.740758054153973</v>
      </c>
      <c r="H269" s="164">
        <v>0.77372657180910998</v>
      </c>
    </row>
    <row r="270" spans="2:8" x14ac:dyDescent="0.45">
      <c r="B270" s="164" t="s">
        <v>33</v>
      </c>
      <c r="C270" s="164" t="s">
        <v>1027</v>
      </c>
      <c r="D270" s="164" t="s">
        <v>2052</v>
      </c>
      <c r="E270" s="164" t="s">
        <v>1872</v>
      </c>
      <c r="F270" s="164" t="s">
        <v>2056</v>
      </c>
      <c r="G270" s="164">
        <v>1</v>
      </c>
      <c r="H270" s="164">
        <v>1</v>
      </c>
    </row>
    <row r="271" spans="2:8" x14ac:dyDescent="0.45">
      <c r="B271" s="164" t="s">
        <v>33</v>
      </c>
      <c r="C271" s="164" t="s">
        <v>1027</v>
      </c>
      <c r="D271" s="164" t="s">
        <v>514</v>
      </c>
      <c r="E271" s="164" t="s">
        <v>496</v>
      </c>
      <c r="F271" s="164" t="s">
        <v>2057</v>
      </c>
      <c r="G271" s="164">
        <v>7.6039536883200304E-3</v>
      </c>
      <c r="H271" s="164">
        <v>5.8206087444847704E-3</v>
      </c>
    </row>
    <row r="272" spans="2:8" x14ac:dyDescent="0.45">
      <c r="B272" s="164" t="s">
        <v>33</v>
      </c>
      <c r="C272" s="164" t="s">
        <v>1027</v>
      </c>
      <c r="D272" s="164" t="s">
        <v>514</v>
      </c>
      <c r="E272" s="164" t="s">
        <v>2054</v>
      </c>
      <c r="F272" s="164" t="s">
        <v>2057</v>
      </c>
      <c r="G272" s="164">
        <v>0.99999465895849504</v>
      </c>
      <c r="H272" s="164">
        <v>0.99999798007479901</v>
      </c>
    </row>
    <row r="273" spans="2:8" x14ac:dyDescent="0.45">
      <c r="B273" s="164" t="s">
        <v>33</v>
      </c>
      <c r="C273" s="164" t="s">
        <v>1027</v>
      </c>
      <c r="D273" s="164" t="s">
        <v>514</v>
      </c>
      <c r="E273" s="164" t="s">
        <v>504</v>
      </c>
      <c r="F273" s="164" t="s">
        <v>2057</v>
      </c>
      <c r="G273" s="164">
        <v>1</v>
      </c>
      <c r="H273" s="164">
        <v>1</v>
      </c>
    </row>
    <row r="274" spans="2:8" x14ac:dyDescent="0.45">
      <c r="B274" s="164" t="s">
        <v>33</v>
      </c>
      <c r="C274" s="164" t="s">
        <v>1027</v>
      </c>
      <c r="D274" s="164" t="s">
        <v>514</v>
      </c>
      <c r="E274" s="164" t="s">
        <v>2055</v>
      </c>
      <c r="F274" s="164" t="s">
        <v>2057</v>
      </c>
      <c r="G274" s="164">
        <v>0.54733982159327998</v>
      </c>
      <c r="H274" s="164">
        <v>0.36275747233972</v>
      </c>
    </row>
    <row r="275" spans="2:8" x14ac:dyDescent="0.45">
      <c r="B275" s="164" t="s">
        <v>33</v>
      </c>
      <c r="C275" s="164" t="s">
        <v>1027</v>
      </c>
      <c r="D275" s="164" t="s">
        <v>514</v>
      </c>
      <c r="E275" s="164" t="s">
        <v>1872</v>
      </c>
      <c r="F275" s="164" t="s">
        <v>2057</v>
      </c>
      <c r="G275" s="164">
        <v>0.75525812875926901</v>
      </c>
      <c r="H275" s="164">
        <v>0.86883851344673302</v>
      </c>
    </row>
    <row r="276" spans="2:8" x14ac:dyDescent="0.45">
      <c r="B276" s="164" t="s">
        <v>36</v>
      </c>
      <c r="C276" s="164" t="s">
        <v>1027</v>
      </c>
      <c r="D276" s="164" t="s">
        <v>2052</v>
      </c>
      <c r="E276" s="164" t="s">
        <v>496</v>
      </c>
      <c r="F276" s="164" t="s">
        <v>2053</v>
      </c>
      <c r="G276" s="164">
        <v>7.1723756108245204E-2</v>
      </c>
      <c r="H276" s="164">
        <v>8.6477636128984403E-2</v>
      </c>
    </row>
    <row r="277" spans="2:8" x14ac:dyDescent="0.45">
      <c r="B277" s="164" t="s">
        <v>36</v>
      </c>
      <c r="C277" s="164" t="s">
        <v>1027</v>
      </c>
      <c r="D277" s="164" t="s">
        <v>2052</v>
      </c>
      <c r="E277" s="164" t="s">
        <v>2054</v>
      </c>
      <c r="F277" s="164" t="s">
        <v>2053</v>
      </c>
      <c r="G277" s="164">
        <v>0.99999986366762805</v>
      </c>
      <c r="H277" s="164">
        <v>0.99999983096737499</v>
      </c>
    </row>
    <row r="278" spans="2:8" x14ac:dyDescent="0.45">
      <c r="B278" s="164" t="s">
        <v>36</v>
      </c>
      <c r="C278" s="164" t="s">
        <v>1027</v>
      </c>
      <c r="D278" s="164" t="s">
        <v>2052</v>
      </c>
      <c r="E278" s="164" t="s">
        <v>504</v>
      </c>
      <c r="F278" s="164" t="s">
        <v>2053</v>
      </c>
      <c r="G278" s="164">
        <v>1</v>
      </c>
      <c r="H278" s="164">
        <v>1</v>
      </c>
    </row>
    <row r="279" spans="2:8" x14ac:dyDescent="0.45">
      <c r="B279" s="164" t="s">
        <v>36</v>
      </c>
      <c r="C279" s="164" t="s">
        <v>1027</v>
      </c>
      <c r="D279" s="164" t="s">
        <v>2052</v>
      </c>
      <c r="E279" s="164" t="s">
        <v>2055</v>
      </c>
      <c r="F279" s="164" t="s">
        <v>2053</v>
      </c>
      <c r="G279" s="164">
        <v>0.763057311643626</v>
      </c>
      <c r="H279" s="164">
        <v>0.69059433466658104</v>
      </c>
    </row>
    <row r="280" spans="2:8" x14ac:dyDescent="0.45">
      <c r="B280" s="164" t="s">
        <v>36</v>
      </c>
      <c r="C280" s="164" t="s">
        <v>1027</v>
      </c>
      <c r="D280" s="164" t="s">
        <v>2052</v>
      </c>
      <c r="E280" s="164" t="s">
        <v>1872</v>
      </c>
      <c r="F280" s="164" t="s">
        <v>2053</v>
      </c>
      <c r="G280" s="164">
        <v>1</v>
      </c>
      <c r="H280" s="164">
        <v>1</v>
      </c>
    </row>
    <row r="281" spans="2:8" x14ac:dyDescent="0.45">
      <c r="B281" s="164" t="s">
        <v>36</v>
      </c>
      <c r="C281" s="164" t="s">
        <v>1027</v>
      </c>
      <c r="D281" s="164" t="s">
        <v>2052</v>
      </c>
      <c r="E281" s="164" t="s">
        <v>496</v>
      </c>
      <c r="F281" s="164" t="s">
        <v>2056</v>
      </c>
      <c r="G281" s="164">
        <v>7.1723756108245093E-2</v>
      </c>
      <c r="H281" s="164">
        <v>8.64776361289845E-2</v>
      </c>
    </row>
    <row r="282" spans="2:8" x14ac:dyDescent="0.45">
      <c r="B282" s="164" t="s">
        <v>36</v>
      </c>
      <c r="C282" s="164" t="s">
        <v>1027</v>
      </c>
      <c r="D282" s="164" t="s">
        <v>2052</v>
      </c>
      <c r="E282" s="164" t="s">
        <v>2054</v>
      </c>
      <c r="F282" s="164" t="s">
        <v>2056</v>
      </c>
      <c r="G282" s="164">
        <v>0.99999986366762805</v>
      </c>
      <c r="H282" s="164">
        <v>0.99999983096737499</v>
      </c>
    </row>
    <row r="283" spans="2:8" x14ac:dyDescent="0.45">
      <c r="B283" s="164" t="s">
        <v>36</v>
      </c>
      <c r="C283" s="164" t="s">
        <v>1027</v>
      </c>
      <c r="D283" s="164" t="s">
        <v>2052</v>
      </c>
      <c r="E283" s="164" t="s">
        <v>504</v>
      </c>
      <c r="F283" s="164" t="s">
        <v>2056</v>
      </c>
      <c r="G283" s="164">
        <v>1</v>
      </c>
      <c r="H283" s="164">
        <v>1</v>
      </c>
    </row>
    <row r="284" spans="2:8" x14ac:dyDescent="0.45">
      <c r="B284" s="164" t="s">
        <v>36</v>
      </c>
      <c r="C284" s="164" t="s">
        <v>1027</v>
      </c>
      <c r="D284" s="164" t="s">
        <v>2052</v>
      </c>
      <c r="E284" s="164" t="s">
        <v>2055</v>
      </c>
      <c r="F284" s="164" t="s">
        <v>2056</v>
      </c>
      <c r="G284" s="164">
        <v>0.763057311643626</v>
      </c>
      <c r="H284" s="164">
        <v>0.69059433466658104</v>
      </c>
    </row>
    <row r="285" spans="2:8" x14ac:dyDescent="0.45">
      <c r="B285" s="164" t="s">
        <v>36</v>
      </c>
      <c r="C285" s="164" t="s">
        <v>1027</v>
      </c>
      <c r="D285" s="164" t="s">
        <v>2052</v>
      </c>
      <c r="E285" s="164" t="s">
        <v>1872</v>
      </c>
      <c r="F285" s="164" t="s">
        <v>2056</v>
      </c>
      <c r="G285" s="164">
        <v>1</v>
      </c>
      <c r="H285" s="164">
        <v>1</v>
      </c>
    </row>
    <row r="286" spans="2:8" x14ac:dyDescent="0.45">
      <c r="B286" s="164" t="s">
        <v>36</v>
      </c>
      <c r="C286" s="164" t="s">
        <v>1027</v>
      </c>
      <c r="D286" s="164" t="s">
        <v>514</v>
      </c>
      <c r="E286" s="164" t="s">
        <v>496</v>
      </c>
      <c r="F286" s="164" t="s">
        <v>2057</v>
      </c>
      <c r="G286" s="164">
        <v>4.4160172488300299E-3</v>
      </c>
      <c r="H286" s="164">
        <v>3.9433124489493604E-3</v>
      </c>
    </row>
    <row r="287" spans="2:8" x14ac:dyDescent="0.45">
      <c r="B287" s="164" t="s">
        <v>36</v>
      </c>
      <c r="C287" s="164" t="s">
        <v>1027</v>
      </c>
      <c r="D287" s="164" t="s">
        <v>514</v>
      </c>
      <c r="E287" s="164" t="s">
        <v>2054</v>
      </c>
      <c r="F287" s="164" t="s">
        <v>2057</v>
      </c>
      <c r="G287" s="164">
        <v>0.99995425975580299</v>
      </c>
      <c r="H287" s="164">
        <v>0.99973660734782699</v>
      </c>
    </row>
    <row r="288" spans="2:8" x14ac:dyDescent="0.45">
      <c r="B288" s="164" t="s">
        <v>36</v>
      </c>
      <c r="C288" s="164" t="s">
        <v>1027</v>
      </c>
      <c r="D288" s="164" t="s">
        <v>514</v>
      </c>
      <c r="E288" s="164" t="s">
        <v>504</v>
      </c>
      <c r="F288" s="164" t="s">
        <v>2057</v>
      </c>
      <c r="G288" s="164">
        <v>1</v>
      </c>
      <c r="H288" s="164">
        <v>1</v>
      </c>
    </row>
    <row r="289" spans="2:8" x14ac:dyDescent="0.45">
      <c r="B289" s="164" t="s">
        <v>36</v>
      </c>
      <c r="C289" s="164" t="s">
        <v>1027</v>
      </c>
      <c r="D289" s="164" t="s">
        <v>514</v>
      </c>
      <c r="E289" s="164" t="s">
        <v>2055</v>
      </c>
      <c r="F289" s="164" t="s">
        <v>2057</v>
      </c>
      <c r="G289" s="164">
        <v>0.59678784007474694</v>
      </c>
      <c r="H289" s="164">
        <v>0.36261895321209497</v>
      </c>
    </row>
    <row r="290" spans="2:8" x14ac:dyDescent="0.45">
      <c r="B290" s="164" t="s">
        <v>36</v>
      </c>
      <c r="C290" s="164" t="s">
        <v>1027</v>
      </c>
      <c r="D290" s="164" t="s">
        <v>514</v>
      </c>
      <c r="E290" s="164" t="s">
        <v>1872</v>
      </c>
      <c r="F290" s="164" t="s">
        <v>2057</v>
      </c>
      <c r="G290" s="164">
        <v>0.80111417478012104</v>
      </c>
      <c r="H290" s="164">
        <v>0.86396910234625701</v>
      </c>
    </row>
    <row r="291" spans="2:8" x14ac:dyDescent="0.45">
      <c r="B291" s="164" t="s">
        <v>39</v>
      </c>
      <c r="C291" s="164" t="s">
        <v>1027</v>
      </c>
      <c r="D291" s="164" t="s">
        <v>2052</v>
      </c>
      <c r="E291" s="164" t="s">
        <v>496</v>
      </c>
      <c r="F291" s="164" t="s">
        <v>2053</v>
      </c>
      <c r="G291" s="164">
        <v>6.9409621066694793E-2</v>
      </c>
      <c r="H291" s="164">
        <v>8.3948152957738498E-2</v>
      </c>
    </row>
    <row r="292" spans="2:8" x14ac:dyDescent="0.45">
      <c r="B292" s="164" t="s">
        <v>39</v>
      </c>
      <c r="C292" s="164" t="s">
        <v>1027</v>
      </c>
      <c r="D292" s="164" t="s">
        <v>2052</v>
      </c>
      <c r="E292" s="164" t="s">
        <v>2054</v>
      </c>
      <c r="F292" s="164" t="s">
        <v>2053</v>
      </c>
      <c r="G292" s="164">
        <v>0.99999984600539504</v>
      </c>
      <c r="H292" s="164">
        <v>0.99999980950345302</v>
      </c>
    </row>
    <row r="293" spans="2:8" x14ac:dyDescent="0.45">
      <c r="B293" s="164" t="s">
        <v>39</v>
      </c>
      <c r="C293" s="164" t="s">
        <v>1027</v>
      </c>
      <c r="D293" s="164" t="s">
        <v>2052</v>
      </c>
      <c r="E293" s="164" t="s">
        <v>504</v>
      </c>
      <c r="F293" s="164" t="s">
        <v>2053</v>
      </c>
      <c r="G293" s="164">
        <v>1</v>
      </c>
      <c r="H293" s="164">
        <v>1</v>
      </c>
    </row>
    <row r="294" spans="2:8" x14ac:dyDescent="0.45">
      <c r="B294" s="164" t="s">
        <v>39</v>
      </c>
      <c r="C294" s="164" t="s">
        <v>1027</v>
      </c>
      <c r="D294" s="164" t="s">
        <v>2052</v>
      </c>
      <c r="E294" s="164" t="s">
        <v>2055</v>
      </c>
      <c r="F294" s="164" t="s">
        <v>2053</v>
      </c>
      <c r="G294" s="164">
        <v>0.74023121488836396</v>
      </c>
      <c r="H294" s="164">
        <v>0.66457564610955899</v>
      </c>
    </row>
    <row r="295" spans="2:8" x14ac:dyDescent="0.45">
      <c r="B295" s="164" t="s">
        <v>39</v>
      </c>
      <c r="C295" s="164" t="s">
        <v>1027</v>
      </c>
      <c r="D295" s="164" t="s">
        <v>2052</v>
      </c>
      <c r="E295" s="164" t="s">
        <v>1872</v>
      </c>
      <c r="F295" s="164" t="s">
        <v>2053</v>
      </c>
      <c r="G295" s="164">
        <v>1</v>
      </c>
      <c r="H295" s="164">
        <v>1</v>
      </c>
    </row>
    <row r="296" spans="2:8" x14ac:dyDescent="0.45">
      <c r="B296" s="164" t="s">
        <v>39</v>
      </c>
      <c r="C296" s="164" t="s">
        <v>1027</v>
      </c>
      <c r="D296" s="164" t="s">
        <v>2052</v>
      </c>
      <c r="E296" s="164" t="s">
        <v>496</v>
      </c>
      <c r="F296" s="164" t="s">
        <v>2056</v>
      </c>
      <c r="G296" s="164">
        <v>6.9409621066694793E-2</v>
      </c>
      <c r="H296" s="164">
        <v>8.3948152957738498E-2</v>
      </c>
    </row>
    <row r="297" spans="2:8" x14ac:dyDescent="0.45">
      <c r="B297" s="164" t="s">
        <v>39</v>
      </c>
      <c r="C297" s="164" t="s">
        <v>1027</v>
      </c>
      <c r="D297" s="164" t="s">
        <v>2052</v>
      </c>
      <c r="E297" s="164" t="s">
        <v>2054</v>
      </c>
      <c r="F297" s="164" t="s">
        <v>2056</v>
      </c>
      <c r="G297" s="164">
        <v>0.99999984600539504</v>
      </c>
      <c r="H297" s="164">
        <v>0.99999980950345302</v>
      </c>
    </row>
    <row r="298" spans="2:8" x14ac:dyDescent="0.45">
      <c r="B298" s="164" t="s">
        <v>39</v>
      </c>
      <c r="C298" s="164" t="s">
        <v>1027</v>
      </c>
      <c r="D298" s="164" t="s">
        <v>2052</v>
      </c>
      <c r="E298" s="164" t="s">
        <v>504</v>
      </c>
      <c r="F298" s="164" t="s">
        <v>2056</v>
      </c>
      <c r="G298" s="164">
        <v>1</v>
      </c>
      <c r="H298" s="164">
        <v>1</v>
      </c>
    </row>
    <row r="299" spans="2:8" x14ac:dyDescent="0.45">
      <c r="B299" s="164" t="s">
        <v>39</v>
      </c>
      <c r="C299" s="164" t="s">
        <v>1027</v>
      </c>
      <c r="D299" s="164" t="s">
        <v>2052</v>
      </c>
      <c r="E299" s="164" t="s">
        <v>2055</v>
      </c>
      <c r="F299" s="164" t="s">
        <v>2056</v>
      </c>
      <c r="G299" s="164">
        <v>0.74023121488836396</v>
      </c>
      <c r="H299" s="164">
        <v>0.66457564610955899</v>
      </c>
    </row>
    <row r="300" spans="2:8" x14ac:dyDescent="0.45">
      <c r="B300" s="164" t="s">
        <v>39</v>
      </c>
      <c r="C300" s="164" t="s">
        <v>1027</v>
      </c>
      <c r="D300" s="164" t="s">
        <v>2052</v>
      </c>
      <c r="E300" s="164" t="s">
        <v>1872</v>
      </c>
      <c r="F300" s="164" t="s">
        <v>2056</v>
      </c>
      <c r="G300" s="164">
        <v>1</v>
      </c>
      <c r="H300" s="164">
        <v>1</v>
      </c>
    </row>
    <row r="301" spans="2:8" x14ac:dyDescent="0.45">
      <c r="B301" s="164" t="s">
        <v>39</v>
      </c>
      <c r="C301" s="164" t="s">
        <v>1027</v>
      </c>
      <c r="D301" s="164" t="s">
        <v>514</v>
      </c>
      <c r="E301" s="164" t="s">
        <v>496</v>
      </c>
      <c r="F301" s="164" t="s">
        <v>2057</v>
      </c>
      <c r="G301" s="164">
        <v>4.0641530696028704E-3</v>
      </c>
      <c r="H301" s="164">
        <v>3.8439395785001399E-3</v>
      </c>
    </row>
    <row r="302" spans="2:8" x14ac:dyDescent="0.45">
      <c r="B302" s="164" t="s">
        <v>39</v>
      </c>
      <c r="C302" s="164" t="s">
        <v>1027</v>
      </c>
      <c r="D302" s="164" t="s">
        <v>514</v>
      </c>
      <c r="E302" s="164" t="s">
        <v>2054</v>
      </c>
      <c r="F302" s="164" t="s">
        <v>2057</v>
      </c>
      <c r="G302" s="164">
        <v>0.99994613426095003</v>
      </c>
      <c r="H302" s="164">
        <v>0.99968726039684297</v>
      </c>
    </row>
    <row r="303" spans="2:8" x14ac:dyDescent="0.45">
      <c r="B303" s="164" t="s">
        <v>39</v>
      </c>
      <c r="C303" s="164" t="s">
        <v>1027</v>
      </c>
      <c r="D303" s="164" t="s">
        <v>514</v>
      </c>
      <c r="E303" s="164" t="s">
        <v>504</v>
      </c>
      <c r="F303" s="164" t="s">
        <v>2057</v>
      </c>
      <c r="G303" s="164">
        <v>1</v>
      </c>
      <c r="H303" s="164">
        <v>1</v>
      </c>
    </row>
    <row r="304" spans="2:8" x14ac:dyDescent="0.45">
      <c r="B304" s="164" t="s">
        <v>39</v>
      </c>
      <c r="C304" s="164" t="s">
        <v>1027</v>
      </c>
      <c r="D304" s="164" t="s">
        <v>514</v>
      </c>
      <c r="E304" s="164" t="s">
        <v>2055</v>
      </c>
      <c r="F304" s="164" t="s">
        <v>2057</v>
      </c>
      <c r="G304" s="164">
        <v>0.57123740013469704</v>
      </c>
      <c r="H304" s="164">
        <v>0.33912817910606002</v>
      </c>
    </row>
    <row r="305" spans="2:8" x14ac:dyDescent="0.45">
      <c r="B305" s="164" t="s">
        <v>39</v>
      </c>
      <c r="C305" s="164" t="s">
        <v>1027</v>
      </c>
      <c r="D305" s="164" t="s">
        <v>514</v>
      </c>
      <c r="E305" s="164" t="s">
        <v>1872</v>
      </c>
      <c r="F305" s="164" t="s">
        <v>2057</v>
      </c>
      <c r="G305" s="164">
        <v>0.79092035971047403</v>
      </c>
      <c r="H305" s="164">
        <v>0.86165639482472201</v>
      </c>
    </row>
    <row r="306" spans="2:8" x14ac:dyDescent="0.45">
      <c r="B306" s="164" t="s">
        <v>41</v>
      </c>
      <c r="C306" s="164" t="s">
        <v>1027</v>
      </c>
      <c r="D306" s="164" t="s">
        <v>2052</v>
      </c>
      <c r="E306" s="164" t="s">
        <v>496</v>
      </c>
      <c r="F306" s="164" t="s">
        <v>2053</v>
      </c>
      <c r="G306" s="164">
        <v>6.5466617132141594E-2</v>
      </c>
      <c r="H306" s="164">
        <v>8.2393114919560001E-2</v>
      </c>
    </row>
    <row r="307" spans="2:8" x14ac:dyDescent="0.45">
      <c r="B307" s="164" t="s">
        <v>41</v>
      </c>
      <c r="C307" s="164" t="s">
        <v>1027</v>
      </c>
      <c r="D307" s="164" t="s">
        <v>2052</v>
      </c>
      <c r="E307" s="164" t="s">
        <v>2054</v>
      </c>
      <c r="F307" s="164" t="s">
        <v>2053</v>
      </c>
      <c r="G307" s="164">
        <v>0.99998338419092403</v>
      </c>
      <c r="H307" s="164">
        <v>0.999971971247264</v>
      </c>
    </row>
    <row r="308" spans="2:8" x14ac:dyDescent="0.45">
      <c r="B308" s="164" t="s">
        <v>41</v>
      </c>
      <c r="C308" s="164" t="s">
        <v>1027</v>
      </c>
      <c r="D308" s="164" t="s">
        <v>2052</v>
      </c>
      <c r="E308" s="164" t="s">
        <v>504</v>
      </c>
      <c r="F308" s="164" t="s">
        <v>2053</v>
      </c>
      <c r="G308" s="164">
        <v>1</v>
      </c>
      <c r="H308" s="164">
        <v>1</v>
      </c>
    </row>
    <row r="309" spans="2:8" x14ac:dyDescent="0.45">
      <c r="B309" s="164" t="s">
        <v>41</v>
      </c>
      <c r="C309" s="164" t="s">
        <v>1027</v>
      </c>
      <c r="D309" s="164" t="s">
        <v>2052</v>
      </c>
      <c r="E309" s="164" t="s">
        <v>2055</v>
      </c>
      <c r="F309" s="164" t="s">
        <v>2053</v>
      </c>
      <c r="G309" s="164">
        <v>0.73450763000050001</v>
      </c>
      <c r="H309" s="164">
        <v>0.65691380819495704</v>
      </c>
    </row>
    <row r="310" spans="2:8" x14ac:dyDescent="0.45">
      <c r="B310" s="164" t="s">
        <v>41</v>
      </c>
      <c r="C310" s="164" t="s">
        <v>1027</v>
      </c>
      <c r="D310" s="164" t="s">
        <v>2052</v>
      </c>
      <c r="E310" s="164" t="s">
        <v>1872</v>
      </c>
      <c r="F310" s="164" t="s">
        <v>2053</v>
      </c>
      <c r="G310" s="164">
        <v>1</v>
      </c>
      <c r="H310" s="164">
        <v>1</v>
      </c>
    </row>
    <row r="311" spans="2:8" x14ac:dyDescent="0.45">
      <c r="B311" s="164" t="s">
        <v>41</v>
      </c>
      <c r="C311" s="164" t="s">
        <v>1027</v>
      </c>
      <c r="D311" s="164" t="s">
        <v>2052</v>
      </c>
      <c r="E311" s="164" t="s">
        <v>496</v>
      </c>
      <c r="F311" s="164" t="s">
        <v>2056</v>
      </c>
      <c r="G311" s="164">
        <v>6.5466617132141594E-2</v>
      </c>
      <c r="H311" s="164">
        <v>8.2393114919560001E-2</v>
      </c>
    </row>
    <row r="312" spans="2:8" x14ac:dyDescent="0.45">
      <c r="B312" s="164" t="s">
        <v>41</v>
      </c>
      <c r="C312" s="164" t="s">
        <v>1027</v>
      </c>
      <c r="D312" s="164" t="s">
        <v>2052</v>
      </c>
      <c r="E312" s="164" t="s">
        <v>2054</v>
      </c>
      <c r="F312" s="164" t="s">
        <v>2056</v>
      </c>
      <c r="G312" s="164">
        <v>0.99998338419092403</v>
      </c>
      <c r="H312" s="164">
        <v>0.999971971247264</v>
      </c>
    </row>
    <row r="313" spans="2:8" x14ac:dyDescent="0.45">
      <c r="B313" s="164" t="s">
        <v>41</v>
      </c>
      <c r="C313" s="164" t="s">
        <v>1027</v>
      </c>
      <c r="D313" s="164" t="s">
        <v>2052</v>
      </c>
      <c r="E313" s="164" t="s">
        <v>504</v>
      </c>
      <c r="F313" s="164" t="s">
        <v>2056</v>
      </c>
      <c r="G313" s="164">
        <v>1</v>
      </c>
      <c r="H313" s="164">
        <v>1</v>
      </c>
    </row>
    <row r="314" spans="2:8" x14ac:dyDescent="0.45">
      <c r="B314" s="164" t="s">
        <v>41</v>
      </c>
      <c r="C314" s="164" t="s">
        <v>1027</v>
      </c>
      <c r="D314" s="164" t="s">
        <v>2052</v>
      </c>
      <c r="E314" s="164" t="s">
        <v>2055</v>
      </c>
      <c r="F314" s="164" t="s">
        <v>2056</v>
      </c>
      <c r="G314" s="164">
        <v>0.73450763000050001</v>
      </c>
      <c r="H314" s="164">
        <v>0.65691380819495704</v>
      </c>
    </row>
    <row r="315" spans="2:8" x14ac:dyDescent="0.45">
      <c r="B315" s="164" t="s">
        <v>41</v>
      </c>
      <c r="C315" s="164" t="s">
        <v>1027</v>
      </c>
      <c r="D315" s="164" t="s">
        <v>2052</v>
      </c>
      <c r="E315" s="164" t="s">
        <v>1872</v>
      </c>
      <c r="F315" s="164" t="s">
        <v>2056</v>
      </c>
      <c r="G315" s="164">
        <v>1</v>
      </c>
      <c r="H315" s="164">
        <v>1</v>
      </c>
    </row>
    <row r="316" spans="2:8" x14ac:dyDescent="0.45">
      <c r="B316" s="164" t="s">
        <v>41</v>
      </c>
      <c r="C316" s="164" t="s">
        <v>1027</v>
      </c>
      <c r="D316" s="164" t="s">
        <v>514</v>
      </c>
      <c r="E316" s="164" t="s">
        <v>496</v>
      </c>
      <c r="F316" s="164" t="s">
        <v>2057</v>
      </c>
      <c r="G316" s="164">
        <v>8.4632068005549201E-3</v>
      </c>
      <c r="H316" s="164">
        <v>5.1513044756648398E-3</v>
      </c>
    </row>
    <row r="317" spans="2:8" x14ac:dyDescent="0.45">
      <c r="B317" s="164" t="s">
        <v>41</v>
      </c>
      <c r="C317" s="164" t="s">
        <v>1027</v>
      </c>
      <c r="D317" s="164" t="s">
        <v>514</v>
      </c>
      <c r="E317" s="164" t="s">
        <v>2054</v>
      </c>
      <c r="F317" s="164" t="s">
        <v>2057</v>
      </c>
      <c r="G317" s="164">
        <v>0.99999070613331498</v>
      </c>
      <c r="H317" s="164">
        <v>0.99999412140694199</v>
      </c>
    </row>
    <row r="318" spans="2:8" x14ac:dyDescent="0.45">
      <c r="B318" s="164" t="s">
        <v>41</v>
      </c>
      <c r="C318" s="164" t="s">
        <v>1027</v>
      </c>
      <c r="D318" s="164" t="s">
        <v>514</v>
      </c>
      <c r="E318" s="164" t="s">
        <v>504</v>
      </c>
      <c r="F318" s="164" t="s">
        <v>2057</v>
      </c>
      <c r="G318" s="164">
        <v>1</v>
      </c>
      <c r="H318" s="164">
        <v>1</v>
      </c>
    </row>
    <row r="319" spans="2:8" x14ac:dyDescent="0.45">
      <c r="B319" s="164" t="s">
        <v>41</v>
      </c>
      <c r="C319" s="164" t="s">
        <v>1027</v>
      </c>
      <c r="D319" s="164" t="s">
        <v>514</v>
      </c>
      <c r="E319" s="164" t="s">
        <v>2055</v>
      </c>
      <c r="F319" s="164" t="s">
        <v>2057</v>
      </c>
      <c r="G319" s="164">
        <v>0.69615100168335897</v>
      </c>
      <c r="H319" s="164">
        <v>0.45240079266912903</v>
      </c>
    </row>
    <row r="320" spans="2:8" x14ac:dyDescent="0.45">
      <c r="B320" s="164" t="s">
        <v>41</v>
      </c>
      <c r="C320" s="164" t="s">
        <v>1027</v>
      </c>
      <c r="D320" s="164" t="s">
        <v>514</v>
      </c>
      <c r="E320" s="164" t="s">
        <v>1872</v>
      </c>
      <c r="F320" s="164" t="s">
        <v>2057</v>
      </c>
      <c r="G320" s="164">
        <v>0.81561489651365204</v>
      </c>
      <c r="H320" s="164">
        <v>0.92644001560604095</v>
      </c>
    </row>
    <row r="321" spans="2:8" x14ac:dyDescent="0.45">
      <c r="B321" s="164" t="s">
        <v>44</v>
      </c>
      <c r="C321" s="164" t="s">
        <v>1027</v>
      </c>
      <c r="D321" s="164" t="s">
        <v>2052</v>
      </c>
      <c r="E321" s="164" t="s">
        <v>496</v>
      </c>
      <c r="F321" s="164" t="s">
        <v>2053</v>
      </c>
      <c r="G321" s="164">
        <v>5.0813581953815599E-2</v>
      </c>
      <c r="H321" s="164">
        <v>6.5142294070512405E-2</v>
      </c>
    </row>
    <row r="322" spans="2:8" x14ac:dyDescent="0.45">
      <c r="B322" s="164" t="s">
        <v>44</v>
      </c>
      <c r="C322" s="164" t="s">
        <v>1027</v>
      </c>
      <c r="D322" s="164" t="s">
        <v>2052</v>
      </c>
      <c r="E322" s="164" t="s">
        <v>2054</v>
      </c>
      <c r="F322" s="164" t="s">
        <v>2053</v>
      </c>
      <c r="G322" s="164">
        <v>0.999972768629668</v>
      </c>
      <c r="H322" s="164">
        <v>0.99995530485338102</v>
      </c>
    </row>
    <row r="323" spans="2:8" x14ac:dyDescent="0.45">
      <c r="B323" s="164" t="s">
        <v>44</v>
      </c>
      <c r="C323" s="164" t="s">
        <v>1027</v>
      </c>
      <c r="D323" s="164" t="s">
        <v>2052</v>
      </c>
      <c r="E323" s="164" t="s">
        <v>504</v>
      </c>
      <c r="F323" s="164" t="s">
        <v>2053</v>
      </c>
      <c r="G323" s="164">
        <v>1</v>
      </c>
      <c r="H323" s="164">
        <v>1</v>
      </c>
    </row>
    <row r="324" spans="2:8" x14ac:dyDescent="0.45">
      <c r="B324" s="164" t="s">
        <v>44</v>
      </c>
      <c r="C324" s="164" t="s">
        <v>1027</v>
      </c>
      <c r="D324" s="164" t="s">
        <v>2052</v>
      </c>
      <c r="E324" s="164" t="s">
        <v>2055</v>
      </c>
      <c r="F324" s="164" t="s">
        <v>2053</v>
      </c>
      <c r="G324" s="164">
        <v>0.62823739998766504</v>
      </c>
      <c r="H324" s="164">
        <v>0.55016227857704203</v>
      </c>
    </row>
    <row r="325" spans="2:8" x14ac:dyDescent="0.45">
      <c r="B325" s="164" t="s">
        <v>44</v>
      </c>
      <c r="C325" s="164" t="s">
        <v>1027</v>
      </c>
      <c r="D325" s="164" t="s">
        <v>2052</v>
      </c>
      <c r="E325" s="164" t="s">
        <v>1872</v>
      </c>
      <c r="F325" s="164" t="s">
        <v>2053</v>
      </c>
      <c r="G325" s="164">
        <v>1</v>
      </c>
      <c r="H325" s="164">
        <v>1</v>
      </c>
    </row>
    <row r="326" spans="2:8" x14ac:dyDescent="0.45">
      <c r="B326" s="164" t="s">
        <v>44</v>
      </c>
      <c r="C326" s="164" t="s">
        <v>1027</v>
      </c>
      <c r="D326" s="164" t="s">
        <v>2052</v>
      </c>
      <c r="E326" s="164" t="s">
        <v>496</v>
      </c>
      <c r="F326" s="164" t="s">
        <v>2056</v>
      </c>
      <c r="G326" s="164">
        <v>5.0813581953815599E-2</v>
      </c>
      <c r="H326" s="164">
        <v>6.5142294070512405E-2</v>
      </c>
    </row>
    <row r="327" spans="2:8" x14ac:dyDescent="0.45">
      <c r="B327" s="164" t="s">
        <v>44</v>
      </c>
      <c r="C327" s="164" t="s">
        <v>1027</v>
      </c>
      <c r="D327" s="164" t="s">
        <v>2052</v>
      </c>
      <c r="E327" s="164" t="s">
        <v>2054</v>
      </c>
      <c r="F327" s="164" t="s">
        <v>2056</v>
      </c>
      <c r="G327" s="164">
        <v>0.999972768629668</v>
      </c>
      <c r="H327" s="164">
        <v>0.99995530485338102</v>
      </c>
    </row>
    <row r="328" spans="2:8" x14ac:dyDescent="0.45">
      <c r="B328" s="164" t="s">
        <v>44</v>
      </c>
      <c r="C328" s="164" t="s">
        <v>1027</v>
      </c>
      <c r="D328" s="164" t="s">
        <v>2052</v>
      </c>
      <c r="E328" s="164" t="s">
        <v>504</v>
      </c>
      <c r="F328" s="164" t="s">
        <v>2056</v>
      </c>
      <c r="G328" s="164">
        <v>1</v>
      </c>
      <c r="H328" s="164">
        <v>1</v>
      </c>
    </row>
    <row r="329" spans="2:8" x14ac:dyDescent="0.45">
      <c r="B329" s="164" t="s">
        <v>44</v>
      </c>
      <c r="C329" s="164" t="s">
        <v>1027</v>
      </c>
      <c r="D329" s="164" t="s">
        <v>2052</v>
      </c>
      <c r="E329" s="164" t="s">
        <v>2055</v>
      </c>
      <c r="F329" s="164" t="s">
        <v>2056</v>
      </c>
      <c r="G329" s="164">
        <v>0.62823739998766504</v>
      </c>
      <c r="H329" s="164">
        <v>0.55016227857704203</v>
      </c>
    </row>
    <row r="330" spans="2:8" x14ac:dyDescent="0.45">
      <c r="B330" s="164" t="s">
        <v>44</v>
      </c>
      <c r="C330" s="164" t="s">
        <v>1027</v>
      </c>
      <c r="D330" s="164" t="s">
        <v>2052</v>
      </c>
      <c r="E330" s="164" t="s">
        <v>1872</v>
      </c>
      <c r="F330" s="164" t="s">
        <v>2056</v>
      </c>
      <c r="G330" s="164">
        <v>1</v>
      </c>
      <c r="H330" s="164">
        <v>1</v>
      </c>
    </row>
    <row r="331" spans="2:8" x14ac:dyDescent="0.45">
      <c r="B331" s="164" t="s">
        <v>44</v>
      </c>
      <c r="C331" s="164" t="s">
        <v>1027</v>
      </c>
      <c r="D331" s="164" t="s">
        <v>514</v>
      </c>
      <c r="E331" s="164" t="s">
        <v>496</v>
      </c>
      <c r="F331" s="164" t="s">
        <v>2057</v>
      </c>
      <c r="G331" s="164">
        <v>5.9712620482741501E-3</v>
      </c>
      <c r="H331" s="164">
        <v>5.4186945484561797E-3</v>
      </c>
    </row>
    <row r="332" spans="2:8" x14ac:dyDescent="0.45">
      <c r="B332" s="164" t="s">
        <v>44</v>
      </c>
      <c r="C332" s="164" t="s">
        <v>1027</v>
      </c>
      <c r="D332" s="164" t="s">
        <v>514</v>
      </c>
      <c r="E332" s="164" t="s">
        <v>2054</v>
      </c>
      <c r="F332" s="164" t="s">
        <v>2057</v>
      </c>
      <c r="G332" s="164">
        <v>0.99996841810725601</v>
      </c>
      <c r="H332" s="164">
        <v>0.99997781447172096</v>
      </c>
    </row>
    <row r="333" spans="2:8" x14ac:dyDescent="0.45">
      <c r="B333" s="164" t="s">
        <v>44</v>
      </c>
      <c r="C333" s="164" t="s">
        <v>1027</v>
      </c>
      <c r="D333" s="164" t="s">
        <v>514</v>
      </c>
      <c r="E333" s="164" t="s">
        <v>504</v>
      </c>
      <c r="F333" s="164" t="s">
        <v>2057</v>
      </c>
      <c r="G333" s="164">
        <v>1</v>
      </c>
      <c r="H333" s="164">
        <v>1</v>
      </c>
    </row>
    <row r="334" spans="2:8" x14ac:dyDescent="0.45">
      <c r="B334" s="164" t="s">
        <v>44</v>
      </c>
      <c r="C334" s="164" t="s">
        <v>1027</v>
      </c>
      <c r="D334" s="164" t="s">
        <v>514</v>
      </c>
      <c r="E334" s="164" t="s">
        <v>2055</v>
      </c>
      <c r="F334" s="164" t="s">
        <v>2057</v>
      </c>
      <c r="G334" s="164">
        <v>0.59649747325028202</v>
      </c>
      <c r="H334" s="164">
        <v>0.347155039629714</v>
      </c>
    </row>
    <row r="335" spans="2:8" x14ac:dyDescent="0.45">
      <c r="B335" s="164" t="s">
        <v>44</v>
      </c>
      <c r="C335" s="164" t="s">
        <v>1027</v>
      </c>
      <c r="D335" s="164" t="s">
        <v>514</v>
      </c>
      <c r="E335" s="164" t="s">
        <v>1872</v>
      </c>
      <c r="F335" s="164" t="s">
        <v>2057</v>
      </c>
      <c r="G335" s="164">
        <v>0.75941699643664295</v>
      </c>
      <c r="H335" s="164">
        <v>0.90015316547819402</v>
      </c>
    </row>
    <row r="336" spans="2:8" x14ac:dyDescent="0.45">
      <c r="B336" s="164" t="s">
        <v>47</v>
      </c>
      <c r="C336" s="164" t="s">
        <v>1027</v>
      </c>
      <c r="D336" s="164" t="s">
        <v>2052</v>
      </c>
      <c r="E336" s="164" t="s">
        <v>496</v>
      </c>
      <c r="F336" s="164" t="s">
        <v>2053</v>
      </c>
      <c r="G336" s="164">
        <v>7.0581332447061607E-2</v>
      </c>
      <c r="H336" s="164">
        <v>6.5932857958603E-2</v>
      </c>
    </row>
    <row r="337" spans="2:8" x14ac:dyDescent="0.45">
      <c r="B337" s="164" t="s">
        <v>47</v>
      </c>
      <c r="C337" s="164" t="s">
        <v>1027</v>
      </c>
      <c r="D337" s="164" t="s">
        <v>2052</v>
      </c>
      <c r="E337" s="164" t="s">
        <v>2054</v>
      </c>
      <c r="F337" s="164" t="s">
        <v>2053</v>
      </c>
      <c r="G337" s="164">
        <v>0.99980855370695298</v>
      </c>
      <c r="H337" s="164">
        <v>0.99955929494333196</v>
      </c>
    </row>
    <row r="338" spans="2:8" x14ac:dyDescent="0.45">
      <c r="B338" s="164" t="s">
        <v>47</v>
      </c>
      <c r="C338" s="164" t="s">
        <v>1027</v>
      </c>
      <c r="D338" s="164" t="s">
        <v>2052</v>
      </c>
      <c r="E338" s="164" t="s">
        <v>504</v>
      </c>
      <c r="F338" s="164" t="s">
        <v>2053</v>
      </c>
      <c r="G338" s="164">
        <v>1</v>
      </c>
      <c r="H338" s="164">
        <v>1</v>
      </c>
    </row>
    <row r="339" spans="2:8" x14ac:dyDescent="0.45">
      <c r="B339" s="164" t="s">
        <v>47</v>
      </c>
      <c r="C339" s="164" t="s">
        <v>1027</v>
      </c>
      <c r="D339" s="164" t="s">
        <v>2052</v>
      </c>
      <c r="E339" s="164" t="s">
        <v>2055</v>
      </c>
      <c r="F339" s="164" t="s">
        <v>2053</v>
      </c>
      <c r="G339" s="164">
        <v>0.71005261817236398</v>
      </c>
      <c r="H339" s="164">
        <v>0.579744420755124</v>
      </c>
    </row>
    <row r="340" spans="2:8" x14ac:dyDescent="0.45">
      <c r="B340" s="164" t="s">
        <v>47</v>
      </c>
      <c r="C340" s="164" t="s">
        <v>1027</v>
      </c>
      <c r="D340" s="164" t="s">
        <v>2052</v>
      </c>
      <c r="E340" s="164" t="s">
        <v>1872</v>
      </c>
      <c r="F340" s="164" t="s">
        <v>2053</v>
      </c>
      <c r="G340" s="164">
        <v>1</v>
      </c>
      <c r="H340" s="164">
        <v>1</v>
      </c>
    </row>
    <row r="341" spans="2:8" x14ac:dyDescent="0.45">
      <c r="B341" s="164" t="s">
        <v>47</v>
      </c>
      <c r="C341" s="164" t="s">
        <v>1027</v>
      </c>
      <c r="D341" s="164" t="s">
        <v>2052</v>
      </c>
      <c r="E341" s="164" t="s">
        <v>496</v>
      </c>
      <c r="F341" s="164" t="s">
        <v>2056</v>
      </c>
      <c r="G341" s="164">
        <v>7.0581332447061607E-2</v>
      </c>
      <c r="H341" s="164">
        <v>6.5932857958603E-2</v>
      </c>
    </row>
    <row r="342" spans="2:8" x14ac:dyDescent="0.45">
      <c r="B342" s="164" t="s">
        <v>47</v>
      </c>
      <c r="C342" s="164" t="s">
        <v>1027</v>
      </c>
      <c r="D342" s="164" t="s">
        <v>2052</v>
      </c>
      <c r="E342" s="164" t="s">
        <v>2054</v>
      </c>
      <c r="F342" s="164" t="s">
        <v>2056</v>
      </c>
      <c r="G342" s="164">
        <v>0.99980855370695298</v>
      </c>
      <c r="H342" s="164">
        <v>0.99955929494333196</v>
      </c>
    </row>
    <row r="343" spans="2:8" x14ac:dyDescent="0.45">
      <c r="B343" s="164" t="s">
        <v>47</v>
      </c>
      <c r="C343" s="164" t="s">
        <v>1027</v>
      </c>
      <c r="D343" s="164" t="s">
        <v>2052</v>
      </c>
      <c r="E343" s="164" t="s">
        <v>504</v>
      </c>
      <c r="F343" s="164" t="s">
        <v>2056</v>
      </c>
      <c r="G343" s="164">
        <v>1</v>
      </c>
      <c r="H343" s="164">
        <v>1</v>
      </c>
    </row>
    <row r="344" spans="2:8" x14ac:dyDescent="0.45">
      <c r="B344" s="164" t="s">
        <v>47</v>
      </c>
      <c r="C344" s="164" t="s">
        <v>1027</v>
      </c>
      <c r="D344" s="164" t="s">
        <v>2052</v>
      </c>
      <c r="E344" s="164" t="s">
        <v>2055</v>
      </c>
      <c r="F344" s="164" t="s">
        <v>2056</v>
      </c>
      <c r="G344" s="164">
        <v>0.71005261817236398</v>
      </c>
      <c r="H344" s="164">
        <v>0.579744420755124</v>
      </c>
    </row>
    <row r="345" spans="2:8" x14ac:dyDescent="0.45">
      <c r="B345" s="164" t="s">
        <v>47</v>
      </c>
      <c r="C345" s="164" t="s">
        <v>1027</v>
      </c>
      <c r="D345" s="164" t="s">
        <v>2052</v>
      </c>
      <c r="E345" s="164" t="s">
        <v>1872</v>
      </c>
      <c r="F345" s="164" t="s">
        <v>2056</v>
      </c>
      <c r="G345" s="164">
        <v>1</v>
      </c>
      <c r="H345" s="164">
        <v>1</v>
      </c>
    </row>
    <row r="346" spans="2:8" x14ac:dyDescent="0.45">
      <c r="B346" s="164" t="s">
        <v>47</v>
      </c>
      <c r="C346" s="164" t="s">
        <v>1027</v>
      </c>
      <c r="D346" s="164" t="s">
        <v>514</v>
      </c>
      <c r="E346" s="164" t="s">
        <v>496</v>
      </c>
      <c r="F346" s="164" t="s">
        <v>2057</v>
      </c>
      <c r="G346" s="164">
        <v>1.0894256900010901E-2</v>
      </c>
      <c r="H346" s="164">
        <v>1.1120349922879901E-2</v>
      </c>
    </row>
    <row r="347" spans="2:8" x14ac:dyDescent="0.45">
      <c r="B347" s="164" t="s">
        <v>47</v>
      </c>
      <c r="C347" s="164" t="s">
        <v>1027</v>
      </c>
      <c r="D347" s="164" t="s">
        <v>514</v>
      </c>
      <c r="E347" s="164" t="s">
        <v>2054</v>
      </c>
      <c r="F347" s="164" t="s">
        <v>2057</v>
      </c>
      <c r="G347" s="164">
        <v>0.999737632539344</v>
      </c>
      <c r="H347" s="164">
        <v>0.99994555349913905</v>
      </c>
    </row>
    <row r="348" spans="2:8" x14ac:dyDescent="0.45">
      <c r="B348" s="164" t="s">
        <v>47</v>
      </c>
      <c r="C348" s="164" t="s">
        <v>1027</v>
      </c>
      <c r="D348" s="164" t="s">
        <v>514</v>
      </c>
      <c r="E348" s="164" t="s">
        <v>504</v>
      </c>
      <c r="F348" s="164" t="s">
        <v>2057</v>
      </c>
      <c r="G348" s="164">
        <v>1</v>
      </c>
      <c r="H348" s="164">
        <v>1</v>
      </c>
    </row>
    <row r="349" spans="2:8" x14ac:dyDescent="0.45">
      <c r="B349" s="164" t="s">
        <v>47</v>
      </c>
      <c r="C349" s="164" t="s">
        <v>1027</v>
      </c>
      <c r="D349" s="164" t="s">
        <v>514</v>
      </c>
      <c r="E349" s="164" t="s">
        <v>2055</v>
      </c>
      <c r="F349" s="164" t="s">
        <v>2057</v>
      </c>
      <c r="G349" s="164">
        <v>0.55525906407848702</v>
      </c>
      <c r="H349" s="164">
        <v>0.342015729094309</v>
      </c>
    </row>
    <row r="350" spans="2:8" x14ac:dyDescent="0.45">
      <c r="B350" s="164" t="s">
        <v>47</v>
      </c>
      <c r="C350" s="164" t="s">
        <v>1027</v>
      </c>
      <c r="D350" s="164" t="s">
        <v>514</v>
      </c>
      <c r="E350" s="164" t="s">
        <v>1872</v>
      </c>
      <c r="F350" s="164" t="s">
        <v>2057</v>
      </c>
      <c r="G350" s="164">
        <v>0.73402546953689995</v>
      </c>
      <c r="H350" s="164">
        <v>0.81772605676507104</v>
      </c>
    </row>
    <row r="351" spans="2:8" x14ac:dyDescent="0.45">
      <c r="B351" s="164" t="s">
        <v>50</v>
      </c>
      <c r="C351" s="164" t="s">
        <v>1027</v>
      </c>
      <c r="D351" s="164" t="s">
        <v>2052</v>
      </c>
      <c r="E351" s="164" t="s">
        <v>496</v>
      </c>
      <c r="F351" s="164" t="s">
        <v>2053</v>
      </c>
      <c r="G351" s="164">
        <v>3.7071967965521001E-2</v>
      </c>
      <c r="H351" s="164">
        <v>5.1597506395099302E-2</v>
      </c>
    </row>
    <row r="352" spans="2:8" x14ac:dyDescent="0.45">
      <c r="B352" s="164" t="s">
        <v>50</v>
      </c>
      <c r="C352" s="164" t="s">
        <v>1027</v>
      </c>
      <c r="D352" s="164" t="s">
        <v>2052</v>
      </c>
      <c r="E352" s="164" t="s">
        <v>2054</v>
      </c>
      <c r="F352" s="164" t="s">
        <v>2053</v>
      </c>
      <c r="G352" s="164">
        <v>0.99997690489398905</v>
      </c>
      <c r="H352" s="164">
        <v>0.99993937713113201</v>
      </c>
    </row>
    <row r="353" spans="2:8" x14ac:dyDescent="0.45">
      <c r="B353" s="164" t="s">
        <v>50</v>
      </c>
      <c r="C353" s="164" t="s">
        <v>1027</v>
      </c>
      <c r="D353" s="164" t="s">
        <v>2052</v>
      </c>
      <c r="E353" s="164" t="s">
        <v>504</v>
      </c>
      <c r="F353" s="164" t="s">
        <v>2053</v>
      </c>
      <c r="G353" s="164">
        <v>1</v>
      </c>
      <c r="H353" s="164">
        <v>1</v>
      </c>
    </row>
    <row r="354" spans="2:8" x14ac:dyDescent="0.45">
      <c r="B354" s="164" t="s">
        <v>50</v>
      </c>
      <c r="C354" s="164" t="s">
        <v>1027</v>
      </c>
      <c r="D354" s="164" t="s">
        <v>2052</v>
      </c>
      <c r="E354" s="164" t="s">
        <v>2055</v>
      </c>
      <c r="F354" s="164" t="s">
        <v>2053</v>
      </c>
      <c r="G354" s="164">
        <v>0.31164443233047501</v>
      </c>
      <c r="H354" s="164">
        <v>0.21900559422377</v>
      </c>
    </row>
    <row r="355" spans="2:8" x14ac:dyDescent="0.45">
      <c r="B355" s="164" t="s">
        <v>50</v>
      </c>
      <c r="C355" s="164" t="s">
        <v>1027</v>
      </c>
      <c r="D355" s="164" t="s">
        <v>2052</v>
      </c>
      <c r="E355" s="164" t="s">
        <v>1872</v>
      </c>
      <c r="F355" s="164" t="s">
        <v>2053</v>
      </c>
      <c r="G355" s="164">
        <v>1</v>
      </c>
      <c r="H355" s="164">
        <v>1</v>
      </c>
    </row>
    <row r="356" spans="2:8" x14ac:dyDescent="0.45">
      <c r="B356" s="164" t="s">
        <v>50</v>
      </c>
      <c r="C356" s="164" t="s">
        <v>1027</v>
      </c>
      <c r="D356" s="164" t="s">
        <v>2052</v>
      </c>
      <c r="E356" s="164" t="s">
        <v>496</v>
      </c>
      <c r="F356" s="164" t="s">
        <v>2056</v>
      </c>
      <c r="G356" s="164">
        <v>3.7071967965521001E-2</v>
      </c>
      <c r="H356" s="164">
        <v>5.1597506395099399E-2</v>
      </c>
    </row>
    <row r="357" spans="2:8" x14ac:dyDescent="0.45">
      <c r="B357" s="164" t="s">
        <v>50</v>
      </c>
      <c r="C357" s="164" t="s">
        <v>1027</v>
      </c>
      <c r="D357" s="164" t="s">
        <v>2052</v>
      </c>
      <c r="E357" s="164" t="s">
        <v>2054</v>
      </c>
      <c r="F357" s="164" t="s">
        <v>2056</v>
      </c>
      <c r="G357" s="164">
        <v>0.99997690489398905</v>
      </c>
      <c r="H357" s="164">
        <v>0.99993937713113201</v>
      </c>
    </row>
    <row r="358" spans="2:8" x14ac:dyDescent="0.45">
      <c r="B358" s="164" t="s">
        <v>50</v>
      </c>
      <c r="C358" s="164" t="s">
        <v>1027</v>
      </c>
      <c r="D358" s="164" t="s">
        <v>2052</v>
      </c>
      <c r="E358" s="164" t="s">
        <v>504</v>
      </c>
      <c r="F358" s="164" t="s">
        <v>2056</v>
      </c>
      <c r="G358" s="164">
        <v>1</v>
      </c>
      <c r="H358" s="164">
        <v>1</v>
      </c>
    </row>
    <row r="359" spans="2:8" x14ac:dyDescent="0.45">
      <c r="B359" s="164" t="s">
        <v>50</v>
      </c>
      <c r="C359" s="164" t="s">
        <v>1027</v>
      </c>
      <c r="D359" s="164" t="s">
        <v>2052</v>
      </c>
      <c r="E359" s="164" t="s">
        <v>2055</v>
      </c>
      <c r="F359" s="164" t="s">
        <v>2056</v>
      </c>
      <c r="G359" s="164">
        <v>0.31164443233047501</v>
      </c>
      <c r="H359" s="164">
        <v>0.21900559422377</v>
      </c>
    </row>
    <row r="360" spans="2:8" x14ac:dyDescent="0.45">
      <c r="B360" s="164" t="s">
        <v>50</v>
      </c>
      <c r="C360" s="164" t="s">
        <v>1027</v>
      </c>
      <c r="D360" s="164" t="s">
        <v>2052</v>
      </c>
      <c r="E360" s="164" t="s">
        <v>1872</v>
      </c>
      <c r="F360" s="164" t="s">
        <v>2056</v>
      </c>
      <c r="G360" s="164">
        <v>1</v>
      </c>
      <c r="H360" s="164">
        <v>1</v>
      </c>
    </row>
    <row r="361" spans="2:8" x14ac:dyDescent="0.45">
      <c r="B361" s="164" t="s">
        <v>50</v>
      </c>
      <c r="C361" s="164" t="s">
        <v>1027</v>
      </c>
      <c r="D361" s="164" t="s">
        <v>514</v>
      </c>
      <c r="E361" s="164" t="s">
        <v>496</v>
      </c>
      <c r="F361" s="164" t="s">
        <v>2057</v>
      </c>
      <c r="G361" s="164">
        <v>5.0498712285255501E-3</v>
      </c>
      <c r="H361" s="164">
        <v>6.2587897567006204E-3</v>
      </c>
    </row>
    <row r="362" spans="2:8" x14ac:dyDescent="0.45">
      <c r="B362" s="164" t="s">
        <v>50</v>
      </c>
      <c r="C362" s="164" t="s">
        <v>1027</v>
      </c>
      <c r="D362" s="164" t="s">
        <v>514</v>
      </c>
      <c r="E362" s="164" t="s">
        <v>2054</v>
      </c>
      <c r="F362" s="164" t="s">
        <v>2057</v>
      </c>
      <c r="G362" s="164">
        <v>0.99815951435558303</v>
      </c>
      <c r="H362" s="164">
        <v>0.99890393219892704</v>
      </c>
    </row>
    <row r="363" spans="2:8" x14ac:dyDescent="0.45">
      <c r="B363" s="164" t="s">
        <v>50</v>
      </c>
      <c r="C363" s="164" t="s">
        <v>1027</v>
      </c>
      <c r="D363" s="164" t="s">
        <v>514</v>
      </c>
      <c r="E363" s="164" t="s">
        <v>504</v>
      </c>
      <c r="F363" s="164" t="s">
        <v>2057</v>
      </c>
      <c r="G363" s="164">
        <v>1</v>
      </c>
      <c r="H363" s="164">
        <v>1</v>
      </c>
    </row>
    <row r="364" spans="2:8" x14ac:dyDescent="0.45">
      <c r="B364" s="164" t="s">
        <v>50</v>
      </c>
      <c r="C364" s="164" t="s">
        <v>1027</v>
      </c>
      <c r="D364" s="164" t="s">
        <v>514</v>
      </c>
      <c r="E364" s="164" t="s">
        <v>2055</v>
      </c>
      <c r="F364" s="164" t="s">
        <v>2057</v>
      </c>
      <c r="G364" s="164">
        <v>0.31694943824969601</v>
      </c>
      <c r="H364" s="164">
        <v>0.18874787652171601</v>
      </c>
    </row>
    <row r="365" spans="2:8" x14ac:dyDescent="0.45">
      <c r="B365" s="164" t="s">
        <v>50</v>
      </c>
      <c r="C365" s="164" t="s">
        <v>1027</v>
      </c>
      <c r="D365" s="164" t="s">
        <v>514</v>
      </c>
      <c r="E365" s="164" t="s">
        <v>1872</v>
      </c>
      <c r="F365" s="164" t="s">
        <v>2057</v>
      </c>
      <c r="G365" s="164">
        <v>0.56664882310287001</v>
      </c>
      <c r="H365" s="164">
        <v>0.79080511411490295</v>
      </c>
    </row>
    <row r="366" spans="2:8" x14ac:dyDescent="0.45">
      <c r="B366" s="164" t="s">
        <v>53</v>
      </c>
      <c r="C366" s="164" t="s">
        <v>1027</v>
      </c>
      <c r="D366" s="164" t="s">
        <v>2052</v>
      </c>
      <c r="E366" s="164" t="s">
        <v>496</v>
      </c>
      <c r="F366" s="164" t="s">
        <v>2053</v>
      </c>
      <c r="G366" s="164">
        <v>6.5531675425399102E-2</v>
      </c>
      <c r="H366" s="164">
        <v>0.174558741665501</v>
      </c>
    </row>
    <row r="367" spans="2:8" x14ac:dyDescent="0.45">
      <c r="B367" s="164" t="s">
        <v>53</v>
      </c>
      <c r="C367" s="164" t="s">
        <v>1027</v>
      </c>
      <c r="D367" s="164" t="s">
        <v>2052</v>
      </c>
      <c r="E367" s="164" t="s">
        <v>2054</v>
      </c>
      <c r="F367" s="164" t="s">
        <v>2053</v>
      </c>
      <c r="G367" s="164">
        <v>0.99999999999183398</v>
      </c>
      <c r="H367" s="164">
        <v>0.99999999999612299</v>
      </c>
    </row>
    <row r="368" spans="2:8" x14ac:dyDescent="0.45">
      <c r="B368" s="164" t="s">
        <v>53</v>
      </c>
      <c r="C368" s="164" t="s">
        <v>1027</v>
      </c>
      <c r="D368" s="164" t="s">
        <v>2052</v>
      </c>
      <c r="E368" s="164" t="s">
        <v>504</v>
      </c>
      <c r="F368" s="164" t="s">
        <v>2053</v>
      </c>
      <c r="G368" s="164">
        <v>1</v>
      </c>
      <c r="H368" s="164">
        <v>1</v>
      </c>
    </row>
    <row r="369" spans="2:8" x14ac:dyDescent="0.45">
      <c r="B369" s="164" t="s">
        <v>53</v>
      </c>
      <c r="C369" s="164" t="s">
        <v>1027</v>
      </c>
      <c r="D369" s="164" t="s">
        <v>2052</v>
      </c>
      <c r="E369" s="164" t="s">
        <v>2055</v>
      </c>
      <c r="F369" s="164" t="s">
        <v>2053</v>
      </c>
      <c r="G369" s="164">
        <v>0.81112307128308803</v>
      </c>
      <c r="H369" s="164">
        <v>0.873302019319666</v>
      </c>
    </row>
    <row r="370" spans="2:8" x14ac:dyDescent="0.45">
      <c r="B370" s="164" t="s">
        <v>53</v>
      </c>
      <c r="C370" s="164" t="s">
        <v>1027</v>
      </c>
      <c r="D370" s="164" t="s">
        <v>2052</v>
      </c>
      <c r="E370" s="164" t="s">
        <v>1872</v>
      </c>
      <c r="F370" s="164" t="s">
        <v>2053</v>
      </c>
      <c r="G370" s="164">
        <v>1</v>
      </c>
      <c r="H370" s="164">
        <v>1</v>
      </c>
    </row>
    <row r="371" spans="2:8" x14ac:dyDescent="0.45">
      <c r="B371" s="164" t="s">
        <v>53</v>
      </c>
      <c r="C371" s="164" t="s">
        <v>1027</v>
      </c>
      <c r="D371" s="164" t="s">
        <v>2052</v>
      </c>
      <c r="E371" s="164" t="s">
        <v>496</v>
      </c>
      <c r="F371" s="164" t="s">
        <v>2056</v>
      </c>
      <c r="G371" s="164">
        <v>6.5531675425399102E-2</v>
      </c>
      <c r="H371" s="164">
        <v>0.174558741665501</v>
      </c>
    </row>
    <row r="372" spans="2:8" x14ac:dyDescent="0.45">
      <c r="B372" s="164" t="s">
        <v>53</v>
      </c>
      <c r="C372" s="164" t="s">
        <v>1027</v>
      </c>
      <c r="D372" s="164" t="s">
        <v>2052</v>
      </c>
      <c r="E372" s="164" t="s">
        <v>2054</v>
      </c>
      <c r="F372" s="164" t="s">
        <v>2056</v>
      </c>
      <c r="G372" s="164">
        <v>0.99999999999183398</v>
      </c>
      <c r="H372" s="164">
        <v>0.99999999999612299</v>
      </c>
    </row>
    <row r="373" spans="2:8" x14ac:dyDescent="0.45">
      <c r="B373" s="164" t="s">
        <v>53</v>
      </c>
      <c r="C373" s="164" t="s">
        <v>1027</v>
      </c>
      <c r="D373" s="164" t="s">
        <v>2052</v>
      </c>
      <c r="E373" s="164" t="s">
        <v>504</v>
      </c>
      <c r="F373" s="164" t="s">
        <v>2056</v>
      </c>
      <c r="G373" s="164">
        <v>1</v>
      </c>
      <c r="H373" s="164">
        <v>1</v>
      </c>
    </row>
    <row r="374" spans="2:8" x14ac:dyDescent="0.45">
      <c r="B374" s="164" t="s">
        <v>53</v>
      </c>
      <c r="C374" s="164" t="s">
        <v>1027</v>
      </c>
      <c r="D374" s="164" t="s">
        <v>2052</v>
      </c>
      <c r="E374" s="164" t="s">
        <v>2055</v>
      </c>
      <c r="F374" s="164" t="s">
        <v>2056</v>
      </c>
      <c r="G374" s="164">
        <v>0.81112307128308803</v>
      </c>
      <c r="H374" s="164">
        <v>0.873302019319666</v>
      </c>
    </row>
    <row r="375" spans="2:8" x14ac:dyDescent="0.45">
      <c r="B375" s="164" t="s">
        <v>53</v>
      </c>
      <c r="C375" s="164" t="s">
        <v>1027</v>
      </c>
      <c r="D375" s="164" t="s">
        <v>2052</v>
      </c>
      <c r="E375" s="164" t="s">
        <v>1872</v>
      </c>
      <c r="F375" s="164" t="s">
        <v>2056</v>
      </c>
      <c r="G375" s="164">
        <v>1</v>
      </c>
      <c r="H375" s="164">
        <v>1</v>
      </c>
    </row>
    <row r="376" spans="2:8" x14ac:dyDescent="0.45">
      <c r="B376" s="164" t="s">
        <v>53</v>
      </c>
      <c r="C376" s="164" t="s">
        <v>1027</v>
      </c>
      <c r="D376" s="164" t="s">
        <v>514</v>
      </c>
      <c r="E376" s="164" t="s">
        <v>496</v>
      </c>
      <c r="F376" s="164" t="s">
        <v>2057</v>
      </c>
      <c r="G376" s="164">
        <v>4.5435501259958799E-3</v>
      </c>
      <c r="H376" s="164">
        <v>1.80880059659837E-3</v>
      </c>
    </row>
    <row r="377" spans="2:8" x14ac:dyDescent="0.45">
      <c r="B377" s="164" t="s">
        <v>53</v>
      </c>
      <c r="C377" s="164" t="s">
        <v>1027</v>
      </c>
      <c r="D377" s="164" t="s">
        <v>514</v>
      </c>
      <c r="E377" s="164" t="s">
        <v>2054</v>
      </c>
      <c r="F377" s="164" t="s">
        <v>2057</v>
      </c>
      <c r="G377" s="164">
        <v>0.99995269707797696</v>
      </c>
      <c r="H377" s="164">
        <v>0.99988719021883399</v>
      </c>
    </row>
    <row r="378" spans="2:8" x14ac:dyDescent="0.45">
      <c r="B378" s="164" t="s">
        <v>53</v>
      </c>
      <c r="C378" s="164" t="s">
        <v>1027</v>
      </c>
      <c r="D378" s="164" t="s">
        <v>514</v>
      </c>
      <c r="E378" s="164" t="s">
        <v>504</v>
      </c>
      <c r="F378" s="164" t="s">
        <v>2057</v>
      </c>
      <c r="G378" s="164">
        <v>1</v>
      </c>
      <c r="H378" s="164">
        <v>1</v>
      </c>
    </row>
    <row r="379" spans="2:8" x14ac:dyDescent="0.45">
      <c r="B379" s="164" t="s">
        <v>53</v>
      </c>
      <c r="C379" s="164" t="s">
        <v>1027</v>
      </c>
      <c r="D379" s="164" t="s">
        <v>514</v>
      </c>
      <c r="E379" s="164" t="s">
        <v>2055</v>
      </c>
      <c r="F379" s="164" t="s">
        <v>2057</v>
      </c>
      <c r="G379" s="164">
        <v>0.84552443509694397</v>
      </c>
      <c r="H379" s="164">
        <v>0.61187358144900195</v>
      </c>
    </row>
    <row r="380" spans="2:8" x14ac:dyDescent="0.45">
      <c r="B380" s="164" t="s">
        <v>53</v>
      </c>
      <c r="C380" s="164" t="s">
        <v>1027</v>
      </c>
      <c r="D380" s="164" t="s">
        <v>514</v>
      </c>
      <c r="E380" s="164" t="s">
        <v>1872</v>
      </c>
      <c r="F380" s="164" t="s">
        <v>2057</v>
      </c>
      <c r="G380" s="164">
        <v>0.89768063396444797</v>
      </c>
      <c r="H380" s="164">
        <v>0.96170032190002197</v>
      </c>
    </row>
    <row r="381" spans="2:8" x14ac:dyDescent="0.45">
      <c r="B381" s="164" t="s">
        <v>55</v>
      </c>
      <c r="C381" s="164" t="s">
        <v>1027</v>
      </c>
      <c r="D381" s="164" t="s">
        <v>2052</v>
      </c>
      <c r="E381" s="164" t="s">
        <v>496</v>
      </c>
      <c r="F381" s="164" t="s">
        <v>2053</v>
      </c>
      <c r="G381" s="164">
        <v>0.11013757811256</v>
      </c>
      <c r="H381" s="164">
        <v>9.4346728658425597E-2</v>
      </c>
    </row>
    <row r="382" spans="2:8" x14ac:dyDescent="0.45">
      <c r="B382" s="164" t="s">
        <v>55</v>
      </c>
      <c r="C382" s="164" t="s">
        <v>1027</v>
      </c>
      <c r="D382" s="164" t="s">
        <v>2052</v>
      </c>
      <c r="E382" s="164" t="s">
        <v>2054</v>
      </c>
      <c r="F382" s="164" t="s">
        <v>2053</v>
      </c>
      <c r="G382" s="164">
        <v>0.99987129707920497</v>
      </c>
      <c r="H382" s="164">
        <v>0.99978154407534603</v>
      </c>
    </row>
    <row r="383" spans="2:8" x14ac:dyDescent="0.45">
      <c r="B383" s="164" t="s">
        <v>55</v>
      </c>
      <c r="C383" s="164" t="s">
        <v>1027</v>
      </c>
      <c r="D383" s="164" t="s">
        <v>2052</v>
      </c>
      <c r="E383" s="164" t="s">
        <v>504</v>
      </c>
      <c r="F383" s="164" t="s">
        <v>2053</v>
      </c>
      <c r="G383" s="164">
        <v>1</v>
      </c>
      <c r="H383" s="164">
        <v>1</v>
      </c>
    </row>
    <row r="384" spans="2:8" x14ac:dyDescent="0.45">
      <c r="B384" s="164" t="s">
        <v>55</v>
      </c>
      <c r="C384" s="164" t="s">
        <v>1027</v>
      </c>
      <c r="D384" s="164" t="s">
        <v>2052</v>
      </c>
      <c r="E384" s="164" t="s">
        <v>2055</v>
      </c>
      <c r="F384" s="164" t="s">
        <v>2053</v>
      </c>
      <c r="G384" s="164">
        <v>0.77742599305438698</v>
      </c>
      <c r="H384" s="164">
        <v>0.70386015297530102</v>
      </c>
    </row>
    <row r="385" spans="2:8" x14ac:dyDescent="0.45">
      <c r="B385" s="164" t="s">
        <v>55</v>
      </c>
      <c r="C385" s="164" t="s">
        <v>1027</v>
      </c>
      <c r="D385" s="164" t="s">
        <v>2052</v>
      </c>
      <c r="E385" s="164" t="s">
        <v>1872</v>
      </c>
      <c r="F385" s="164" t="s">
        <v>2053</v>
      </c>
      <c r="G385" s="164">
        <v>1</v>
      </c>
      <c r="H385" s="164">
        <v>1</v>
      </c>
    </row>
    <row r="386" spans="2:8" x14ac:dyDescent="0.45">
      <c r="B386" s="164" t="s">
        <v>55</v>
      </c>
      <c r="C386" s="164" t="s">
        <v>1027</v>
      </c>
      <c r="D386" s="164" t="s">
        <v>2052</v>
      </c>
      <c r="E386" s="164" t="s">
        <v>496</v>
      </c>
      <c r="F386" s="164" t="s">
        <v>2056</v>
      </c>
      <c r="G386" s="164">
        <v>0.11013757811256</v>
      </c>
      <c r="H386" s="164">
        <v>9.4346728658425597E-2</v>
      </c>
    </row>
    <row r="387" spans="2:8" x14ac:dyDescent="0.45">
      <c r="B387" s="164" t="s">
        <v>55</v>
      </c>
      <c r="C387" s="164" t="s">
        <v>1027</v>
      </c>
      <c r="D387" s="164" t="s">
        <v>2052</v>
      </c>
      <c r="E387" s="164" t="s">
        <v>2054</v>
      </c>
      <c r="F387" s="164" t="s">
        <v>2056</v>
      </c>
      <c r="G387" s="164">
        <v>0.99987129707920497</v>
      </c>
      <c r="H387" s="164">
        <v>0.99978154407534603</v>
      </c>
    </row>
    <row r="388" spans="2:8" x14ac:dyDescent="0.45">
      <c r="B388" s="164" t="s">
        <v>55</v>
      </c>
      <c r="C388" s="164" t="s">
        <v>1027</v>
      </c>
      <c r="D388" s="164" t="s">
        <v>2052</v>
      </c>
      <c r="E388" s="164" t="s">
        <v>504</v>
      </c>
      <c r="F388" s="164" t="s">
        <v>2056</v>
      </c>
      <c r="G388" s="164">
        <v>1</v>
      </c>
      <c r="H388" s="164">
        <v>1</v>
      </c>
    </row>
    <row r="389" spans="2:8" x14ac:dyDescent="0.45">
      <c r="B389" s="164" t="s">
        <v>55</v>
      </c>
      <c r="C389" s="164" t="s">
        <v>1027</v>
      </c>
      <c r="D389" s="164" t="s">
        <v>2052</v>
      </c>
      <c r="E389" s="164" t="s">
        <v>2055</v>
      </c>
      <c r="F389" s="164" t="s">
        <v>2056</v>
      </c>
      <c r="G389" s="164">
        <v>0.77742599305438698</v>
      </c>
      <c r="H389" s="164">
        <v>0.70386015297530102</v>
      </c>
    </row>
    <row r="390" spans="2:8" x14ac:dyDescent="0.45">
      <c r="B390" s="164" t="s">
        <v>55</v>
      </c>
      <c r="C390" s="164" t="s">
        <v>1027</v>
      </c>
      <c r="D390" s="164" t="s">
        <v>2052</v>
      </c>
      <c r="E390" s="164" t="s">
        <v>1872</v>
      </c>
      <c r="F390" s="164" t="s">
        <v>2056</v>
      </c>
      <c r="G390" s="164">
        <v>1</v>
      </c>
      <c r="H390" s="164">
        <v>1</v>
      </c>
    </row>
    <row r="391" spans="2:8" x14ac:dyDescent="0.45">
      <c r="B391" s="164" t="s">
        <v>55</v>
      </c>
      <c r="C391" s="164" t="s">
        <v>1027</v>
      </c>
      <c r="D391" s="164" t="s">
        <v>514</v>
      </c>
      <c r="E391" s="164" t="s">
        <v>496</v>
      </c>
      <c r="F391" s="164" t="s">
        <v>2057</v>
      </c>
      <c r="G391" s="164">
        <v>1.07141298283375E-2</v>
      </c>
      <c r="H391" s="164">
        <v>9.1385637319263292E-3</v>
      </c>
    </row>
    <row r="392" spans="2:8" x14ac:dyDescent="0.45">
      <c r="B392" s="164" t="s">
        <v>55</v>
      </c>
      <c r="C392" s="164" t="s">
        <v>1027</v>
      </c>
      <c r="D392" s="164" t="s">
        <v>514</v>
      </c>
      <c r="E392" s="164" t="s">
        <v>2054</v>
      </c>
      <c r="F392" s="164" t="s">
        <v>2057</v>
      </c>
      <c r="G392" s="164">
        <v>0.99949384956788301</v>
      </c>
      <c r="H392" s="164">
        <v>0.99989388309944405</v>
      </c>
    </row>
    <row r="393" spans="2:8" x14ac:dyDescent="0.45">
      <c r="B393" s="164" t="s">
        <v>55</v>
      </c>
      <c r="C393" s="164" t="s">
        <v>1027</v>
      </c>
      <c r="D393" s="164" t="s">
        <v>514</v>
      </c>
      <c r="E393" s="164" t="s">
        <v>504</v>
      </c>
      <c r="F393" s="164" t="s">
        <v>2057</v>
      </c>
      <c r="G393" s="164">
        <v>1</v>
      </c>
      <c r="H393" s="164">
        <v>1</v>
      </c>
    </row>
    <row r="394" spans="2:8" x14ac:dyDescent="0.45">
      <c r="B394" s="164" t="s">
        <v>55</v>
      </c>
      <c r="C394" s="164" t="s">
        <v>1027</v>
      </c>
      <c r="D394" s="164" t="s">
        <v>514</v>
      </c>
      <c r="E394" s="164" t="s">
        <v>2055</v>
      </c>
      <c r="F394" s="164" t="s">
        <v>2057</v>
      </c>
      <c r="G394" s="164">
        <v>0.54903692045139996</v>
      </c>
      <c r="H394" s="164">
        <v>0.33447825009007098</v>
      </c>
    </row>
    <row r="395" spans="2:8" x14ac:dyDescent="0.45">
      <c r="B395" s="164" t="s">
        <v>55</v>
      </c>
      <c r="C395" s="164" t="s">
        <v>1027</v>
      </c>
      <c r="D395" s="164" t="s">
        <v>514</v>
      </c>
      <c r="E395" s="164" t="s">
        <v>1872</v>
      </c>
      <c r="F395" s="164" t="s">
        <v>2057</v>
      </c>
      <c r="G395" s="164">
        <v>0.779694677463596</v>
      </c>
      <c r="H395" s="164">
        <v>0.92406253420588402</v>
      </c>
    </row>
    <row r="396" spans="2:8" x14ac:dyDescent="0.45">
      <c r="B396" s="164" t="s">
        <v>58</v>
      </c>
      <c r="C396" s="164" t="s">
        <v>1027</v>
      </c>
      <c r="D396" s="164" t="s">
        <v>2052</v>
      </c>
      <c r="E396" s="164" t="s">
        <v>496</v>
      </c>
      <c r="F396" s="164" t="s">
        <v>2053</v>
      </c>
      <c r="G396" s="164">
        <v>5.5925238360321698E-2</v>
      </c>
      <c r="H396" s="164">
        <v>0.14795655537333299</v>
      </c>
    </row>
    <row r="397" spans="2:8" x14ac:dyDescent="0.45">
      <c r="B397" s="164" t="s">
        <v>58</v>
      </c>
      <c r="C397" s="164" t="s">
        <v>1027</v>
      </c>
      <c r="D397" s="164" t="s">
        <v>2052</v>
      </c>
      <c r="E397" s="164" t="s">
        <v>2054</v>
      </c>
      <c r="F397" s="164" t="s">
        <v>2053</v>
      </c>
      <c r="G397" s="164">
        <v>0.99999999999046996</v>
      </c>
      <c r="H397" s="164">
        <v>0.99999999999543998</v>
      </c>
    </row>
    <row r="398" spans="2:8" x14ac:dyDescent="0.45">
      <c r="B398" s="164" t="s">
        <v>58</v>
      </c>
      <c r="C398" s="164" t="s">
        <v>1027</v>
      </c>
      <c r="D398" s="164" t="s">
        <v>2052</v>
      </c>
      <c r="E398" s="164" t="s">
        <v>504</v>
      </c>
      <c r="F398" s="164" t="s">
        <v>2053</v>
      </c>
      <c r="G398" s="164">
        <v>1</v>
      </c>
      <c r="H398" s="164">
        <v>1</v>
      </c>
    </row>
    <row r="399" spans="2:8" x14ac:dyDescent="0.45">
      <c r="B399" s="164" t="s">
        <v>58</v>
      </c>
      <c r="C399" s="164" t="s">
        <v>1027</v>
      </c>
      <c r="D399" s="164" t="s">
        <v>2052</v>
      </c>
      <c r="E399" s="164" t="s">
        <v>2055</v>
      </c>
      <c r="F399" s="164" t="s">
        <v>2053</v>
      </c>
      <c r="G399" s="164">
        <v>0.77859106288334601</v>
      </c>
      <c r="H399" s="164">
        <v>0.85122234376517503</v>
      </c>
    </row>
    <row r="400" spans="2:8" x14ac:dyDescent="0.45">
      <c r="B400" s="164" t="s">
        <v>58</v>
      </c>
      <c r="C400" s="164" t="s">
        <v>1027</v>
      </c>
      <c r="D400" s="164" t="s">
        <v>2052</v>
      </c>
      <c r="E400" s="164" t="s">
        <v>1872</v>
      </c>
      <c r="F400" s="164" t="s">
        <v>2053</v>
      </c>
      <c r="G400" s="164">
        <v>1</v>
      </c>
      <c r="H400" s="164">
        <v>1</v>
      </c>
    </row>
    <row r="401" spans="2:8" x14ac:dyDescent="0.45">
      <c r="B401" s="164" t="s">
        <v>58</v>
      </c>
      <c r="C401" s="164" t="s">
        <v>1027</v>
      </c>
      <c r="D401" s="164" t="s">
        <v>2052</v>
      </c>
      <c r="E401" s="164" t="s">
        <v>496</v>
      </c>
      <c r="F401" s="164" t="s">
        <v>2056</v>
      </c>
      <c r="G401" s="164">
        <v>5.5925238360321601E-2</v>
      </c>
      <c r="H401" s="164">
        <v>0.14795655537333399</v>
      </c>
    </row>
    <row r="402" spans="2:8" x14ac:dyDescent="0.45">
      <c r="B402" s="164" t="s">
        <v>58</v>
      </c>
      <c r="C402" s="164" t="s">
        <v>1027</v>
      </c>
      <c r="D402" s="164" t="s">
        <v>2052</v>
      </c>
      <c r="E402" s="164" t="s">
        <v>2054</v>
      </c>
      <c r="F402" s="164" t="s">
        <v>2056</v>
      </c>
      <c r="G402" s="164">
        <v>0.99999999999046996</v>
      </c>
      <c r="H402" s="164">
        <v>0.99999999999543998</v>
      </c>
    </row>
    <row r="403" spans="2:8" x14ac:dyDescent="0.45">
      <c r="B403" s="164" t="s">
        <v>58</v>
      </c>
      <c r="C403" s="164" t="s">
        <v>1027</v>
      </c>
      <c r="D403" s="164" t="s">
        <v>2052</v>
      </c>
      <c r="E403" s="164" t="s">
        <v>504</v>
      </c>
      <c r="F403" s="164" t="s">
        <v>2056</v>
      </c>
      <c r="G403" s="164">
        <v>1</v>
      </c>
      <c r="H403" s="164">
        <v>1</v>
      </c>
    </row>
    <row r="404" spans="2:8" x14ac:dyDescent="0.45">
      <c r="B404" s="164" t="s">
        <v>58</v>
      </c>
      <c r="C404" s="164" t="s">
        <v>1027</v>
      </c>
      <c r="D404" s="164" t="s">
        <v>2052</v>
      </c>
      <c r="E404" s="164" t="s">
        <v>2055</v>
      </c>
      <c r="F404" s="164" t="s">
        <v>2056</v>
      </c>
      <c r="G404" s="164">
        <v>0.77859106288334601</v>
      </c>
      <c r="H404" s="164">
        <v>0.85122234376517503</v>
      </c>
    </row>
    <row r="405" spans="2:8" x14ac:dyDescent="0.45">
      <c r="B405" s="164" t="s">
        <v>58</v>
      </c>
      <c r="C405" s="164" t="s">
        <v>1027</v>
      </c>
      <c r="D405" s="164" t="s">
        <v>2052</v>
      </c>
      <c r="E405" s="164" t="s">
        <v>1872</v>
      </c>
      <c r="F405" s="164" t="s">
        <v>2056</v>
      </c>
      <c r="G405" s="164">
        <v>1</v>
      </c>
      <c r="H405" s="164">
        <v>1</v>
      </c>
    </row>
    <row r="406" spans="2:8" x14ac:dyDescent="0.45">
      <c r="B406" s="164" t="s">
        <v>58</v>
      </c>
      <c r="C406" s="164" t="s">
        <v>1027</v>
      </c>
      <c r="D406" s="164" t="s">
        <v>514</v>
      </c>
      <c r="E406" s="164" t="s">
        <v>496</v>
      </c>
      <c r="F406" s="164" t="s">
        <v>2057</v>
      </c>
      <c r="G406" s="164">
        <v>2.7961673643311499E-3</v>
      </c>
      <c r="H406" s="164">
        <v>1.26174744070619E-3</v>
      </c>
    </row>
    <row r="407" spans="2:8" x14ac:dyDescent="0.45">
      <c r="B407" s="164" t="s">
        <v>58</v>
      </c>
      <c r="C407" s="164" t="s">
        <v>1027</v>
      </c>
      <c r="D407" s="164" t="s">
        <v>514</v>
      </c>
      <c r="E407" s="164" t="s">
        <v>2054</v>
      </c>
      <c r="F407" s="164" t="s">
        <v>2057</v>
      </c>
      <c r="G407" s="164">
        <v>0.99975560725219603</v>
      </c>
      <c r="H407" s="164">
        <v>0.99930843761262</v>
      </c>
    </row>
    <row r="408" spans="2:8" x14ac:dyDescent="0.45">
      <c r="B408" s="164" t="s">
        <v>58</v>
      </c>
      <c r="C408" s="164" t="s">
        <v>1027</v>
      </c>
      <c r="D408" s="164" t="s">
        <v>514</v>
      </c>
      <c r="E408" s="164" t="s">
        <v>504</v>
      </c>
      <c r="F408" s="164" t="s">
        <v>2057</v>
      </c>
      <c r="G408" s="164">
        <v>1</v>
      </c>
      <c r="H408" s="164">
        <v>1</v>
      </c>
    </row>
    <row r="409" spans="2:8" x14ac:dyDescent="0.45">
      <c r="B409" s="164" t="s">
        <v>58</v>
      </c>
      <c r="C409" s="164" t="s">
        <v>1027</v>
      </c>
      <c r="D409" s="164" t="s">
        <v>514</v>
      </c>
      <c r="E409" s="164" t="s">
        <v>2055</v>
      </c>
      <c r="F409" s="164" t="s">
        <v>2057</v>
      </c>
      <c r="G409" s="164">
        <v>0.81068551514927001</v>
      </c>
      <c r="H409" s="164">
        <v>0.56190353769851598</v>
      </c>
    </row>
    <row r="410" spans="2:8" x14ac:dyDescent="0.45">
      <c r="B410" s="164" t="s">
        <v>58</v>
      </c>
      <c r="C410" s="164" t="s">
        <v>1027</v>
      </c>
      <c r="D410" s="164" t="s">
        <v>514</v>
      </c>
      <c r="E410" s="164" t="s">
        <v>1872</v>
      </c>
      <c r="F410" s="164" t="s">
        <v>2057</v>
      </c>
      <c r="G410" s="164">
        <v>0.87221739051480296</v>
      </c>
      <c r="H410" s="164">
        <v>0.95294744614495197</v>
      </c>
    </row>
    <row r="411" spans="2:8" x14ac:dyDescent="0.45">
      <c r="B411" s="164" t="s">
        <v>61</v>
      </c>
      <c r="C411" s="164" t="s">
        <v>1027</v>
      </c>
      <c r="D411" s="164" t="s">
        <v>2052</v>
      </c>
      <c r="E411" s="164" t="s">
        <v>496</v>
      </c>
      <c r="F411" s="164" t="s">
        <v>2053</v>
      </c>
      <c r="G411" s="164">
        <v>7.7599558136351901E-2</v>
      </c>
      <c r="H411" s="164">
        <v>9.2081732958024104E-2</v>
      </c>
    </row>
    <row r="412" spans="2:8" x14ac:dyDescent="0.45">
      <c r="B412" s="164" t="s">
        <v>61</v>
      </c>
      <c r="C412" s="164" t="s">
        <v>1027</v>
      </c>
      <c r="D412" s="164" t="s">
        <v>2052</v>
      </c>
      <c r="E412" s="164" t="s">
        <v>2054</v>
      </c>
      <c r="F412" s="164" t="s">
        <v>2053</v>
      </c>
      <c r="G412" s="164">
        <v>0.99999988173958598</v>
      </c>
      <c r="H412" s="164">
        <v>0.99999985152357695</v>
      </c>
    </row>
    <row r="413" spans="2:8" x14ac:dyDescent="0.45">
      <c r="B413" s="164" t="s">
        <v>61</v>
      </c>
      <c r="C413" s="164" t="s">
        <v>1027</v>
      </c>
      <c r="D413" s="164" t="s">
        <v>2052</v>
      </c>
      <c r="E413" s="164" t="s">
        <v>504</v>
      </c>
      <c r="F413" s="164" t="s">
        <v>2053</v>
      </c>
      <c r="G413" s="164">
        <v>1</v>
      </c>
      <c r="H413" s="164">
        <v>1</v>
      </c>
    </row>
    <row r="414" spans="2:8" x14ac:dyDescent="0.45">
      <c r="B414" s="164" t="s">
        <v>61</v>
      </c>
      <c r="C414" s="164" t="s">
        <v>1027</v>
      </c>
      <c r="D414" s="164" t="s">
        <v>2052</v>
      </c>
      <c r="E414" s="164" t="s">
        <v>2055</v>
      </c>
      <c r="F414" s="164" t="s">
        <v>2053</v>
      </c>
      <c r="G414" s="164">
        <v>0.78772114745268995</v>
      </c>
      <c r="H414" s="164">
        <v>0.717003834433809</v>
      </c>
    </row>
    <row r="415" spans="2:8" x14ac:dyDescent="0.45">
      <c r="B415" s="164" t="s">
        <v>61</v>
      </c>
      <c r="C415" s="164" t="s">
        <v>1027</v>
      </c>
      <c r="D415" s="164" t="s">
        <v>2052</v>
      </c>
      <c r="E415" s="164" t="s">
        <v>1872</v>
      </c>
      <c r="F415" s="164" t="s">
        <v>2053</v>
      </c>
      <c r="G415" s="164">
        <v>1</v>
      </c>
      <c r="H415" s="164">
        <v>1</v>
      </c>
    </row>
    <row r="416" spans="2:8" x14ac:dyDescent="0.45">
      <c r="B416" s="164" t="s">
        <v>61</v>
      </c>
      <c r="C416" s="164" t="s">
        <v>1027</v>
      </c>
      <c r="D416" s="164" t="s">
        <v>2052</v>
      </c>
      <c r="E416" s="164" t="s">
        <v>496</v>
      </c>
      <c r="F416" s="164" t="s">
        <v>2056</v>
      </c>
      <c r="G416" s="164">
        <v>7.7599558136351901E-2</v>
      </c>
      <c r="H416" s="164">
        <v>9.2081732958024104E-2</v>
      </c>
    </row>
    <row r="417" spans="2:8" x14ac:dyDescent="0.45">
      <c r="B417" s="164" t="s">
        <v>61</v>
      </c>
      <c r="C417" s="164" t="s">
        <v>1027</v>
      </c>
      <c r="D417" s="164" t="s">
        <v>2052</v>
      </c>
      <c r="E417" s="164" t="s">
        <v>2054</v>
      </c>
      <c r="F417" s="164" t="s">
        <v>2056</v>
      </c>
      <c r="G417" s="164">
        <v>0.99999988173958598</v>
      </c>
      <c r="H417" s="164">
        <v>0.99999985152357695</v>
      </c>
    </row>
    <row r="418" spans="2:8" x14ac:dyDescent="0.45">
      <c r="B418" s="164" t="s">
        <v>61</v>
      </c>
      <c r="C418" s="164" t="s">
        <v>1027</v>
      </c>
      <c r="D418" s="164" t="s">
        <v>2052</v>
      </c>
      <c r="E418" s="164" t="s">
        <v>504</v>
      </c>
      <c r="F418" s="164" t="s">
        <v>2056</v>
      </c>
      <c r="G418" s="164">
        <v>1</v>
      </c>
      <c r="H418" s="164">
        <v>1</v>
      </c>
    </row>
    <row r="419" spans="2:8" x14ac:dyDescent="0.45">
      <c r="B419" s="164" t="s">
        <v>61</v>
      </c>
      <c r="C419" s="164" t="s">
        <v>1027</v>
      </c>
      <c r="D419" s="164" t="s">
        <v>2052</v>
      </c>
      <c r="E419" s="164" t="s">
        <v>2055</v>
      </c>
      <c r="F419" s="164" t="s">
        <v>2056</v>
      </c>
      <c r="G419" s="164">
        <v>0.78772114745268995</v>
      </c>
      <c r="H419" s="164">
        <v>0.717003834433809</v>
      </c>
    </row>
    <row r="420" spans="2:8" x14ac:dyDescent="0.45">
      <c r="B420" s="164" t="s">
        <v>61</v>
      </c>
      <c r="C420" s="164" t="s">
        <v>1027</v>
      </c>
      <c r="D420" s="164" t="s">
        <v>2052</v>
      </c>
      <c r="E420" s="164" t="s">
        <v>1872</v>
      </c>
      <c r="F420" s="164" t="s">
        <v>2056</v>
      </c>
      <c r="G420" s="164">
        <v>1</v>
      </c>
      <c r="H420" s="164">
        <v>1</v>
      </c>
    </row>
    <row r="421" spans="2:8" x14ac:dyDescent="0.45">
      <c r="B421" s="164" t="s">
        <v>61</v>
      </c>
      <c r="C421" s="164" t="s">
        <v>1027</v>
      </c>
      <c r="D421" s="164" t="s">
        <v>514</v>
      </c>
      <c r="E421" s="164" t="s">
        <v>496</v>
      </c>
      <c r="F421" s="164" t="s">
        <v>2057</v>
      </c>
      <c r="G421" s="164">
        <v>5.1469463374537797E-3</v>
      </c>
      <c r="H421" s="164">
        <v>4.0999288106969003E-3</v>
      </c>
    </row>
    <row r="422" spans="2:8" x14ac:dyDescent="0.45">
      <c r="B422" s="164" t="s">
        <v>61</v>
      </c>
      <c r="C422" s="164" t="s">
        <v>1027</v>
      </c>
      <c r="D422" s="164" t="s">
        <v>514</v>
      </c>
      <c r="E422" s="164" t="s">
        <v>2054</v>
      </c>
      <c r="F422" s="164" t="s">
        <v>2057</v>
      </c>
      <c r="G422" s="164">
        <v>0.99997815536407497</v>
      </c>
      <c r="H422" s="164">
        <v>0.999891070818826</v>
      </c>
    </row>
    <row r="423" spans="2:8" x14ac:dyDescent="0.45">
      <c r="B423" s="164" t="s">
        <v>61</v>
      </c>
      <c r="C423" s="164" t="s">
        <v>1027</v>
      </c>
      <c r="D423" s="164" t="s">
        <v>514</v>
      </c>
      <c r="E423" s="164" t="s">
        <v>504</v>
      </c>
      <c r="F423" s="164" t="s">
        <v>2057</v>
      </c>
      <c r="G423" s="164">
        <v>1</v>
      </c>
      <c r="H423" s="164">
        <v>1</v>
      </c>
    </row>
    <row r="424" spans="2:8" x14ac:dyDescent="0.45">
      <c r="B424" s="164" t="s">
        <v>61</v>
      </c>
      <c r="C424" s="164" t="s">
        <v>1027</v>
      </c>
      <c r="D424" s="164" t="s">
        <v>514</v>
      </c>
      <c r="E424" s="164" t="s">
        <v>2055</v>
      </c>
      <c r="F424" s="164" t="s">
        <v>2057</v>
      </c>
      <c r="G424" s="164">
        <v>0.63690055353368402</v>
      </c>
      <c r="H424" s="164">
        <v>0.39804537301017001</v>
      </c>
    </row>
    <row r="425" spans="2:8" x14ac:dyDescent="0.45">
      <c r="B425" s="164" t="s">
        <v>61</v>
      </c>
      <c r="C425" s="164" t="s">
        <v>1027</v>
      </c>
      <c r="D425" s="164" t="s">
        <v>514</v>
      </c>
      <c r="E425" s="164" t="s">
        <v>1872</v>
      </c>
      <c r="F425" s="164" t="s">
        <v>2057</v>
      </c>
      <c r="G425" s="164">
        <v>0.82007206626398998</v>
      </c>
      <c r="H425" s="164">
        <v>0.870273983851517</v>
      </c>
    </row>
    <row r="426" spans="2:8" x14ac:dyDescent="0.45">
      <c r="B426" s="164" t="s">
        <v>64</v>
      </c>
      <c r="C426" s="164" t="s">
        <v>1027</v>
      </c>
      <c r="D426" s="164" t="s">
        <v>2052</v>
      </c>
      <c r="E426" s="164" t="s">
        <v>496</v>
      </c>
      <c r="F426" s="164" t="s">
        <v>2053</v>
      </c>
      <c r="G426" s="164">
        <v>7.9418080813231803E-2</v>
      </c>
      <c r="H426" s="164">
        <v>9.7850910532413196E-2</v>
      </c>
    </row>
    <row r="427" spans="2:8" x14ac:dyDescent="0.45">
      <c r="B427" s="164" t="s">
        <v>64</v>
      </c>
      <c r="C427" s="164" t="s">
        <v>1027</v>
      </c>
      <c r="D427" s="164" t="s">
        <v>2052</v>
      </c>
      <c r="E427" s="164" t="s">
        <v>2054</v>
      </c>
      <c r="F427" s="164" t="s">
        <v>2053</v>
      </c>
      <c r="G427" s="164">
        <v>0.99998854158244599</v>
      </c>
      <c r="H427" s="164">
        <v>0.99998027806822998</v>
      </c>
    </row>
    <row r="428" spans="2:8" x14ac:dyDescent="0.45">
      <c r="B428" s="164" t="s">
        <v>64</v>
      </c>
      <c r="C428" s="164" t="s">
        <v>1027</v>
      </c>
      <c r="D428" s="164" t="s">
        <v>2052</v>
      </c>
      <c r="E428" s="164" t="s">
        <v>504</v>
      </c>
      <c r="F428" s="164" t="s">
        <v>2053</v>
      </c>
      <c r="G428" s="164">
        <v>1</v>
      </c>
      <c r="H428" s="164">
        <v>1</v>
      </c>
    </row>
    <row r="429" spans="2:8" x14ac:dyDescent="0.45">
      <c r="B429" s="164" t="s">
        <v>64</v>
      </c>
      <c r="C429" s="164" t="s">
        <v>1027</v>
      </c>
      <c r="D429" s="164" t="s">
        <v>2052</v>
      </c>
      <c r="E429" s="164" t="s">
        <v>2055</v>
      </c>
      <c r="F429" s="164" t="s">
        <v>2053</v>
      </c>
      <c r="G429" s="164">
        <v>0.79975778210506299</v>
      </c>
      <c r="H429" s="164">
        <v>0.72737149959593606</v>
      </c>
    </row>
    <row r="430" spans="2:8" x14ac:dyDescent="0.45">
      <c r="B430" s="164" t="s">
        <v>64</v>
      </c>
      <c r="C430" s="164" t="s">
        <v>1027</v>
      </c>
      <c r="D430" s="164" t="s">
        <v>2052</v>
      </c>
      <c r="E430" s="164" t="s">
        <v>1872</v>
      </c>
      <c r="F430" s="164" t="s">
        <v>2053</v>
      </c>
      <c r="G430" s="164">
        <v>1</v>
      </c>
      <c r="H430" s="164">
        <v>1</v>
      </c>
    </row>
    <row r="431" spans="2:8" x14ac:dyDescent="0.45">
      <c r="B431" s="164" t="s">
        <v>64</v>
      </c>
      <c r="C431" s="164" t="s">
        <v>1027</v>
      </c>
      <c r="D431" s="164" t="s">
        <v>2052</v>
      </c>
      <c r="E431" s="164" t="s">
        <v>496</v>
      </c>
      <c r="F431" s="164" t="s">
        <v>2056</v>
      </c>
      <c r="G431" s="164">
        <v>7.9418080813231803E-2</v>
      </c>
      <c r="H431" s="164">
        <v>9.7850910532413099E-2</v>
      </c>
    </row>
    <row r="432" spans="2:8" x14ac:dyDescent="0.45">
      <c r="B432" s="164" t="s">
        <v>64</v>
      </c>
      <c r="C432" s="164" t="s">
        <v>1027</v>
      </c>
      <c r="D432" s="164" t="s">
        <v>2052</v>
      </c>
      <c r="E432" s="164" t="s">
        <v>2054</v>
      </c>
      <c r="F432" s="164" t="s">
        <v>2056</v>
      </c>
      <c r="G432" s="164">
        <v>0.99998854158244599</v>
      </c>
      <c r="H432" s="164">
        <v>0.99998027806823098</v>
      </c>
    </row>
    <row r="433" spans="2:8" x14ac:dyDescent="0.45">
      <c r="B433" s="164" t="s">
        <v>64</v>
      </c>
      <c r="C433" s="164" t="s">
        <v>1027</v>
      </c>
      <c r="D433" s="164" t="s">
        <v>2052</v>
      </c>
      <c r="E433" s="164" t="s">
        <v>504</v>
      </c>
      <c r="F433" s="164" t="s">
        <v>2056</v>
      </c>
      <c r="G433" s="164">
        <v>1</v>
      </c>
      <c r="H433" s="164">
        <v>1</v>
      </c>
    </row>
    <row r="434" spans="2:8" x14ac:dyDescent="0.45">
      <c r="B434" s="164" t="s">
        <v>64</v>
      </c>
      <c r="C434" s="164" t="s">
        <v>1027</v>
      </c>
      <c r="D434" s="164" t="s">
        <v>2052</v>
      </c>
      <c r="E434" s="164" t="s">
        <v>2055</v>
      </c>
      <c r="F434" s="164" t="s">
        <v>2056</v>
      </c>
      <c r="G434" s="164">
        <v>0.79975778210506299</v>
      </c>
      <c r="H434" s="164">
        <v>0.72737149959593606</v>
      </c>
    </row>
    <row r="435" spans="2:8" x14ac:dyDescent="0.45">
      <c r="B435" s="164" t="s">
        <v>64</v>
      </c>
      <c r="C435" s="164" t="s">
        <v>1027</v>
      </c>
      <c r="D435" s="164" t="s">
        <v>2052</v>
      </c>
      <c r="E435" s="164" t="s">
        <v>1872</v>
      </c>
      <c r="F435" s="164" t="s">
        <v>2056</v>
      </c>
      <c r="G435" s="164">
        <v>1</v>
      </c>
      <c r="H435" s="164">
        <v>1</v>
      </c>
    </row>
    <row r="436" spans="2:8" x14ac:dyDescent="0.45">
      <c r="B436" s="164" t="s">
        <v>64</v>
      </c>
      <c r="C436" s="164" t="s">
        <v>1027</v>
      </c>
      <c r="D436" s="164" t="s">
        <v>514</v>
      </c>
      <c r="E436" s="164" t="s">
        <v>496</v>
      </c>
      <c r="F436" s="164" t="s">
        <v>2057</v>
      </c>
      <c r="G436" s="164">
        <v>1.2264182969183499E-2</v>
      </c>
      <c r="H436" s="164">
        <v>6.7070878975554202E-3</v>
      </c>
    </row>
    <row r="437" spans="2:8" x14ac:dyDescent="0.45">
      <c r="B437" s="164" t="s">
        <v>64</v>
      </c>
      <c r="C437" s="164" t="s">
        <v>1027</v>
      </c>
      <c r="D437" s="164" t="s">
        <v>514</v>
      </c>
      <c r="E437" s="164" t="s">
        <v>2054</v>
      </c>
      <c r="F437" s="164" t="s">
        <v>2057</v>
      </c>
      <c r="G437" s="164">
        <v>0.99999789656674298</v>
      </c>
      <c r="H437" s="164">
        <v>0.99999909268262699</v>
      </c>
    </row>
    <row r="438" spans="2:8" x14ac:dyDescent="0.45">
      <c r="B438" s="164" t="s">
        <v>64</v>
      </c>
      <c r="C438" s="164" t="s">
        <v>1027</v>
      </c>
      <c r="D438" s="164" t="s">
        <v>514</v>
      </c>
      <c r="E438" s="164" t="s">
        <v>504</v>
      </c>
      <c r="F438" s="164" t="s">
        <v>2057</v>
      </c>
      <c r="G438" s="164">
        <v>1</v>
      </c>
      <c r="H438" s="164">
        <v>1</v>
      </c>
    </row>
    <row r="439" spans="2:8" x14ac:dyDescent="0.45">
      <c r="B439" s="164" t="s">
        <v>64</v>
      </c>
      <c r="C439" s="164" t="s">
        <v>1027</v>
      </c>
      <c r="D439" s="164" t="s">
        <v>514</v>
      </c>
      <c r="E439" s="164" t="s">
        <v>2055</v>
      </c>
      <c r="F439" s="164" t="s">
        <v>2057</v>
      </c>
      <c r="G439" s="164">
        <v>0.752754234744891</v>
      </c>
      <c r="H439" s="164">
        <v>0.51548443734706295</v>
      </c>
    </row>
    <row r="440" spans="2:8" x14ac:dyDescent="0.45">
      <c r="B440" s="164" t="s">
        <v>64</v>
      </c>
      <c r="C440" s="164" t="s">
        <v>1027</v>
      </c>
      <c r="D440" s="164" t="s">
        <v>514</v>
      </c>
      <c r="E440" s="164" t="s">
        <v>1872</v>
      </c>
      <c r="F440" s="164" t="s">
        <v>2057</v>
      </c>
      <c r="G440" s="164">
        <v>0.84659796107602903</v>
      </c>
      <c r="H440" s="164">
        <v>0.93995309880554401</v>
      </c>
    </row>
    <row r="441" spans="2:8" x14ac:dyDescent="0.45">
      <c r="B441" s="164" t="s">
        <v>67</v>
      </c>
      <c r="C441" s="164" t="s">
        <v>1027</v>
      </c>
      <c r="D441" s="164" t="s">
        <v>2052</v>
      </c>
      <c r="E441" s="164" t="s">
        <v>496</v>
      </c>
      <c r="F441" s="164" t="s">
        <v>2053</v>
      </c>
      <c r="G441" s="164">
        <v>3.60205760096627E-2</v>
      </c>
      <c r="H441" s="164">
        <v>3.72769118984956E-2</v>
      </c>
    </row>
    <row r="442" spans="2:8" x14ac:dyDescent="0.45">
      <c r="B442" s="164" t="s">
        <v>67</v>
      </c>
      <c r="C442" s="164" t="s">
        <v>1027</v>
      </c>
      <c r="D442" s="164" t="s">
        <v>2052</v>
      </c>
      <c r="E442" s="164" t="s">
        <v>2054</v>
      </c>
      <c r="F442" s="164" t="s">
        <v>2053</v>
      </c>
      <c r="G442" s="164">
        <v>0.99958375465205496</v>
      </c>
      <c r="H442" s="164">
        <v>0.99912535518769596</v>
      </c>
    </row>
    <row r="443" spans="2:8" x14ac:dyDescent="0.45">
      <c r="B443" s="164" t="s">
        <v>67</v>
      </c>
      <c r="C443" s="164" t="s">
        <v>1027</v>
      </c>
      <c r="D443" s="164" t="s">
        <v>2052</v>
      </c>
      <c r="E443" s="164" t="s">
        <v>504</v>
      </c>
      <c r="F443" s="164" t="s">
        <v>2053</v>
      </c>
      <c r="G443" s="164">
        <v>1</v>
      </c>
      <c r="H443" s="164">
        <v>1</v>
      </c>
    </row>
    <row r="444" spans="2:8" x14ac:dyDescent="0.45">
      <c r="B444" s="164" t="s">
        <v>67</v>
      </c>
      <c r="C444" s="164" t="s">
        <v>1027</v>
      </c>
      <c r="D444" s="164" t="s">
        <v>2052</v>
      </c>
      <c r="E444" s="164" t="s">
        <v>2055</v>
      </c>
      <c r="F444" s="164" t="s">
        <v>2053</v>
      </c>
      <c r="G444" s="164">
        <v>0.54690940397087795</v>
      </c>
      <c r="H444" s="164">
        <v>0.42189963772949102</v>
      </c>
    </row>
    <row r="445" spans="2:8" x14ac:dyDescent="0.45">
      <c r="B445" s="164" t="s">
        <v>67</v>
      </c>
      <c r="C445" s="164" t="s">
        <v>1027</v>
      </c>
      <c r="D445" s="164" t="s">
        <v>2052</v>
      </c>
      <c r="E445" s="164" t="s">
        <v>1872</v>
      </c>
      <c r="F445" s="164" t="s">
        <v>2053</v>
      </c>
      <c r="G445" s="164">
        <v>1</v>
      </c>
      <c r="H445" s="164">
        <v>1</v>
      </c>
    </row>
    <row r="446" spans="2:8" x14ac:dyDescent="0.45">
      <c r="B446" s="164" t="s">
        <v>67</v>
      </c>
      <c r="C446" s="164" t="s">
        <v>1027</v>
      </c>
      <c r="D446" s="164" t="s">
        <v>2052</v>
      </c>
      <c r="E446" s="164" t="s">
        <v>496</v>
      </c>
      <c r="F446" s="164" t="s">
        <v>2056</v>
      </c>
      <c r="G446" s="164">
        <v>3.60205760096627E-2</v>
      </c>
      <c r="H446" s="164">
        <v>3.72769118984956E-2</v>
      </c>
    </row>
    <row r="447" spans="2:8" x14ac:dyDescent="0.45">
      <c r="B447" s="164" t="s">
        <v>67</v>
      </c>
      <c r="C447" s="164" t="s">
        <v>1027</v>
      </c>
      <c r="D447" s="164" t="s">
        <v>2052</v>
      </c>
      <c r="E447" s="164" t="s">
        <v>2054</v>
      </c>
      <c r="F447" s="164" t="s">
        <v>2056</v>
      </c>
      <c r="G447" s="164">
        <v>0.99958375465205496</v>
      </c>
      <c r="H447" s="164">
        <v>0.99912535518769596</v>
      </c>
    </row>
    <row r="448" spans="2:8" x14ac:dyDescent="0.45">
      <c r="B448" s="164" t="s">
        <v>67</v>
      </c>
      <c r="C448" s="164" t="s">
        <v>1027</v>
      </c>
      <c r="D448" s="164" t="s">
        <v>2052</v>
      </c>
      <c r="E448" s="164" t="s">
        <v>504</v>
      </c>
      <c r="F448" s="164" t="s">
        <v>2056</v>
      </c>
      <c r="G448" s="164">
        <v>1</v>
      </c>
      <c r="H448" s="164">
        <v>1</v>
      </c>
    </row>
    <row r="449" spans="2:8" x14ac:dyDescent="0.45">
      <c r="B449" s="164" t="s">
        <v>67</v>
      </c>
      <c r="C449" s="164" t="s">
        <v>1027</v>
      </c>
      <c r="D449" s="164" t="s">
        <v>2052</v>
      </c>
      <c r="E449" s="164" t="s">
        <v>2055</v>
      </c>
      <c r="F449" s="164" t="s">
        <v>2056</v>
      </c>
      <c r="G449" s="164">
        <v>0.54690940397087795</v>
      </c>
      <c r="H449" s="164">
        <v>0.42189963772949102</v>
      </c>
    </row>
    <row r="450" spans="2:8" x14ac:dyDescent="0.45">
      <c r="B450" s="164" t="s">
        <v>67</v>
      </c>
      <c r="C450" s="164" t="s">
        <v>1027</v>
      </c>
      <c r="D450" s="164" t="s">
        <v>2052</v>
      </c>
      <c r="E450" s="164" t="s">
        <v>1872</v>
      </c>
      <c r="F450" s="164" t="s">
        <v>2056</v>
      </c>
      <c r="G450" s="164">
        <v>1</v>
      </c>
      <c r="H450" s="164">
        <v>1</v>
      </c>
    </row>
    <row r="451" spans="2:8" x14ac:dyDescent="0.45">
      <c r="B451" s="164" t="s">
        <v>67</v>
      </c>
      <c r="C451" s="164" t="s">
        <v>1027</v>
      </c>
      <c r="D451" s="164" t="s">
        <v>514</v>
      </c>
      <c r="E451" s="164" t="s">
        <v>496</v>
      </c>
      <c r="F451" s="164" t="s">
        <v>2057</v>
      </c>
      <c r="G451" s="164">
        <v>6.3641118222548801E-3</v>
      </c>
      <c r="H451" s="164">
        <v>6.3259663393647903E-3</v>
      </c>
    </row>
    <row r="452" spans="2:8" x14ac:dyDescent="0.45">
      <c r="B452" s="164" t="s">
        <v>67</v>
      </c>
      <c r="C452" s="164" t="s">
        <v>1027</v>
      </c>
      <c r="D452" s="164" t="s">
        <v>514</v>
      </c>
      <c r="E452" s="164" t="s">
        <v>2054</v>
      </c>
      <c r="F452" s="164" t="s">
        <v>2057</v>
      </c>
      <c r="G452" s="164">
        <v>0.99924119717785898</v>
      </c>
      <c r="H452" s="164">
        <v>0.99981791897386596</v>
      </c>
    </row>
    <row r="453" spans="2:8" x14ac:dyDescent="0.45">
      <c r="B453" s="164" t="s">
        <v>67</v>
      </c>
      <c r="C453" s="164" t="s">
        <v>1027</v>
      </c>
      <c r="D453" s="164" t="s">
        <v>514</v>
      </c>
      <c r="E453" s="164" t="s">
        <v>504</v>
      </c>
      <c r="F453" s="164" t="s">
        <v>2057</v>
      </c>
      <c r="G453" s="164">
        <v>1</v>
      </c>
      <c r="H453" s="164">
        <v>1</v>
      </c>
    </row>
    <row r="454" spans="2:8" x14ac:dyDescent="0.45">
      <c r="B454" s="164" t="s">
        <v>67</v>
      </c>
      <c r="C454" s="164" t="s">
        <v>1027</v>
      </c>
      <c r="D454" s="164" t="s">
        <v>514</v>
      </c>
      <c r="E454" s="164" t="s">
        <v>2055</v>
      </c>
      <c r="F454" s="164" t="s">
        <v>2057</v>
      </c>
      <c r="G454" s="164">
        <v>0.42495193301897199</v>
      </c>
      <c r="H454" s="164">
        <v>0.25329478371268499</v>
      </c>
    </row>
    <row r="455" spans="2:8" x14ac:dyDescent="0.45">
      <c r="B455" s="164" t="s">
        <v>67</v>
      </c>
      <c r="C455" s="164" t="s">
        <v>1027</v>
      </c>
      <c r="D455" s="164" t="s">
        <v>514</v>
      </c>
      <c r="E455" s="164" t="s">
        <v>1872</v>
      </c>
      <c r="F455" s="164" t="s">
        <v>2057</v>
      </c>
      <c r="G455" s="164">
        <v>0.64123719686337399</v>
      </c>
      <c r="H455" s="164">
        <v>0.79689691711303601</v>
      </c>
    </row>
    <row r="456" spans="2:8" x14ac:dyDescent="0.45">
      <c r="B456" s="164" t="s">
        <v>70</v>
      </c>
      <c r="C456" s="164" t="s">
        <v>1027</v>
      </c>
      <c r="D456" s="164" t="s">
        <v>2052</v>
      </c>
      <c r="E456" s="164" t="s">
        <v>496</v>
      </c>
      <c r="F456" s="164" t="s">
        <v>2053</v>
      </c>
      <c r="G456" s="164">
        <v>5.42891584083217E-2</v>
      </c>
      <c r="H456" s="164">
        <v>7.0143627519530599E-2</v>
      </c>
    </row>
    <row r="457" spans="2:8" x14ac:dyDescent="0.45">
      <c r="B457" s="164" t="s">
        <v>70</v>
      </c>
      <c r="C457" s="164" t="s">
        <v>1027</v>
      </c>
      <c r="D457" s="164" t="s">
        <v>2052</v>
      </c>
      <c r="E457" s="164" t="s">
        <v>2054</v>
      </c>
      <c r="F457" s="164" t="s">
        <v>2053</v>
      </c>
      <c r="G457" s="164">
        <v>0.999978748656703</v>
      </c>
      <c r="H457" s="164">
        <v>0.99996490556638296</v>
      </c>
    </row>
    <row r="458" spans="2:8" x14ac:dyDescent="0.45">
      <c r="B458" s="164" t="s">
        <v>70</v>
      </c>
      <c r="C458" s="164" t="s">
        <v>1027</v>
      </c>
      <c r="D458" s="164" t="s">
        <v>2052</v>
      </c>
      <c r="E458" s="164" t="s">
        <v>504</v>
      </c>
      <c r="F458" s="164" t="s">
        <v>2053</v>
      </c>
      <c r="G458" s="164">
        <v>1</v>
      </c>
      <c r="H458" s="164">
        <v>1</v>
      </c>
    </row>
    <row r="459" spans="2:8" x14ac:dyDescent="0.45">
      <c r="B459" s="164" t="s">
        <v>70</v>
      </c>
      <c r="C459" s="164" t="s">
        <v>1027</v>
      </c>
      <c r="D459" s="164" t="s">
        <v>2052</v>
      </c>
      <c r="E459" s="164" t="s">
        <v>2055</v>
      </c>
      <c r="F459" s="164" t="s">
        <v>2053</v>
      </c>
      <c r="G459" s="164">
        <v>0.684818796451787</v>
      </c>
      <c r="H459" s="164">
        <v>0.60959138568083504</v>
      </c>
    </row>
    <row r="460" spans="2:8" x14ac:dyDescent="0.45">
      <c r="B460" s="164" t="s">
        <v>70</v>
      </c>
      <c r="C460" s="164" t="s">
        <v>1027</v>
      </c>
      <c r="D460" s="164" t="s">
        <v>2052</v>
      </c>
      <c r="E460" s="164" t="s">
        <v>1872</v>
      </c>
      <c r="F460" s="164" t="s">
        <v>2053</v>
      </c>
      <c r="G460" s="164">
        <v>1</v>
      </c>
      <c r="H460" s="164">
        <v>1</v>
      </c>
    </row>
    <row r="461" spans="2:8" x14ac:dyDescent="0.45">
      <c r="B461" s="164" t="s">
        <v>70</v>
      </c>
      <c r="C461" s="164" t="s">
        <v>1027</v>
      </c>
      <c r="D461" s="164" t="s">
        <v>2052</v>
      </c>
      <c r="E461" s="164" t="s">
        <v>496</v>
      </c>
      <c r="F461" s="164" t="s">
        <v>2056</v>
      </c>
      <c r="G461" s="164">
        <v>5.42891584083217E-2</v>
      </c>
      <c r="H461" s="164">
        <v>7.0143627519530599E-2</v>
      </c>
    </row>
    <row r="462" spans="2:8" x14ac:dyDescent="0.45">
      <c r="B462" s="164" t="s">
        <v>70</v>
      </c>
      <c r="C462" s="164" t="s">
        <v>1027</v>
      </c>
      <c r="D462" s="164" t="s">
        <v>2052</v>
      </c>
      <c r="E462" s="164" t="s">
        <v>2054</v>
      </c>
      <c r="F462" s="164" t="s">
        <v>2056</v>
      </c>
      <c r="G462" s="164">
        <v>0.999978748656703</v>
      </c>
      <c r="H462" s="164">
        <v>0.99996490556638296</v>
      </c>
    </row>
    <row r="463" spans="2:8" x14ac:dyDescent="0.45">
      <c r="B463" s="164" t="s">
        <v>70</v>
      </c>
      <c r="C463" s="164" t="s">
        <v>1027</v>
      </c>
      <c r="D463" s="164" t="s">
        <v>2052</v>
      </c>
      <c r="E463" s="164" t="s">
        <v>504</v>
      </c>
      <c r="F463" s="164" t="s">
        <v>2056</v>
      </c>
      <c r="G463" s="164">
        <v>1</v>
      </c>
      <c r="H463" s="164">
        <v>1</v>
      </c>
    </row>
    <row r="464" spans="2:8" x14ac:dyDescent="0.45">
      <c r="B464" s="164" t="s">
        <v>70</v>
      </c>
      <c r="C464" s="164" t="s">
        <v>1027</v>
      </c>
      <c r="D464" s="164" t="s">
        <v>2052</v>
      </c>
      <c r="E464" s="164" t="s">
        <v>2055</v>
      </c>
      <c r="F464" s="164" t="s">
        <v>2056</v>
      </c>
      <c r="G464" s="164">
        <v>0.684818796451787</v>
      </c>
      <c r="H464" s="164">
        <v>0.60959138568083504</v>
      </c>
    </row>
    <row r="465" spans="2:8" x14ac:dyDescent="0.45">
      <c r="B465" s="164" t="s">
        <v>70</v>
      </c>
      <c r="C465" s="164" t="s">
        <v>1027</v>
      </c>
      <c r="D465" s="164" t="s">
        <v>2052</v>
      </c>
      <c r="E465" s="164" t="s">
        <v>1872</v>
      </c>
      <c r="F465" s="164" t="s">
        <v>2056</v>
      </c>
      <c r="G465" s="164">
        <v>1</v>
      </c>
      <c r="H465" s="164">
        <v>1</v>
      </c>
    </row>
    <row r="466" spans="2:8" x14ac:dyDescent="0.45">
      <c r="B466" s="164" t="s">
        <v>70</v>
      </c>
      <c r="C466" s="164" t="s">
        <v>1027</v>
      </c>
      <c r="D466" s="164" t="s">
        <v>514</v>
      </c>
      <c r="E466" s="164" t="s">
        <v>496</v>
      </c>
      <c r="F466" s="164" t="s">
        <v>2057</v>
      </c>
      <c r="G466" s="164">
        <v>7.7898520679309602E-3</v>
      </c>
      <c r="H466" s="164">
        <v>6.9880986469068804E-3</v>
      </c>
    </row>
    <row r="467" spans="2:8" x14ac:dyDescent="0.45">
      <c r="B467" s="164" t="s">
        <v>70</v>
      </c>
      <c r="C467" s="164" t="s">
        <v>1027</v>
      </c>
      <c r="D467" s="164" t="s">
        <v>514</v>
      </c>
      <c r="E467" s="164" t="s">
        <v>2054</v>
      </c>
      <c r="F467" s="164" t="s">
        <v>2057</v>
      </c>
      <c r="G467" s="164">
        <v>0.99997484713567197</v>
      </c>
      <c r="H467" s="164">
        <v>0.999982699188396</v>
      </c>
    </row>
    <row r="468" spans="2:8" x14ac:dyDescent="0.45">
      <c r="B468" s="164" t="s">
        <v>70</v>
      </c>
      <c r="C468" s="164" t="s">
        <v>1027</v>
      </c>
      <c r="D468" s="164" t="s">
        <v>514</v>
      </c>
      <c r="E468" s="164" t="s">
        <v>504</v>
      </c>
      <c r="F468" s="164" t="s">
        <v>2057</v>
      </c>
      <c r="G468" s="164">
        <v>1</v>
      </c>
      <c r="H468" s="164">
        <v>1</v>
      </c>
    </row>
    <row r="469" spans="2:8" x14ac:dyDescent="0.45">
      <c r="B469" s="164" t="s">
        <v>70</v>
      </c>
      <c r="C469" s="164" t="s">
        <v>1027</v>
      </c>
      <c r="D469" s="164" t="s">
        <v>514</v>
      </c>
      <c r="E469" s="164" t="s">
        <v>2055</v>
      </c>
      <c r="F469" s="164" t="s">
        <v>2057</v>
      </c>
      <c r="G469" s="164">
        <v>0.65817221240233603</v>
      </c>
      <c r="H469" s="164">
        <v>0.403894289332352</v>
      </c>
    </row>
    <row r="470" spans="2:8" x14ac:dyDescent="0.45">
      <c r="B470" s="164" t="s">
        <v>70</v>
      </c>
      <c r="C470" s="164" t="s">
        <v>1027</v>
      </c>
      <c r="D470" s="164" t="s">
        <v>514</v>
      </c>
      <c r="E470" s="164" t="s">
        <v>1872</v>
      </c>
      <c r="F470" s="164" t="s">
        <v>2057</v>
      </c>
      <c r="G470" s="164">
        <v>0.79181434896819702</v>
      </c>
      <c r="H470" s="164">
        <v>0.91696473174980997</v>
      </c>
    </row>
    <row r="471" spans="2:8" x14ac:dyDescent="0.45">
      <c r="B471" s="164" t="s">
        <v>73</v>
      </c>
      <c r="C471" s="164" t="s">
        <v>1027</v>
      </c>
      <c r="D471" s="164" t="s">
        <v>2052</v>
      </c>
      <c r="E471" s="164" t="s">
        <v>496</v>
      </c>
      <c r="F471" s="164" t="s">
        <v>2053</v>
      </c>
      <c r="G471" s="164">
        <v>8.3675759150612997E-2</v>
      </c>
      <c r="H471" s="164">
        <v>0.12535734220776601</v>
      </c>
    </row>
    <row r="472" spans="2:8" x14ac:dyDescent="0.45">
      <c r="B472" s="164" t="s">
        <v>73</v>
      </c>
      <c r="C472" s="164" t="s">
        <v>1027</v>
      </c>
      <c r="D472" s="164" t="s">
        <v>2052</v>
      </c>
      <c r="E472" s="164" t="s">
        <v>2054</v>
      </c>
      <c r="F472" s="164" t="s">
        <v>2053</v>
      </c>
      <c r="G472" s="164">
        <v>0.99995839539380504</v>
      </c>
      <c r="H472" s="164">
        <v>0.99994727517068305</v>
      </c>
    </row>
    <row r="473" spans="2:8" x14ac:dyDescent="0.45">
      <c r="B473" s="164" t="s">
        <v>73</v>
      </c>
      <c r="C473" s="164" t="s">
        <v>1027</v>
      </c>
      <c r="D473" s="164" t="s">
        <v>2052</v>
      </c>
      <c r="E473" s="164" t="s">
        <v>504</v>
      </c>
      <c r="F473" s="164" t="s">
        <v>2053</v>
      </c>
      <c r="G473" s="164">
        <v>1</v>
      </c>
      <c r="H473" s="164">
        <v>1</v>
      </c>
    </row>
    <row r="474" spans="2:8" x14ac:dyDescent="0.45">
      <c r="B474" s="164" t="s">
        <v>73</v>
      </c>
      <c r="C474" s="164" t="s">
        <v>1027</v>
      </c>
      <c r="D474" s="164" t="s">
        <v>2052</v>
      </c>
      <c r="E474" s="164" t="s">
        <v>2055</v>
      </c>
      <c r="F474" s="164" t="s">
        <v>2053</v>
      </c>
      <c r="G474" s="164">
        <v>0.75423408745793996</v>
      </c>
      <c r="H474" s="164">
        <v>0.784753052267398</v>
      </c>
    </row>
    <row r="475" spans="2:8" x14ac:dyDescent="0.45">
      <c r="B475" s="164" t="s">
        <v>73</v>
      </c>
      <c r="C475" s="164" t="s">
        <v>1027</v>
      </c>
      <c r="D475" s="164" t="s">
        <v>2052</v>
      </c>
      <c r="E475" s="164" t="s">
        <v>1872</v>
      </c>
      <c r="F475" s="164" t="s">
        <v>2053</v>
      </c>
      <c r="G475" s="164">
        <v>1</v>
      </c>
      <c r="H475" s="164">
        <v>1</v>
      </c>
    </row>
    <row r="476" spans="2:8" x14ac:dyDescent="0.45">
      <c r="B476" s="164" t="s">
        <v>73</v>
      </c>
      <c r="C476" s="164" t="s">
        <v>1027</v>
      </c>
      <c r="D476" s="164" t="s">
        <v>2052</v>
      </c>
      <c r="E476" s="164" t="s">
        <v>496</v>
      </c>
      <c r="F476" s="164" t="s">
        <v>2056</v>
      </c>
      <c r="G476" s="164">
        <v>8.3675759150612997E-2</v>
      </c>
      <c r="H476" s="164">
        <v>0.12535734220776601</v>
      </c>
    </row>
    <row r="477" spans="2:8" x14ac:dyDescent="0.45">
      <c r="B477" s="164" t="s">
        <v>73</v>
      </c>
      <c r="C477" s="164" t="s">
        <v>1027</v>
      </c>
      <c r="D477" s="164" t="s">
        <v>2052</v>
      </c>
      <c r="E477" s="164" t="s">
        <v>2054</v>
      </c>
      <c r="F477" s="164" t="s">
        <v>2056</v>
      </c>
      <c r="G477" s="164">
        <v>0.99995839539380504</v>
      </c>
      <c r="H477" s="164">
        <v>0.99994727517068305</v>
      </c>
    </row>
    <row r="478" spans="2:8" x14ac:dyDescent="0.45">
      <c r="B478" s="164" t="s">
        <v>73</v>
      </c>
      <c r="C478" s="164" t="s">
        <v>1027</v>
      </c>
      <c r="D478" s="164" t="s">
        <v>2052</v>
      </c>
      <c r="E478" s="164" t="s">
        <v>504</v>
      </c>
      <c r="F478" s="164" t="s">
        <v>2056</v>
      </c>
      <c r="G478" s="164">
        <v>1</v>
      </c>
      <c r="H478" s="164">
        <v>1</v>
      </c>
    </row>
    <row r="479" spans="2:8" x14ac:dyDescent="0.45">
      <c r="B479" s="164" t="s">
        <v>73</v>
      </c>
      <c r="C479" s="164" t="s">
        <v>1027</v>
      </c>
      <c r="D479" s="164" t="s">
        <v>2052</v>
      </c>
      <c r="E479" s="164" t="s">
        <v>2055</v>
      </c>
      <c r="F479" s="164" t="s">
        <v>2056</v>
      </c>
      <c r="G479" s="164">
        <v>0.75423408745793996</v>
      </c>
      <c r="H479" s="164">
        <v>0.784753052267397</v>
      </c>
    </row>
    <row r="480" spans="2:8" x14ac:dyDescent="0.45">
      <c r="B480" s="164" t="s">
        <v>73</v>
      </c>
      <c r="C480" s="164" t="s">
        <v>1027</v>
      </c>
      <c r="D480" s="164" t="s">
        <v>2052</v>
      </c>
      <c r="E480" s="164" t="s">
        <v>1872</v>
      </c>
      <c r="F480" s="164" t="s">
        <v>2056</v>
      </c>
      <c r="G480" s="164">
        <v>1</v>
      </c>
      <c r="H480" s="164">
        <v>1</v>
      </c>
    </row>
    <row r="481" spans="2:8" x14ac:dyDescent="0.45">
      <c r="B481" s="164" t="s">
        <v>73</v>
      </c>
      <c r="C481" s="164" t="s">
        <v>1027</v>
      </c>
      <c r="D481" s="164" t="s">
        <v>514</v>
      </c>
      <c r="E481" s="164" t="s">
        <v>496</v>
      </c>
      <c r="F481" s="164" t="s">
        <v>2057</v>
      </c>
      <c r="G481" s="164">
        <v>1.09595247577166E-2</v>
      </c>
      <c r="H481" s="164">
        <v>7.3705331299360197E-3</v>
      </c>
    </row>
    <row r="482" spans="2:8" x14ac:dyDescent="0.45">
      <c r="B482" s="164" t="s">
        <v>73</v>
      </c>
      <c r="C482" s="164" t="s">
        <v>1027</v>
      </c>
      <c r="D482" s="164" t="s">
        <v>514</v>
      </c>
      <c r="E482" s="164" t="s">
        <v>2054</v>
      </c>
      <c r="F482" s="164" t="s">
        <v>2057</v>
      </c>
      <c r="G482" s="164">
        <v>0.99999953387899998</v>
      </c>
      <c r="H482" s="164">
        <v>0.99999999984136101</v>
      </c>
    </row>
    <row r="483" spans="2:8" x14ac:dyDescent="0.45">
      <c r="B483" s="164" t="s">
        <v>73</v>
      </c>
      <c r="C483" s="164" t="s">
        <v>1027</v>
      </c>
      <c r="D483" s="164" t="s">
        <v>514</v>
      </c>
      <c r="E483" s="164" t="s">
        <v>504</v>
      </c>
      <c r="F483" s="164" t="s">
        <v>2057</v>
      </c>
      <c r="G483" s="164">
        <v>1</v>
      </c>
      <c r="H483" s="164">
        <v>1</v>
      </c>
    </row>
    <row r="484" spans="2:8" x14ac:dyDescent="0.45">
      <c r="B484" s="164" t="s">
        <v>73</v>
      </c>
      <c r="C484" s="164" t="s">
        <v>1027</v>
      </c>
      <c r="D484" s="164" t="s">
        <v>514</v>
      </c>
      <c r="E484" s="164" t="s">
        <v>2055</v>
      </c>
      <c r="F484" s="164" t="s">
        <v>2057</v>
      </c>
      <c r="G484" s="164">
        <v>0.59032035459868004</v>
      </c>
      <c r="H484" s="164">
        <v>0.40179824007876602</v>
      </c>
    </row>
    <row r="485" spans="2:8" x14ac:dyDescent="0.45">
      <c r="B485" s="164" t="s">
        <v>73</v>
      </c>
      <c r="C485" s="164" t="s">
        <v>1027</v>
      </c>
      <c r="D485" s="164" t="s">
        <v>514</v>
      </c>
      <c r="E485" s="164" t="s">
        <v>1872</v>
      </c>
      <c r="F485" s="164" t="s">
        <v>2057</v>
      </c>
      <c r="G485" s="164">
        <v>0.76332728700403796</v>
      </c>
      <c r="H485" s="164">
        <v>0.87187239606058198</v>
      </c>
    </row>
    <row r="486" spans="2:8" x14ac:dyDescent="0.45">
      <c r="B486" s="164" t="s">
        <v>75</v>
      </c>
      <c r="C486" s="164" t="s">
        <v>1027</v>
      </c>
      <c r="D486" s="164" t="s">
        <v>2052</v>
      </c>
      <c r="E486" s="164" t="s">
        <v>496</v>
      </c>
      <c r="F486" s="164" t="s">
        <v>2053</v>
      </c>
      <c r="G486" s="164">
        <v>6.1527294203126498E-2</v>
      </c>
      <c r="H486" s="164">
        <v>7.8299201130010404E-2</v>
      </c>
    </row>
    <row r="487" spans="2:8" x14ac:dyDescent="0.45">
      <c r="B487" s="164" t="s">
        <v>75</v>
      </c>
      <c r="C487" s="164" t="s">
        <v>1027</v>
      </c>
      <c r="D487" s="164" t="s">
        <v>2052</v>
      </c>
      <c r="E487" s="164" t="s">
        <v>2054</v>
      </c>
      <c r="F487" s="164" t="s">
        <v>2053</v>
      </c>
      <c r="G487" s="164">
        <v>0.99998163110696803</v>
      </c>
      <c r="H487" s="164">
        <v>0.99996938980601502</v>
      </c>
    </row>
    <row r="488" spans="2:8" x14ac:dyDescent="0.45">
      <c r="B488" s="164" t="s">
        <v>75</v>
      </c>
      <c r="C488" s="164" t="s">
        <v>1027</v>
      </c>
      <c r="D488" s="164" t="s">
        <v>2052</v>
      </c>
      <c r="E488" s="164" t="s">
        <v>504</v>
      </c>
      <c r="F488" s="164" t="s">
        <v>2053</v>
      </c>
      <c r="G488" s="164">
        <v>1</v>
      </c>
      <c r="H488" s="164">
        <v>1</v>
      </c>
    </row>
    <row r="489" spans="2:8" x14ac:dyDescent="0.45">
      <c r="B489" s="164" t="s">
        <v>75</v>
      </c>
      <c r="C489" s="164" t="s">
        <v>1027</v>
      </c>
      <c r="D489" s="164" t="s">
        <v>2052</v>
      </c>
      <c r="E489" s="164" t="s">
        <v>2055</v>
      </c>
      <c r="F489" s="164" t="s">
        <v>2053</v>
      </c>
      <c r="G489" s="164">
        <v>0.71475176922252903</v>
      </c>
      <c r="H489" s="164">
        <v>0.63728087085044505</v>
      </c>
    </row>
    <row r="490" spans="2:8" x14ac:dyDescent="0.45">
      <c r="B490" s="164" t="s">
        <v>75</v>
      </c>
      <c r="C490" s="164" t="s">
        <v>1027</v>
      </c>
      <c r="D490" s="164" t="s">
        <v>2052</v>
      </c>
      <c r="E490" s="164" t="s">
        <v>1872</v>
      </c>
      <c r="F490" s="164" t="s">
        <v>2053</v>
      </c>
      <c r="G490" s="164">
        <v>1</v>
      </c>
      <c r="H490" s="164">
        <v>1</v>
      </c>
    </row>
    <row r="491" spans="2:8" x14ac:dyDescent="0.45">
      <c r="B491" s="164" t="s">
        <v>75</v>
      </c>
      <c r="C491" s="164" t="s">
        <v>1027</v>
      </c>
      <c r="D491" s="164" t="s">
        <v>2052</v>
      </c>
      <c r="E491" s="164" t="s">
        <v>496</v>
      </c>
      <c r="F491" s="164" t="s">
        <v>2056</v>
      </c>
      <c r="G491" s="164">
        <v>6.1527294203126498E-2</v>
      </c>
      <c r="H491" s="164">
        <v>7.8299201130010404E-2</v>
      </c>
    </row>
    <row r="492" spans="2:8" x14ac:dyDescent="0.45">
      <c r="B492" s="164" t="s">
        <v>75</v>
      </c>
      <c r="C492" s="164" t="s">
        <v>1027</v>
      </c>
      <c r="D492" s="164" t="s">
        <v>2052</v>
      </c>
      <c r="E492" s="164" t="s">
        <v>2054</v>
      </c>
      <c r="F492" s="164" t="s">
        <v>2056</v>
      </c>
      <c r="G492" s="164">
        <v>0.99998163110696803</v>
      </c>
      <c r="H492" s="164">
        <v>0.99996938980601502</v>
      </c>
    </row>
    <row r="493" spans="2:8" x14ac:dyDescent="0.45">
      <c r="B493" s="164" t="s">
        <v>75</v>
      </c>
      <c r="C493" s="164" t="s">
        <v>1027</v>
      </c>
      <c r="D493" s="164" t="s">
        <v>2052</v>
      </c>
      <c r="E493" s="164" t="s">
        <v>504</v>
      </c>
      <c r="F493" s="164" t="s">
        <v>2056</v>
      </c>
      <c r="G493" s="164">
        <v>1</v>
      </c>
      <c r="H493" s="164">
        <v>1</v>
      </c>
    </row>
    <row r="494" spans="2:8" x14ac:dyDescent="0.45">
      <c r="B494" s="164" t="s">
        <v>75</v>
      </c>
      <c r="C494" s="164" t="s">
        <v>1027</v>
      </c>
      <c r="D494" s="164" t="s">
        <v>2052</v>
      </c>
      <c r="E494" s="164" t="s">
        <v>2055</v>
      </c>
      <c r="F494" s="164" t="s">
        <v>2056</v>
      </c>
      <c r="G494" s="164">
        <v>0.71475176922252903</v>
      </c>
      <c r="H494" s="164">
        <v>0.63728087085044505</v>
      </c>
    </row>
    <row r="495" spans="2:8" x14ac:dyDescent="0.45">
      <c r="B495" s="164" t="s">
        <v>75</v>
      </c>
      <c r="C495" s="164" t="s">
        <v>1027</v>
      </c>
      <c r="D495" s="164" t="s">
        <v>2052</v>
      </c>
      <c r="E495" s="164" t="s">
        <v>1872</v>
      </c>
      <c r="F495" s="164" t="s">
        <v>2056</v>
      </c>
      <c r="G495" s="164">
        <v>1</v>
      </c>
      <c r="H495" s="164">
        <v>1</v>
      </c>
    </row>
    <row r="496" spans="2:8" x14ac:dyDescent="0.45">
      <c r="B496" s="164" t="s">
        <v>75</v>
      </c>
      <c r="C496" s="164" t="s">
        <v>1027</v>
      </c>
      <c r="D496" s="164" t="s">
        <v>514</v>
      </c>
      <c r="E496" s="164" t="s">
        <v>496</v>
      </c>
      <c r="F496" s="164" t="s">
        <v>2057</v>
      </c>
      <c r="G496" s="164">
        <v>7.3491696523379103E-3</v>
      </c>
      <c r="H496" s="164">
        <v>4.6215001963129197E-3</v>
      </c>
    </row>
    <row r="497" spans="2:8" x14ac:dyDescent="0.45">
      <c r="B497" s="164" t="s">
        <v>75</v>
      </c>
      <c r="C497" s="164" t="s">
        <v>1027</v>
      </c>
      <c r="D497" s="164" t="s">
        <v>514</v>
      </c>
      <c r="E497" s="164" t="s">
        <v>2054</v>
      </c>
      <c r="F497" s="164" t="s">
        <v>2057</v>
      </c>
      <c r="G497" s="164">
        <v>0.99998594234159299</v>
      </c>
      <c r="H497" s="164">
        <v>0.999990316822568</v>
      </c>
    </row>
    <row r="498" spans="2:8" x14ac:dyDescent="0.45">
      <c r="B498" s="164" t="s">
        <v>75</v>
      </c>
      <c r="C498" s="164" t="s">
        <v>1027</v>
      </c>
      <c r="D498" s="164" t="s">
        <v>514</v>
      </c>
      <c r="E498" s="164" t="s">
        <v>504</v>
      </c>
      <c r="F498" s="164" t="s">
        <v>2057</v>
      </c>
      <c r="G498" s="164">
        <v>1</v>
      </c>
      <c r="H498" s="164">
        <v>1</v>
      </c>
    </row>
    <row r="499" spans="2:8" x14ac:dyDescent="0.45">
      <c r="B499" s="164" t="s">
        <v>75</v>
      </c>
      <c r="C499" s="164" t="s">
        <v>1027</v>
      </c>
      <c r="D499" s="164" t="s">
        <v>514</v>
      </c>
      <c r="E499" s="164" t="s">
        <v>2055</v>
      </c>
      <c r="F499" s="164" t="s">
        <v>2057</v>
      </c>
      <c r="G499" s="164">
        <v>0.67344414744382397</v>
      </c>
      <c r="H499" s="164">
        <v>0.429951833055772</v>
      </c>
    </row>
    <row r="500" spans="2:8" x14ac:dyDescent="0.45">
      <c r="B500" s="164" t="s">
        <v>75</v>
      </c>
      <c r="C500" s="164" t="s">
        <v>1027</v>
      </c>
      <c r="D500" s="164" t="s">
        <v>514</v>
      </c>
      <c r="E500" s="164" t="s">
        <v>1872</v>
      </c>
      <c r="F500" s="164" t="s">
        <v>2057</v>
      </c>
      <c r="G500" s="164">
        <v>0.80271701809404705</v>
      </c>
      <c r="H500" s="164">
        <v>0.92094622750578703</v>
      </c>
    </row>
    <row r="501" spans="2:8" x14ac:dyDescent="0.45">
      <c r="B501" s="164" t="s">
        <v>78</v>
      </c>
      <c r="C501" s="164" t="s">
        <v>1027</v>
      </c>
      <c r="D501" s="164" t="s">
        <v>2052</v>
      </c>
      <c r="E501" s="164" t="s">
        <v>496</v>
      </c>
      <c r="F501" s="164" t="s">
        <v>2053</v>
      </c>
      <c r="G501" s="164">
        <v>4.2236159564672401E-2</v>
      </c>
      <c r="H501" s="164">
        <v>8.0434690991280103E-2</v>
      </c>
    </row>
    <row r="502" spans="2:8" x14ac:dyDescent="0.45">
      <c r="B502" s="164" t="s">
        <v>78</v>
      </c>
      <c r="C502" s="164" t="s">
        <v>1027</v>
      </c>
      <c r="D502" s="164" t="s">
        <v>2052</v>
      </c>
      <c r="E502" s="164" t="s">
        <v>2054</v>
      </c>
      <c r="F502" s="164" t="s">
        <v>2053</v>
      </c>
      <c r="G502" s="164">
        <v>0.99987449224359004</v>
      </c>
      <c r="H502" s="164">
        <v>0.99984866639334102</v>
      </c>
    </row>
    <row r="503" spans="2:8" x14ac:dyDescent="0.45">
      <c r="B503" s="164" t="s">
        <v>78</v>
      </c>
      <c r="C503" s="164" t="s">
        <v>1027</v>
      </c>
      <c r="D503" s="164" t="s">
        <v>2052</v>
      </c>
      <c r="E503" s="164" t="s">
        <v>504</v>
      </c>
      <c r="F503" s="164" t="s">
        <v>2053</v>
      </c>
      <c r="G503" s="164">
        <v>1</v>
      </c>
      <c r="H503" s="164">
        <v>1</v>
      </c>
    </row>
    <row r="504" spans="2:8" x14ac:dyDescent="0.45">
      <c r="B504" s="164" t="s">
        <v>78</v>
      </c>
      <c r="C504" s="164" t="s">
        <v>1027</v>
      </c>
      <c r="D504" s="164" t="s">
        <v>2052</v>
      </c>
      <c r="E504" s="164" t="s">
        <v>2055</v>
      </c>
      <c r="F504" s="164" t="s">
        <v>2053</v>
      </c>
      <c r="G504" s="164">
        <v>0.51216488947136196</v>
      </c>
      <c r="H504" s="164">
        <v>0.57209836576831097</v>
      </c>
    </row>
    <row r="505" spans="2:8" x14ac:dyDescent="0.45">
      <c r="B505" s="164" t="s">
        <v>78</v>
      </c>
      <c r="C505" s="164" t="s">
        <v>1027</v>
      </c>
      <c r="D505" s="164" t="s">
        <v>2052</v>
      </c>
      <c r="E505" s="164" t="s">
        <v>1872</v>
      </c>
      <c r="F505" s="164" t="s">
        <v>2053</v>
      </c>
      <c r="G505" s="164">
        <v>1</v>
      </c>
      <c r="H505" s="164">
        <v>1</v>
      </c>
    </row>
    <row r="506" spans="2:8" x14ac:dyDescent="0.45">
      <c r="B506" s="164" t="s">
        <v>78</v>
      </c>
      <c r="C506" s="164" t="s">
        <v>1027</v>
      </c>
      <c r="D506" s="164" t="s">
        <v>2052</v>
      </c>
      <c r="E506" s="164" t="s">
        <v>496</v>
      </c>
      <c r="F506" s="164" t="s">
        <v>2056</v>
      </c>
      <c r="G506" s="164">
        <v>4.2236159564672401E-2</v>
      </c>
      <c r="H506" s="164">
        <v>8.0434690991280103E-2</v>
      </c>
    </row>
    <row r="507" spans="2:8" x14ac:dyDescent="0.45">
      <c r="B507" s="164" t="s">
        <v>78</v>
      </c>
      <c r="C507" s="164" t="s">
        <v>1027</v>
      </c>
      <c r="D507" s="164" t="s">
        <v>2052</v>
      </c>
      <c r="E507" s="164" t="s">
        <v>2054</v>
      </c>
      <c r="F507" s="164" t="s">
        <v>2056</v>
      </c>
      <c r="G507" s="164">
        <v>0.99987449224359004</v>
      </c>
      <c r="H507" s="164">
        <v>0.99984866639334102</v>
      </c>
    </row>
    <row r="508" spans="2:8" x14ac:dyDescent="0.45">
      <c r="B508" s="164" t="s">
        <v>78</v>
      </c>
      <c r="C508" s="164" t="s">
        <v>1027</v>
      </c>
      <c r="D508" s="164" t="s">
        <v>2052</v>
      </c>
      <c r="E508" s="164" t="s">
        <v>504</v>
      </c>
      <c r="F508" s="164" t="s">
        <v>2056</v>
      </c>
      <c r="G508" s="164">
        <v>1</v>
      </c>
      <c r="H508" s="164">
        <v>1</v>
      </c>
    </row>
    <row r="509" spans="2:8" x14ac:dyDescent="0.45">
      <c r="B509" s="164" t="s">
        <v>78</v>
      </c>
      <c r="C509" s="164" t="s">
        <v>1027</v>
      </c>
      <c r="D509" s="164" t="s">
        <v>2052</v>
      </c>
      <c r="E509" s="164" t="s">
        <v>2055</v>
      </c>
      <c r="F509" s="164" t="s">
        <v>2056</v>
      </c>
      <c r="G509" s="164">
        <v>0.51216488947136196</v>
      </c>
      <c r="H509" s="164">
        <v>0.57209836576831097</v>
      </c>
    </row>
    <row r="510" spans="2:8" x14ac:dyDescent="0.45">
      <c r="B510" s="164" t="s">
        <v>78</v>
      </c>
      <c r="C510" s="164" t="s">
        <v>1027</v>
      </c>
      <c r="D510" s="164" t="s">
        <v>2052</v>
      </c>
      <c r="E510" s="164" t="s">
        <v>1872</v>
      </c>
      <c r="F510" s="164" t="s">
        <v>2056</v>
      </c>
      <c r="G510" s="164">
        <v>1</v>
      </c>
      <c r="H510" s="164">
        <v>1</v>
      </c>
    </row>
    <row r="511" spans="2:8" x14ac:dyDescent="0.45">
      <c r="B511" s="164" t="s">
        <v>78</v>
      </c>
      <c r="C511" s="164" t="s">
        <v>1027</v>
      </c>
      <c r="D511" s="164" t="s">
        <v>514</v>
      </c>
      <c r="E511" s="164" t="s">
        <v>496</v>
      </c>
      <c r="F511" s="164" t="s">
        <v>2057</v>
      </c>
      <c r="G511" s="164">
        <v>3.8086961588558298E-3</v>
      </c>
      <c r="H511" s="164">
        <v>4.5694647771587502E-3</v>
      </c>
    </row>
    <row r="512" spans="2:8" x14ac:dyDescent="0.45">
      <c r="B512" s="164" t="s">
        <v>78</v>
      </c>
      <c r="C512" s="164" t="s">
        <v>1027</v>
      </c>
      <c r="D512" s="164" t="s">
        <v>514</v>
      </c>
      <c r="E512" s="164" t="s">
        <v>2054</v>
      </c>
      <c r="F512" s="164" t="s">
        <v>2057</v>
      </c>
      <c r="G512" s="164">
        <v>0.99987905762629004</v>
      </c>
      <c r="H512" s="164">
        <v>0.99989200197671202</v>
      </c>
    </row>
    <row r="513" spans="2:8" x14ac:dyDescent="0.45">
      <c r="B513" s="164" t="s">
        <v>78</v>
      </c>
      <c r="C513" s="164" t="s">
        <v>1027</v>
      </c>
      <c r="D513" s="164" t="s">
        <v>514</v>
      </c>
      <c r="E513" s="164" t="s">
        <v>504</v>
      </c>
      <c r="F513" s="164" t="s">
        <v>2057</v>
      </c>
      <c r="G513" s="164">
        <v>1</v>
      </c>
      <c r="H513" s="164">
        <v>1</v>
      </c>
    </row>
    <row r="514" spans="2:8" x14ac:dyDescent="0.45">
      <c r="B514" s="164" t="s">
        <v>78</v>
      </c>
      <c r="C514" s="164" t="s">
        <v>1027</v>
      </c>
      <c r="D514" s="164" t="s">
        <v>514</v>
      </c>
      <c r="E514" s="164" t="s">
        <v>2055</v>
      </c>
      <c r="F514" s="164" t="s">
        <v>2057</v>
      </c>
      <c r="G514" s="164">
        <v>0.36812694095964299</v>
      </c>
      <c r="H514" s="164">
        <v>0.22259583211072001</v>
      </c>
    </row>
    <row r="515" spans="2:8" x14ac:dyDescent="0.45">
      <c r="B515" s="164" t="s">
        <v>78</v>
      </c>
      <c r="C515" s="164" t="s">
        <v>1027</v>
      </c>
      <c r="D515" s="164" t="s">
        <v>514</v>
      </c>
      <c r="E515" s="164" t="s">
        <v>1872</v>
      </c>
      <c r="F515" s="164" t="s">
        <v>2057</v>
      </c>
      <c r="G515" s="164">
        <v>0.70032793080887601</v>
      </c>
      <c r="H515" s="164">
        <v>0.84700796208840601</v>
      </c>
    </row>
    <row r="516" spans="2:8" x14ac:dyDescent="0.45">
      <c r="B516" s="164" t="s">
        <v>81</v>
      </c>
      <c r="C516" s="164" t="s">
        <v>1027</v>
      </c>
      <c r="D516" s="164" t="s">
        <v>2052</v>
      </c>
      <c r="E516" s="164" t="s">
        <v>496</v>
      </c>
      <c r="F516" s="164" t="s">
        <v>2053</v>
      </c>
      <c r="G516" s="164">
        <v>6.2892613054781998E-2</v>
      </c>
      <c r="H516" s="164">
        <v>0.16848334227056599</v>
      </c>
    </row>
    <row r="517" spans="2:8" x14ac:dyDescent="0.45">
      <c r="B517" s="164" t="s">
        <v>81</v>
      </c>
      <c r="C517" s="164" t="s">
        <v>1027</v>
      </c>
      <c r="D517" s="164" t="s">
        <v>2052</v>
      </c>
      <c r="E517" s="164" t="s">
        <v>2054</v>
      </c>
      <c r="F517" s="164" t="s">
        <v>2053</v>
      </c>
      <c r="G517" s="164">
        <v>0.99999999999225697</v>
      </c>
      <c r="H517" s="164">
        <v>0.99999999999630795</v>
      </c>
    </row>
    <row r="518" spans="2:8" x14ac:dyDescent="0.45">
      <c r="B518" s="164" t="s">
        <v>81</v>
      </c>
      <c r="C518" s="164" t="s">
        <v>1027</v>
      </c>
      <c r="D518" s="164" t="s">
        <v>2052</v>
      </c>
      <c r="E518" s="164" t="s">
        <v>504</v>
      </c>
      <c r="F518" s="164" t="s">
        <v>2053</v>
      </c>
      <c r="G518" s="164">
        <v>1</v>
      </c>
      <c r="H518" s="164">
        <v>1</v>
      </c>
    </row>
    <row r="519" spans="2:8" x14ac:dyDescent="0.45">
      <c r="B519" s="164" t="s">
        <v>81</v>
      </c>
      <c r="C519" s="164" t="s">
        <v>1027</v>
      </c>
      <c r="D519" s="164" t="s">
        <v>2052</v>
      </c>
      <c r="E519" s="164" t="s">
        <v>2055</v>
      </c>
      <c r="F519" s="164" t="s">
        <v>2053</v>
      </c>
      <c r="G519" s="164">
        <v>0.81416293354610603</v>
      </c>
      <c r="H519" s="164">
        <v>0.87612037897339401</v>
      </c>
    </row>
    <row r="520" spans="2:8" x14ac:dyDescent="0.45">
      <c r="B520" s="164" t="s">
        <v>81</v>
      </c>
      <c r="C520" s="164" t="s">
        <v>1027</v>
      </c>
      <c r="D520" s="164" t="s">
        <v>2052</v>
      </c>
      <c r="E520" s="164" t="s">
        <v>1872</v>
      </c>
      <c r="F520" s="164" t="s">
        <v>2053</v>
      </c>
      <c r="G520" s="164">
        <v>1</v>
      </c>
      <c r="H520" s="164">
        <v>1</v>
      </c>
    </row>
    <row r="521" spans="2:8" x14ac:dyDescent="0.45">
      <c r="B521" s="164" t="s">
        <v>81</v>
      </c>
      <c r="C521" s="164" t="s">
        <v>1027</v>
      </c>
      <c r="D521" s="164" t="s">
        <v>2052</v>
      </c>
      <c r="E521" s="164" t="s">
        <v>496</v>
      </c>
      <c r="F521" s="164" t="s">
        <v>2056</v>
      </c>
      <c r="G521" s="164">
        <v>6.2892613054781998E-2</v>
      </c>
      <c r="H521" s="164">
        <v>0.16848334227056599</v>
      </c>
    </row>
    <row r="522" spans="2:8" x14ac:dyDescent="0.45">
      <c r="B522" s="164" t="s">
        <v>81</v>
      </c>
      <c r="C522" s="164" t="s">
        <v>1027</v>
      </c>
      <c r="D522" s="164" t="s">
        <v>2052</v>
      </c>
      <c r="E522" s="164" t="s">
        <v>2054</v>
      </c>
      <c r="F522" s="164" t="s">
        <v>2056</v>
      </c>
      <c r="G522" s="164">
        <v>0.99999999999225697</v>
      </c>
      <c r="H522" s="164">
        <v>0.99999999999630795</v>
      </c>
    </row>
    <row r="523" spans="2:8" x14ac:dyDescent="0.45">
      <c r="B523" s="164" t="s">
        <v>81</v>
      </c>
      <c r="C523" s="164" t="s">
        <v>1027</v>
      </c>
      <c r="D523" s="164" t="s">
        <v>2052</v>
      </c>
      <c r="E523" s="164" t="s">
        <v>504</v>
      </c>
      <c r="F523" s="164" t="s">
        <v>2056</v>
      </c>
      <c r="G523" s="164">
        <v>1</v>
      </c>
      <c r="H523" s="164">
        <v>1</v>
      </c>
    </row>
    <row r="524" spans="2:8" x14ac:dyDescent="0.45">
      <c r="B524" s="164" t="s">
        <v>81</v>
      </c>
      <c r="C524" s="164" t="s">
        <v>1027</v>
      </c>
      <c r="D524" s="164" t="s">
        <v>2052</v>
      </c>
      <c r="E524" s="164" t="s">
        <v>2055</v>
      </c>
      <c r="F524" s="164" t="s">
        <v>2056</v>
      </c>
      <c r="G524" s="164">
        <v>0.81416293354610503</v>
      </c>
      <c r="H524" s="164">
        <v>0.87612037897339401</v>
      </c>
    </row>
    <row r="525" spans="2:8" x14ac:dyDescent="0.45">
      <c r="B525" s="164" t="s">
        <v>81</v>
      </c>
      <c r="C525" s="164" t="s">
        <v>1027</v>
      </c>
      <c r="D525" s="164" t="s">
        <v>2052</v>
      </c>
      <c r="E525" s="164" t="s">
        <v>1872</v>
      </c>
      <c r="F525" s="164" t="s">
        <v>2056</v>
      </c>
      <c r="G525" s="164">
        <v>1</v>
      </c>
      <c r="H525" s="164">
        <v>1</v>
      </c>
    </row>
    <row r="526" spans="2:8" x14ac:dyDescent="0.45">
      <c r="B526" s="164" t="s">
        <v>81</v>
      </c>
      <c r="C526" s="164" t="s">
        <v>1027</v>
      </c>
      <c r="D526" s="164" t="s">
        <v>514</v>
      </c>
      <c r="E526" s="164" t="s">
        <v>496</v>
      </c>
      <c r="F526" s="164" t="s">
        <v>2057</v>
      </c>
      <c r="G526" s="164">
        <v>3.8362166643313199E-3</v>
      </c>
      <c r="H526" s="164">
        <v>1.6358516281650499E-3</v>
      </c>
    </row>
    <row r="527" spans="2:8" x14ac:dyDescent="0.45">
      <c r="B527" s="164" t="s">
        <v>81</v>
      </c>
      <c r="C527" s="164" t="s">
        <v>1027</v>
      </c>
      <c r="D527" s="164" t="s">
        <v>514</v>
      </c>
      <c r="E527" s="164" t="s">
        <v>2054</v>
      </c>
      <c r="F527" s="164" t="s">
        <v>2057</v>
      </c>
      <c r="G527" s="164">
        <v>0.99992099819029401</v>
      </c>
      <c r="H527" s="164">
        <v>0.99980155853181296</v>
      </c>
    </row>
    <row r="528" spans="2:8" x14ac:dyDescent="0.45">
      <c r="B528" s="164" t="s">
        <v>81</v>
      </c>
      <c r="C528" s="164" t="s">
        <v>1027</v>
      </c>
      <c r="D528" s="164" t="s">
        <v>514</v>
      </c>
      <c r="E528" s="164" t="s">
        <v>504</v>
      </c>
      <c r="F528" s="164" t="s">
        <v>2057</v>
      </c>
      <c r="G528" s="164">
        <v>1</v>
      </c>
      <c r="H528" s="164">
        <v>1</v>
      </c>
    </row>
    <row r="529" spans="2:8" x14ac:dyDescent="0.45">
      <c r="B529" s="164" t="s">
        <v>81</v>
      </c>
      <c r="C529" s="164" t="s">
        <v>1027</v>
      </c>
      <c r="D529" s="164" t="s">
        <v>514</v>
      </c>
      <c r="E529" s="164" t="s">
        <v>2055</v>
      </c>
      <c r="F529" s="164" t="s">
        <v>2057</v>
      </c>
      <c r="G529" s="164">
        <v>0.83785294692322398</v>
      </c>
      <c r="H529" s="164">
        <v>0.60003395159602801</v>
      </c>
    </row>
    <row r="530" spans="2:8" x14ac:dyDescent="0.45">
      <c r="B530" s="164" t="s">
        <v>81</v>
      </c>
      <c r="C530" s="164" t="s">
        <v>1027</v>
      </c>
      <c r="D530" s="164" t="s">
        <v>514</v>
      </c>
      <c r="E530" s="164" t="s">
        <v>1872</v>
      </c>
      <c r="F530" s="164" t="s">
        <v>2057</v>
      </c>
      <c r="G530" s="164">
        <v>0.89215705882457896</v>
      </c>
      <c r="H530" s="164">
        <v>0.95970571910541702</v>
      </c>
    </row>
    <row r="531" spans="2:8" x14ac:dyDescent="0.45">
      <c r="B531" s="164" t="s">
        <v>84</v>
      </c>
      <c r="C531" s="164" t="s">
        <v>1027</v>
      </c>
      <c r="D531" s="164" t="s">
        <v>2052</v>
      </c>
      <c r="E531" s="164" t="s">
        <v>496</v>
      </c>
      <c r="F531" s="164" t="s">
        <v>2053</v>
      </c>
      <c r="G531" s="164">
        <v>5.7877484325482703E-2</v>
      </c>
      <c r="H531" s="164">
        <v>0.113225223163303</v>
      </c>
    </row>
    <row r="532" spans="2:8" x14ac:dyDescent="0.45">
      <c r="B532" s="164" t="s">
        <v>84</v>
      </c>
      <c r="C532" s="164" t="s">
        <v>1027</v>
      </c>
      <c r="D532" s="164" t="s">
        <v>2052</v>
      </c>
      <c r="E532" s="164" t="s">
        <v>2054</v>
      </c>
      <c r="F532" s="164" t="s">
        <v>2053</v>
      </c>
      <c r="G532" s="164">
        <v>0.99999895195882504</v>
      </c>
      <c r="H532" s="164">
        <v>0.99999610501786895</v>
      </c>
    </row>
    <row r="533" spans="2:8" x14ac:dyDescent="0.45">
      <c r="B533" s="164" t="s">
        <v>84</v>
      </c>
      <c r="C533" s="164" t="s">
        <v>1027</v>
      </c>
      <c r="D533" s="164" t="s">
        <v>2052</v>
      </c>
      <c r="E533" s="164" t="s">
        <v>504</v>
      </c>
      <c r="F533" s="164" t="s">
        <v>2053</v>
      </c>
      <c r="G533" s="164">
        <v>1</v>
      </c>
      <c r="H533" s="164">
        <v>1</v>
      </c>
    </row>
    <row r="534" spans="2:8" x14ac:dyDescent="0.45">
      <c r="B534" s="164" t="s">
        <v>84</v>
      </c>
      <c r="C534" s="164" t="s">
        <v>1027</v>
      </c>
      <c r="D534" s="164" t="s">
        <v>2052</v>
      </c>
      <c r="E534" s="164" t="s">
        <v>2055</v>
      </c>
      <c r="F534" s="164" t="s">
        <v>2053</v>
      </c>
      <c r="G534" s="164">
        <v>0.71321761398805095</v>
      </c>
      <c r="H534" s="164">
        <v>0.70101307602963403</v>
      </c>
    </row>
    <row r="535" spans="2:8" x14ac:dyDescent="0.45">
      <c r="B535" s="164" t="s">
        <v>84</v>
      </c>
      <c r="C535" s="164" t="s">
        <v>1027</v>
      </c>
      <c r="D535" s="164" t="s">
        <v>2052</v>
      </c>
      <c r="E535" s="164" t="s">
        <v>1872</v>
      </c>
      <c r="F535" s="164" t="s">
        <v>2053</v>
      </c>
      <c r="G535" s="164">
        <v>1</v>
      </c>
      <c r="H535" s="164">
        <v>1</v>
      </c>
    </row>
    <row r="536" spans="2:8" x14ac:dyDescent="0.45">
      <c r="B536" s="164" t="s">
        <v>84</v>
      </c>
      <c r="C536" s="164" t="s">
        <v>1027</v>
      </c>
      <c r="D536" s="164" t="s">
        <v>2052</v>
      </c>
      <c r="E536" s="164" t="s">
        <v>496</v>
      </c>
      <c r="F536" s="164" t="s">
        <v>2056</v>
      </c>
      <c r="G536" s="164">
        <v>5.7877484325482703E-2</v>
      </c>
      <c r="H536" s="164">
        <v>0.113225223163303</v>
      </c>
    </row>
    <row r="537" spans="2:8" x14ac:dyDescent="0.45">
      <c r="B537" s="164" t="s">
        <v>84</v>
      </c>
      <c r="C537" s="164" t="s">
        <v>1027</v>
      </c>
      <c r="D537" s="164" t="s">
        <v>2052</v>
      </c>
      <c r="E537" s="164" t="s">
        <v>2054</v>
      </c>
      <c r="F537" s="164" t="s">
        <v>2056</v>
      </c>
      <c r="G537" s="164">
        <v>0.99999895195882504</v>
      </c>
      <c r="H537" s="164">
        <v>0.99999610501786895</v>
      </c>
    </row>
    <row r="538" spans="2:8" x14ac:dyDescent="0.45">
      <c r="B538" s="164" t="s">
        <v>84</v>
      </c>
      <c r="C538" s="164" t="s">
        <v>1027</v>
      </c>
      <c r="D538" s="164" t="s">
        <v>2052</v>
      </c>
      <c r="E538" s="164" t="s">
        <v>504</v>
      </c>
      <c r="F538" s="164" t="s">
        <v>2056</v>
      </c>
      <c r="G538" s="164">
        <v>1</v>
      </c>
      <c r="H538" s="164">
        <v>1</v>
      </c>
    </row>
    <row r="539" spans="2:8" x14ac:dyDescent="0.45">
      <c r="B539" s="164" t="s">
        <v>84</v>
      </c>
      <c r="C539" s="164" t="s">
        <v>1027</v>
      </c>
      <c r="D539" s="164" t="s">
        <v>2052</v>
      </c>
      <c r="E539" s="164" t="s">
        <v>2055</v>
      </c>
      <c r="F539" s="164" t="s">
        <v>2056</v>
      </c>
      <c r="G539" s="164">
        <v>0.71321761398805095</v>
      </c>
      <c r="H539" s="164">
        <v>0.70101307602963403</v>
      </c>
    </row>
    <row r="540" spans="2:8" x14ac:dyDescent="0.45">
      <c r="B540" s="164" t="s">
        <v>84</v>
      </c>
      <c r="C540" s="164" t="s">
        <v>1027</v>
      </c>
      <c r="D540" s="164" t="s">
        <v>2052</v>
      </c>
      <c r="E540" s="164" t="s">
        <v>1872</v>
      </c>
      <c r="F540" s="164" t="s">
        <v>2056</v>
      </c>
      <c r="G540" s="164">
        <v>1</v>
      </c>
      <c r="H540" s="164">
        <v>1</v>
      </c>
    </row>
    <row r="541" spans="2:8" x14ac:dyDescent="0.45">
      <c r="B541" s="164" t="s">
        <v>84</v>
      </c>
      <c r="C541" s="164" t="s">
        <v>1027</v>
      </c>
      <c r="D541" s="164" t="s">
        <v>514</v>
      </c>
      <c r="E541" s="164" t="s">
        <v>496</v>
      </c>
      <c r="F541" s="164" t="s">
        <v>2057</v>
      </c>
      <c r="G541" s="164">
        <v>3.0606736352630001E-3</v>
      </c>
      <c r="H541" s="164">
        <v>2.3676852744734002E-3</v>
      </c>
    </row>
    <row r="542" spans="2:8" x14ac:dyDescent="0.45">
      <c r="B542" s="164" t="s">
        <v>84</v>
      </c>
      <c r="C542" s="164" t="s">
        <v>1027</v>
      </c>
      <c r="D542" s="164" t="s">
        <v>514</v>
      </c>
      <c r="E542" s="164" t="s">
        <v>2054</v>
      </c>
      <c r="F542" s="164" t="s">
        <v>2057</v>
      </c>
      <c r="G542" s="164">
        <v>0.99975436002486995</v>
      </c>
      <c r="H542" s="164">
        <v>0.99895644702660003</v>
      </c>
    </row>
    <row r="543" spans="2:8" x14ac:dyDescent="0.45">
      <c r="B543" s="164" t="s">
        <v>84</v>
      </c>
      <c r="C543" s="164" t="s">
        <v>1027</v>
      </c>
      <c r="D543" s="164" t="s">
        <v>514</v>
      </c>
      <c r="E543" s="164" t="s">
        <v>504</v>
      </c>
      <c r="F543" s="164" t="s">
        <v>2057</v>
      </c>
      <c r="G543" s="164">
        <v>1</v>
      </c>
      <c r="H543" s="164">
        <v>1</v>
      </c>
    </row>
    <row r="544" spans="2:8" x14ac:dyDescent="0.45">
      <c r="B544" s="164" t="s">
        <v>84</v>
      </c>
      <c r="C544" s="164" t="s">
        <v>1027</v>
      </c>
      <c r="D544" s="164" t="s">
        <v>514</v>
      </c>
      <c r="E544" s="164" t="s">
        <v>2055</v>
      </c>
      <c r="F544" s="164" t="s">
        <v>2057</v>
      </c>
      <c r="G544" s="164">
        <v>0.44021701512078298</v>
      </c>
      <c r="H544" s="164">
        <v>0.24067753843992201</v>
      </c>
    </row>
    <row r="545" spans="2:8" x14ac:dyDescent="0.45">
      <c r="B545" s="164" t="s">
        <v>84</v>
      </c>
      <c r="C545" s="164" t="s">
        <v>1027</v>
      </c>
      <c r="D545" s="164" t="s">
        <v>514</v>
      </c>
      <c r="E545" s="164" t="s">
        <v>1872</v>
      </c>
      <c r="F545" s="164" t="s">
        <v>2057</v>
      </c>
      <c r="G545" s="164">
        <v>0.93700735994626405</v>
      </c>
      <c r="H545" s="164">
        <v>0.97829587157322895</v>
      </c>
    </row>
    <row r="546" spans="2:8" x14ac:dyDescent="0.45">
      <c r="B546" s="164" t="s">
        <v>86</v>
      </c>
      <c r="C546" s="164" t="s">
        <v>1027</v>
      </c>
      <c r="D546" s="164" t="s">
        <v>2052</v>
      </c>
      <c r="E546" s="164" t="s">
        <v>496</v>
      </c>
      <c r="F546" s="164" t="s">
        <v>2053</v>
      </c>
      <c r="G546" s="164">
        <v>5.56114496170226E-2</v>
      </c>
      <c r="H546" s="164">
        <v>9.9519231021711702E-2</v>
      </c>
    </row>
    <row r="547" spans="2:8" x14ac:dyDescent="0.45">
      <c r="B547" s="164" t="s">
        <v>86</v>
      </c>
      <c r="C547" s="164" t="s">
        <v>1027</v>
      </c>
      <c r="D547" s="164" t="s">
        <v>2052</v>
      </c>
      <c r="E547" s="164" t="s">
        <v>2054</v>
      </c>
      <c r="F547" s="164" t="s">
        <v>2053</v>
      </c>
      <c r="G547" s="164">
        <v>0.99991337309216299</v>
      </c>
      <c r="H547" s="164">
        <v>0.99989315627945496</v>
      </c>
    </row>
    <row r="548" spans="2:8" x14ac:dyDescent="0.45">
      <c r="B548" s="164" t="s">
        <v>86</v>
      </c>
      <c r="C548" s="164" t="s">
        <v>1027</v>
      </c>
      <c r="D548" s="164" t="s">
        <v>2052</v>
      </c>
      <c r="E548" s="164" t="s">
        <v>504</v>
      </c>
      <c r="F548" s="164" t="s">
        <v>2053</v>
      </c>
      <c r="G548" s="164">
        <v>1</v>
      </c>
      <c r="H548" s="164">
        <v>1</v>
      </c>
    </row>
    <row r="549" spans="2:8" x14ac:dyDescent="0.45">
      <c r="B549" s="164" t="s">
        <v>86</v>
      </c>
      <c r="C549" s="164" t="s">
        <v>1027</v>
      </c>
      <c r="D549" s="164" t="s">
        <v>2052</v>
      </c>
      <c r="E549" s="164" t="s">
        <v>2055</v>
      </c>
      <c r="F549" s="164" t="s">
        <v>2053</v>
      </c>
      <c r="G549" s="164">
        <v>0.60270143821321698</v>
      </c>
      <c r="H549" s="164">
        <v>0.65325029591384298</v>
      </c>
    </row>
    <row r="550" spans="2:8" x14ac:dyDescent="0.45">
      <c r="B550" s="164" t="s">
        <v>86</v>
      </c>
      <c r="C550" s="164" t="s">
        <v>1027</v>
      </c>
      <c r="D550" s="164" t="s">
        <v>2052</v>
      </c>
      <c r="E550" s="164" t="s">
        <v>1872</v>
      </c>
      <c r="F550" s="164" t="s">
        <v>2053</v>
      </c>
      <c r="G550" s="164">
        <v>1</v>
      </c>
      <c r="H550" s="164">
        <v>1</v>
      </c>
    </row>
    <row r="551" spans="2:8" x14ac:dyDescent="0.45">
      <c r="B551" s="164" t="s">
        <v>86</v>
      </c>
      <c r="C551" s="164" t="s">
        <v>1027</v>
      </c>
      <c r="D551" s="164" t="s">
        <v>2052</v>
      </c>
      <c r="E551" s="164" t="s">
        <v>496</v>
      </c>
      <c r="F551" s="164" t="s">
        <v>2056</v>
      </c>
      <c r="G551" s="164">
        <v>5.56114496170226E-2</v>
      </c>
      <c r="H551" s="164">
        <v>9.9519231021711799E-2</v>
      </c>
    </row>
    <row r="552" spans="2:8" x14ac:dyDescent="0.45">
      <c r="B552" s="164" t="s">
        <v>86</v>
      </c>
      <c r="C552" s="164" t="s">
        <v>1027</v>
      </c>
      <c r="D552" s="164" t="s">
        <v>2052</v>
      </c>
      <c r="E552" s="164" t="s">
        <v>2054</v>
      </c>
      <c r="F552" s="164" t="s">
        <v>2056</v>
      </c>
      <c r="G552" s="164">
        <v>0.99991337309216299</v>
      </c>
      <c r="H552" s="164">
        <v>0.99989315627945496</v>
      </c>
    </row>
    <row r="553" spans="2:8" x14ac:dyDescent="0.45">
      <c r="B553" s="164" t="s">
        <v>86</v>
      </c>
      <c r="C553" s="164" t="s">
        <v>1027</v>
      </c>
      <c r="D553" s="164" t="s">
        <v>2052</v>
      </c>
      <c r="E553" s="164" t="s">
        <v>504</v>
      </c>
      <c r="F553" s="164" t="s">
        <v>2056</v>
      </c>
      <c r="G553" s="164">
        <v>1</v>
      </c>
      <c r="H553" s="164">
        <v>1</v>
      </c>
    </row>
    <row r="554" spans="2:8" x14ac:dyDescent="0.45">
      <c r="B554" s="164" t="s">
        <v>86</v>
      </c>
      <c r="C554" s="164" t="s">
        <v>1027</v>
      </c>
      <c r="D554" s="164" t="s">
        <v>2052</v>
      </c>
      <c r="E554" s="164" t="s">
        <v>2055</v>
      </c>
      <c r="F554" s="164" t="s">
        <v>2056</v>
      </c>
      <c r="G554" s="164">
        <v>0.60270143821321698</v>
      </c>
      <c r="H554" s="164">
        <v>0.65325029591384298</v>
      </c>
    </row>
    <row r="555" spans="2:8" x14ac:dyDescent="0.45">
      <c r="B555" s="164" t="s">
        <v>86</v>
      </c>
      <c r="C555" s="164" t="s">
        <v>1027</v>
      </c>
      <c r="D555" s="164" t="s">
        <v>2052</v>
      </c>
      <c r="E555" s="164" t="s">
        <v>1872</v>
      </c>
      <c r="F555" s="164" t="s">
        <v>2056</v>
      </c>
      <c r="G555" s="164">
        <v>1</v>
      </c>
      <c r="H555" s="164">
        <v>1</v>
      </c>
    </row>
    <row r="556" spans="2:8" x14ac:dyDescent="0.45">
      <c r="B556" s="164" t="s">
        <v>86</v>
      </c>
      <c r="C556" s="164" t="s">
        <v>1027</v>
      </c>
      <c r="D556" s="164" t="s">
        <v>514</v>
      </c>
      <c r="E556" s="164" t="s">
        <v>496</v>
      </c>
      <c r="F556" s="164" t="s">
        <v>2057</v>
      </c>
      <c r="G556" s="164">
        <v>4.96341217100518E-3</v>
      </c>
      <c r="H556" s="164">
        <v>5.6399374019683998E-3</v>
      </c>
    </row>
    <row r="557" spans="2:8" x14ac:dyDescent="0.45">
      <c r="B557" s="164" t="s">
        <v>86</v>
      </c>
      <c r="C557" s="164" t="s">
        <v>1027</v>
      </c>
      <c r="D557" s="164" t="s">
        <v>514</v>
      </c>
      <c r="E557" s="164" t="s">
        <v>2054</v>
      </c>
      <c r="F557" s="164" t="s">
        <v>2057</v>
      </c>
      <c r="G557" s="164">
        <v>0.99996279216888695</v>
      </c>
      <c r="H557" s="164">
        <v>0.99997676722739404</v>
      </c>
    </row>
    <row r="558" spans="2:8" x14ac:dyDescent="0.45">
      <c r="B558" s="164" t="s">
        <v>86</v>
      </c>
      <c r="C558" s="164" t="s">
        <v>1027</v>
      </c>
      <c r="D558" s="164" t="s">
        <v>514</v>
      </c>
      <c r="E558" s="164" t="s">
        <v>504</v>
      </c>
      <c r="F558" s="164" t="s">
        <v>2057</v>
      </c>
      <c r="G558" s="164">
        <v>1</v>
      </c>
      <c r="H558" s="164">
        <v>1</v>
      </c>
    </row>
    <row r="559" spans="2:8" x14ac:dyDescent="0.45">
      <c r="B559" s="164" t="s">
        <v>86</v>
      </c>
      <c r="C559" s="164" t="s">
        <v>1027</v>
      </c>
      <c r="D559" s="164" t="s">
        <v>514</v>
      </c>
      <c r="E559" s="164" t="s">
        <v>2055</v>
      </c>
      <c r="F559" s="164" t="s">
        <v>2057</v>
      </c>
      <c r="G559" s="164">
        <v>0.432529351719317</v>
      </c>
      <c r="H559" s="164">
        <v>0.263342461218802</v>
      </c>
    </row>
    <row r="560" spans="2:8" x14ac:dyDescent="0.45">
      <c r="B560" s="164" t="s">
        <v>86</v>
      </c>
      <c r="C560" s="164" t="s">
        <v>1027</v>
      </c>
      <c r="D560" s="164" t="s">
        <v>514</v>
      </c>
      <c r="E560" s="164" t="s">
        <v>1872</v>
      </c>
      <c r="F560" s="164" t="s">
        <v>2057</v>
      </c>
      <c r="G560" s="164">
        <v>0.72980224300868102</v>
      </c>
      <c r="H560" s="164">
        <v>0.85850201613625698</v>
      </c>
    </row>
    <row r="561" spans="2:8" x14ac:dyDescent="0.45">
      <c r="B561" s="164" t="s">
        <v>89</v>
      </c>
      <c r="C561" s="164" t="s">
        <v>1027</v>
      </c>
      <c r="D561" s="164" t="s">
        <v>2052</v>
      </c>
      <c r="E561" s="164" t="s">
        <v>496</v>
      </c>
      <c r="F561" s="164" t="s">
        <v>2053</v>
      </c>
      <c r="G561" s="164">
        <v>6.6505067595431594E-2</v>
      </c>
      <c r="H561" s="164">
        <v>0.13224922424732699</v>
      </c>
    </row>
    <row r="562" spans="2:8" x14ac:dyDescent="0.45">
      <c r="B562" s="164" t="s">
        <v>89</v>
      </c>
      <c r="C562" s="164" t="s">
        <v>1027</v>
      </c>
      <c r="D562" s="164" t="s">
        <v>2052</v>
      </c>
      <c r="E562" s="164" t="s">
        <v>2054</v>
      </c>
      <c r="F562" s="164" t="s">
        <v>2053</v>
      </c>
      <c r="G562" s="164">
        <v>0.99999916434080605</v>
      </c>
      <c r="H562" s="164">
        <v>0.999997006853377</v>
      </c>
    </row>
    <row r="563" spans="2:8" x14ac:dyDescent="0.45">
      <c r="B563" s="164" t="s">
        <v>89</v>
      </c>
      <c r="C563" s="164" t="s">
        <v>1027</v>
      </c>
      <c r="D563" s="164" t="s">
        <v>2052</v>
      </c>
      <c r="E563" s="164" t="s">
        <v>504</v>
      </c>
      <c r="F563" s="164" t="s">
        <v>2053</v>
      </c>
      <c r="G563" s="164">
        <v>1</v>
      </c>
      <c r="H563" s="164">
        <v>1</v>
      </c>
    </row>
    <row r="564" spans="2:8" x14ac:dyDescent="0.45">
      <c r="B564" s="164" t="s">
        <v>89</v>
      </c>
      <c r="C564" s="164" t="s">
        <v>1027</v>
      </c>
      <c r="D564" s="164" t="s">
        <v>2052</v>
      </c>
      <c r="E564" s="164" t="s">
        <v>2055</v>
      </c>
      <c r="F564" s="164" t="s">
        <v>2053</v>
      </c>
      <c r="G564" s="164">
        <v>0.75593584892919496</v>
      </c>
      <c r="H564" s="164">
        <v>0.74920404481511105</v>
      </c>
    </row>
    <row r="565" spans="2:8" x14ac:dyDescent="0.45">
      <c r="B565" s="164" t="s">
        <v>89</v>
      </c>
      <c r="C565" s="164" t="s">
        <v>1027</v>
      </c>
      <c r="D565" s="164" t="s">
        <v>2052</v>
      </c>
      <c r="E565" s="164" t="s">
        <v>1872</v>
      </c>
      <c r="F565" s="164" t="s">
        <v>2053</v>
      </c>
      <c r="G565" s="164">
        <v>1</v>
      </c>
      <c r="H565" s="164">
        <v>1</v>
      </c>
    </row>
    <row r="566" spans="2:8" x14ac:dyDescent="0.45">
      <c r="B566" s="164" t="s">
        <v>89</v>
      </c>
      <c r="C566" s="164" t="s">
        <v>1027</v>
      </c>
      <c r="D566" s="164" t="s">
        <v>2052</v>
      </c>
      <c r="E566" s="164" t="s">
        <v>496</v>
      </c>
      <c r="F566" s="164" t="s">
        <v>2056</v>
      </c>
      <c r="G566" s="164">
        <v>6.6505067595431594E-2</v>
      </c>
      <c r="H566" s="164">
        <v>0.13224922424732699</v>
      </c>
    </row>
    <row r="567" spans="2:8" x14ac:dyDescent="0.45">
      <c r="B567" s="164" t="s">
        <v>89</v>
      </c>
      <c r="C567" s="164" t="s">
        <v>1027</v>
      </c>
      <c r="D567" s="164" t="s">
        <v>2052</v>
      </c>
      <c r="E567" s="164" t="s">
        <v>2054</v>
      </c>
      <c r="F567" s="164" t="s">
        <v>2056</v>
      </c>
      <c r="G567" s="164">
        <v>0.99999916434080605</v>
      </c>
      <c r="H567" s="164">
        <v>0.999997006853378</v>
      </c>
    </row>
    <row r="568" spans="2:8" x14ac:dyDescent="0.45">
      <c r="B568" s="164" t="s">
        <v>89</v>
      </c>
      <c r="C568" s="164" t="s">
        <v>1027</v>
      </c>
      <c r="D568" s="164" t="s">
        <v>2052</v>
      </c>
      <c r="E568" s="164" t="s">
        <v>504</v>
      </c>
      <c r="F568" s="164" t="s">
        <v>2056</v>
      </c>
      <c r="G568" s="164">
        <v>1</v>
      </c>
      <c r="H568" s="164">
        <v>1</v>
      </c>
    </row>
    <row r="569" spans="2:8" x14ac:dyDescent="0.45">
      <c r="B569" s="164" t="s">
        <v>89</v>
      </c>
      <c r="C569" s="164" t="s">
        <v>1027</v>
      </c>
      <c r="D569" s="164" t="s">
        <v>2052</v>
      </c>
      <c r="E569" s="164" t="s">
        <v>2055</v>
      </c>
      <c r="F569" s="164" t="s">
        <v>2056</v>
      </c>
      <c r="G569" s="164">
        <v>0.75593584892919496</v>
      </c>
      <c r="H569" s="164">
        <v>0.74920404481511105</v>
      </c>
    </row>
    <row r="570" spans="2:8" x14ac:dyDescent="0.45">
      <c r="B570" s="164" t="s">
        <v>89</v>
      </c>
      <c r="C570" s="164" t="s">
        <v>1027</v>
      </c>
      <c r="D570" s="164" t="s">
        <v>2052</v>
      </c>
      <c r="E570" s="164" t="s">
        <v>1872</v>
      </c>
      <c r="F570" s="164" t="s">
        <v>2056</v>
      </c>
      <c r="G570" s="164">
        <v>1</v>
      </c>
      <c r="H570" s="164">
        <v>1</v>
      </c>
    </row>
    <row r="571" spans="2:8" x14ac:dyDescent="0.45">
      <c r="B571" s="164" t="s">
        <v>89</v>
      </c>
      <c r="C571" s="164" t="s">
        <v>1027</v>
      </c>
      <c r="D571" s="164" t="s">
        <v>514</v>
      </c>
      <c r="E571" s="164" t="s">
        <v>496</v>
      </c>
      <c r="F571" s="164" t="s">
        <v>2057</v>
      </c>
      <c r="G571" s="164">
        <v>4.0331622823496296E-3</v>
      </c>
      <c r="H571" s="164">
        <v>2.9876666958034898E-3</v>
      </c>
    </row>
    <row r="572" spans="2:8" x14ac:dyDescent="0.45">
      <c r="B572" s="164" t="s">
        <v>89</v>
      </c>
      <c r="C572" s="164" t="s">
        <v>1027</v>
      </c>
      <c r="D572" s="164" t="s">
        <v>514</v>
      </c>
      <c r="E572" s="164" t="s">
        <v>2054</v>
      </c>
      <c r="F572" s="164" t="s">
        <v>2057</v>
      </c>
      <c r="G572" s="164">
        <v>0.99987851093163804</v>
      </c>
      <c r="H572" s="164">
        <v>0.99953708438572397</v>
      </c>
    </row>
    <row r="573" spans="2:8" x14ac:dyDescent="0.45">
      <c r="B573" s="164" t="s">
        <v>89</v>
      </c>
      <c r="C573" s="164" t="s">
        <v>1027</v>
      </c>
      <c r="D573" s="164" t="s">
        <v>514</v>
      </c>
      <c r="E573" s="164" t="s">
        <v>504</v>
      </c>
      <c r="F573" s="164" t="s">
        <v>2057</v>
      </c>
      <c r="G573" s="164">
        <v>1</v>
      </c>
      <c r="H573" s="164">
        <v>1</v>
      </c>
    </row>
    <row r="574" spans="2:8" x14ac:dyDescent="0.45">
      <c r="B574" s="164" t="s">
        <v>89</v>
      </c>
      <c r="C574" s="164" t="s">
        <v>1027</v>
      </c>
      <c r="D574" s="164" t="s">
        <v>514</v>
      </c>
      <c r="E574" s="164" t="s">
        <v>2055</v>
      </c>
      <c r="F574" s="164" t="s">
        <v>2057</v>
      </c>
      <c r="G574" s="164">
        <v>0.49321229538066302</v>
      </c>
      <c r="H574" s="164">
        <v>0.27313734672983198</v>
      </c>
    </row>
    <row r="575" spans="2:8" x14ac:dyDescent="0.45">
      <c r="B575" s="164" t="s">
        <v>89</v>
      </c>
      <c r="C575" s="164" t="s">
        <v>1027</v>
      </c>
      <c r="D575" s="164" t="s">
        <v>514</v>
      </c>
      <c r="E575" s="164" t="s">
        <v>1872</v>
      </c>
      <c r="F575" s="164" t="s">
        <v>2057</v>
      </c>
      <c r="G575" s="164">
        <v>0.94964746926518395</v>
      </c>
      <c r="H575" s="164">
        <v>0.98216731653557898</v>
      </c>
    </row>
    <row r="576" spans="2:8" x14ac:dyDescent="0.45">
      <c r="B576" s="164" t="s">
        <v>92</v>
      </c>
      <c r="C576" s="164" t="s">
        <v>1027</v>
      </c>
      <c r="D576" s="164" t="s">
        <v>2052</v>
      </c>
      <c r="E576" s="164" t="s">
        <v>496</v>
      </c>
      <c r="F576" s="164" t="s">
        <v>2053</v>
      </c>
      <c r="G576" s="164">
        <v>6.4975002086756106E-2</v>
      </c>
      <c r="H576" s="164">
        <v>5.7727766545145602E-2</v>
      </c>
    </row>
    <row r="577" spans="2:8" x14ac:dyDescent="0.45">
      <c r="B577" s="164" t="s">
        <v>92</v>
      </c>
      <c r="C577" s="164" t="s">
        <v>1027</v>
      </c>
      <c r="D577" s="164" t="s">
        <v>2052</v>
      </c>
      <c r="E577" s="164" t="s">
        <v>2054</v>
      </c>
      <c r="F577" s="164" t="s">
        <v>2053</v>
      </c>
      <c r="G577" s="164">
        <v>0.99977109761518201</v>
      </c>
      <c r="H577" s="164">
        <v>0.99961757333288004</v>
      </c>
    </row>
    <row r="578" spans="2:8" x14ac:dyDescent="0.45">
      <c r="B578" s="164" t="s">
        <v>92</v>
      </c>
      <c r="C578" s="164" t="s">
        <v>1027</v>
      </c>
      <c r="D578" s="164" t="s">
        <v>2052</v>
      </c>
      <c r="E578" s="164" t="s">
        <v>504</v>
      </c>
      <c r="F578" s="164" t="s">
        <v>2053</v>
      </c>
      <c r="G578" s="164">
        <v>1</v>
      </c>
      <c r="H578" s="164">
        <v>1</v>
      </c>
    </row>
    <row r="579" spans="2:8" x14ac:dyDescent="0.45">
      <c r="B579" s="164" t="s">
        <v>92</v>
      </c>
      <c r="C579" s="164" t="s">
        <v>1027</v>
      </c>
      <c r="D579" s="164" t="s">
        <v>2052</v>
      </c>
      <c r="E579" s="164" t="s">
        <v>2055</v>
      </c>
      <c r="F579" s="164" t="s">
        <v>2053</v>
      </c>
      <c r="G579" s="164">
        <v>0.66614625302040797</v>
      </c>
      <c r="H579" s="164">
        <v>0.57809960856005504</v>
      </c>
    </row>
    <row r="580" spans="2:8" x14ac:dyDescent="0.45">
      <c r="B580" s="164" t="s">
        <v>92</v>
      </c>
      <c r="C580" s="164" t="s">
        <v>1027</v>
      </c>
      <c r="D580" s="164" t="s">
        <v>2052</v>
      </c>
      <c r="E580" s="164" t="s">
        <v>1872</v>
      </c>
      <c r="F580" s="164" t="s">
        <v>2053</v>
      </c>
      <c r="G580" s="164">
        <v>1</v>
      </c>
      <c r="H580" s="164">
        <v>1</v>
      </c>
    </row>
    <row r="581" spans="2:8" x14ac:dyDescent="0.45">
      <c r="B581" s="164" t="s">
        <v>92</v>
      </c>
      <c r="C581" s="164" t="s">
        <v>1027</v>
      </c>
      <c r="D581" s="164" t="s">
        <v>2052</v>
      </c>
      <c r="E581" s="164" t="s">
        <v>496</v>
      </c>
      <c r="F581" s="164" t="s">
        <v>2056</v>
      </c>
      <c r="G581" s="164">
        <v>6.4975002086756106E-2</v>
      </c>
      <c r="H581" s="164">
        <v>5.7727766545145602E-2</v>
      </c>
    </row>
    <row r="582" spans="2:8" x14ac:dyDescent="0.45">
      <c r="B582" s="164" t="s">
        <v>92</v>
      </c>
      <c r="C582" s="164" t="s">
        <v>1027</v>
      </c>
      <c r="D582" s="164" t="s">
        <v>2052</v>
      </c>
      <c r="E582" s="164" t="s">
        <v>2054</v>
      </c>
      <c r="F582" s="164" t="s">
        <v>2056</v>
      </c>
      <c r="G582" s="164">
        <v>0.99977109761518201</v>
      </c>
      <c r="H582" s="164">
        <v>0.99961757333288004</v>
      </c>
    </row>
    <row r="583" spans="2:8" x14ac:dyDescent="0.45">
      <c r="B583" s="164" t="s">
        <v>92</v>
      </c>
      <c r="C583" s="164" t="s">
        <v>1027</v>
      </c>
      <c r="D583" s="164" t="s">
        <v>2052</v>
      </c>
      <c r="E583" s="164" t="s">
        <v>504</v>
      </c>
      <c r="F583" s="164" t="s">
        <v>2056</v>
      </c>
      <c r="G583" s="164">
        <v>1</v>
      </c>
      <c r="H583" s="164">
        <v>1</v>
      </c>
    </row>
    <row r="584" spans="2:8" x14ac:dyDescent="0.45">
      <c r="B584" s="164" t="s">
        <v>92</v>
      </c>
      <c r="C584" s="164" t="s">
        <v>1027</v>
      </c>
      <c r="D584" s="164" t="s">
        <v>2052</v>
      </c>
      <c r="E584" s="164" t="s">
        <v>2055</v>
      </c>
      <c r="F584" s="164" t="s">
        <v>2056</v>
      </c>
      <c r="G584" s="164">
        <v>0.66614625302040797</v>
      </c>
      <c r="H584" s="164">
        <v>0.57809960856005604</v>
      </c>
    </row>
    <row r="585" spans="2:8" x14ac:dyDescent="0.45">
      <c r="B585" s="164" t="s">
        <v>92</v>
      </c>
      <c r="C585" s="164" t="s">
        <v>1027</v>
      </c>
      <c r="D585" s="164" t="s">
        <v>2052</v>
      </c>
      <c r="E585" s="164" t="s">
        <v>1872</v>
      </c>
      <c r="F585" s="164" t="s">
        <v>2056</v>
      </c>
      <c r="G585" s="164">
        <v>1</v>
      </c>
      <c r="H585" s="164">
        <v>1</v>
      </c>
    </row>
    <row r="586" spans="2:8" x14ac:dyDescent="0.45">
      <c r="B586" s="164" t="s">
        <v>92</v>
      </c>
      <c r="C586" s="164" t="s">
        <v>1027</v>
      </c>
      <c r="D586" s="164" t="s">
        <v>514</v>
      </c>
      <c r="E586" s="164" t="s">
        <v>496</v>
      </c>
      <c r="F586" s="164" t="s">
        <v>2057</v>
      </c>
      <c r="G586" s="164">
        <v>7.3454445927913E-3</v>
      </c>
      <c r="H586" s="164">
        <v>6.0096208267894297E-3</v>
      </c>
    </row>
    <row r="587" spans="2:8" x14ac:dyDescent="0.45">
      <c r="B587" s="164" t="s">
        <v>92</v>
      </c>
      <c r="C587" s="164" t="s">
        <v>1027</v>
      </c>
      <c r="D587" s="164" t="s">
        <v>514</v>
      </c>
      <c r="E587" s="164" t="s">
        <v>2054</v>
      </c>
      <c r="F587" s="164" t="s">
        <v>2057</v>
      </c>
      <c r="G587" s="164">
        <v>0.99913477667635098</v>
      </c>
      <c r="H587" s="164">
        <v>0.99976423668248704</v>
      </c>
    </row>
    <row r="588" spans="2:8" x14ac:dyDescent="0.45">
      <c r="B588" s="164" t="s">
        <v>92</v>
      </c>
      <c r="C588" s="164" t="s">
        <v>1027</v>
      </c>
      <c r="D588" s="164" t="s">
        <v>514</v>
      </c>
      <c r="E588" s="164" t="s">
        <v>504</v>
      </c>
      <c r="F588" s="164" t="s">
        <v>2057</v>
      </c>
      <c r="G588" s="164">
        <v>1</v>
      </c>
      <c r="H588" s="164">
        <v>1</v>
      </c>
    </row>
    <row r="589" spans="2:8" x14ac:dyDescent="0.45">
      <c r="B589" s="164" t="s">
        <v>92</v>
      </c>
      <c r="C589" s="164" t="s">
        <v>1027</v>
      </c>
      <c r="D589" s="164" t="s">
        <v>514</v>
      </c>
      <c r="E589" s="164" t="s">
        <v>2055</v>
      </c>
      <c r="F589" s="164" t="s">
        <v>2057</v>
      </c>
      <c r="G589" s="164">
        <v>0.45871333019947802</v>
      </c>
      <c r="H589" s="164">
        <v>0.26920229756150199</v>
      </c>
    </row>
    <row r="590" spans="2:8" x14ac:dyDescent="0.45">
      <c r="B590" s="164" t="s">
        <v>92</v>
      </c>
      <c r="C590" s="164" t="s">
        <v>1027</v>
      </c>
      <c r="D590" s="164" t="s">
        <v>514</v>
      </c>
      <c r="E590" s="164" t="s">
        <v>1872</v>
      </c>
      <c r="F590" s="164" t="s">
        <v>2057</v>
      </c>
      <c r="G590" s="164">
        <v>0.71069213017958399</v>
      </c>
      <c r="H590" s="164">
        <v>0.89115917054735605</v>
      </c>
    </row>
    <row r="591" spans="2:8" x14ac:dyDescent="0.45">
      <c r="B591" s="164" t="s">
        <v>95</v>
      </c>
      <c r="C591" s="164" t="s">
        <v>1027</v>
      </c>
      <c r="D591" s="164" t="s">
        <v>2052</v>
      </c>
      <c r="E591" s="164" t="s">
        <v>496</v>
      </c>
      <c r="F591" s="164" t="s">
        <v>2053</v>
      </c>
      <c r="G591" s="164">
        <v>8.4963508692232598E-2</v>
      </c>
      <c r="H591" s="164">
        <v>0.103129319263147</v>
      </c>
    </row>
    <row r="592" spans="2:8" x14ac:dyDescent="0.45">
      <c r="B592" s="164" t="s">
        <v>95</v>
      </c>
      <c r="C592" s="164" t="s">
        <v>1027</v>
      </c>
      <c r="D592" s="164" t="s">
        <v>2052</v>
      </c>
      <c r="E592" s="164" t="s">
        <v>2054</v>
      </c>
      <c r="F592" s="164" t="s">
        <v>2053</v>
      </c>
      <c r="G592" s="164">
        <v>0.999989864312542</v>
      </c>
      <c r="H592" s="164">
        <v>0.99998269561324205</v>
      </c>
    </row>
    <row r="593" spans="2:8" x14ac:dyDescent="0.45">
      <c r="B593" s="164" t="s">
        <v>95</v>
      </c>
      <c r="C593" s="164" t="s">
        <v>1027</v>
      </c>
      <c r="D593" s="164" t="s">
        <v>2052</v>
      </c>
      <c r="E593" s="164" t="s">
        <v>504</v>
      </c>
      <c r="F593" s="164" t="s">
        <v>2053</v>
      </c>
      <c r="G593" s="164">
        <v>1</v>
      </c>
      <c r="H593" s="164">
        <v>1</v>
      </c>
    </row>
    <row r="594" spans="2:8" x14ac:dyDescent="0.45">
      <c r="B594" s="164" t="s">
        <v>95</v>
      </c>
      <c r="C594" s="164" t="s">
        <v>1027</v>
      </c>
      <c r="D594" s="164" t="s">
        <v>2052</v>
      </c>
      <c r="E594" s="164" t="s">
        <v>2055</v>
      </c>
      <c r="F594" s="164" t="s">
        <v>2053</v>
      </c>
      <c r="G594" s="164">
        <v>0.81862470490683203</v>
      </c>
      <c r="H594" s="164">
        <v>0.745280999925791</v>
      </c>
    </row>
    <row r="595" spans="2:8" x14ac:dyDescent="0.45">
      <c r="B595" s="164" t="s">
        <v>95</v>
      </c>
      <c r="C595" s="164" t="s">
        <v>1027</v>
      </c>
      <c r="D595" s="164" t="s">
        <v>2052</v>
      </c>
      <c r="E595" s="164" t="s">
        <v>1872</v>
      </c>
      <c r="F595" s="164" t="s">
        <v>2053</v>
      </c>
      <c r="G595" s="164">
        <v>1</v>
      </c>
      <c r="H595" s="164">
        <v>1</v>
      </c>
    </row>
    <row r="596" spans="2:8" x14ac:dyDescent="0.45">
      <c r="B596" s="164" t="s">
        <v>95</v>
      </c>
      <c r="C596" s="164" t="s">
        <v>1027</v>
      </c>
      <c r="D596" s="164" t="s">
        <v>2052</v>
      </c>
      <c r="E596" s="164" t="s">
        <v>496</v>
      </c>
      <c r="F596" s="164" t="s">
        <v>2056</v>
      </c>
      <c r="G596" s="164">
        <v>8.4963508692232598E-2</v>
      </c>
      <c r="H596" s="164">
        <v>0.103129319263147</v>
      </c>
    </row>
    <row r="597" spans="2:8" x14ac:dyDescent="0.45">
      <c r="B597" s="164" t="s">
        <v>95</v>
      </c>
      <c r="C597" s="164" t="s">
        <v>1027</v>
      </c>
      <c r="D597" s="164" t="s">
        <v>2052</v>
      </c>
      <c r="E597" s="164" t="s">
        <v>2054</v>
      </c>
      <c r="F597" s="164" t="s">
        <v>2056</v>
      </c>
      <c r="G597" s="164">
        <v>0.999989864312542</v>
      </c>
      <c r="H597" s="164">
        <v>0.99998269561324205</v>
      </c>
    </row>
    <row r="598" spans="2:8" x14ac:dyDescent="0.45">
      <c r="B598" s="164" t="s">
        <v>95</v>
      </c>
      <c r="C598" s="164" t="s">
        <v>1027</v>
      </c>
      <c r="D598" s="164" t="s">
        <v>2052</v>
      </c>
      <c r="E598" s="164" t="s">
        <v>504</v>
      </c>
      <c r="F598" s="164" t="s">
        <v>2056</v>
      </c>
      <c r="G598" s="164">
        <v>1</v>
      </c>
      <c r="H598" s="164">
        <v>1</v>
      </c>
    </row>
    <row r="599" spans="2:8" x14ac:dyDescent="0.45">
      <c r="B599" s="164" t="s">
        <v>95</v>
      </c>
      <c r="C599" s="164" t="s">
        <v>1027</v>
      </c>
      <c r="D599" s="164" t="s">
        <v>2052</v>
      </c>
      <c r="E599" s="164" t="s">
        <v>2055</v>
      </c>
      <c r="F599" s="164" t="s">
        <v>2056</v>
      </c>
      <c r="G599" s="164">
        <v>0.81862470490683203</v>
      </c>
      <c r="H599" s="164">
        <v>0.745280999925791</v>
      </c>
    </row>
    <row r="600" spans="2:8" x14ac:dyDescent="0.45">
      <c r="B600" s="164" t="s">
        <v>95</v>
      </c>
      <c r="C600" s="164" t="s">
        <v>1027</v>
      </c>
      <c r="D600" s="164" t="s">
        <v>2052</v>
      </c>
      <c r="E600" s="164" t="s">
        <v>1872</v>
      </c>
      <c r="F600" s="164" t="s">
        <v>2056</v>
      </c>
      <c r="G600" s="164">
        <v>1</v>
      </c>
      <c r="H600" s="164">
        <v>1</v>
      </c>
    </row>
    <row r="601" spans="2:8" x14ac:dyDescent="0.45">
      <c r="B601" s="164" t="s">
        <v>95</v>
      </c>
      <c r="C601" s="164" t="s">
        <v>1027</v>
      </c>
      <c r="D601" s="164" t="s">
        <v>514</v>
      </c>
      <c r="E601" s="164" t="s">
        <v>496</v>
      </c>
      <c r="F601" s="164" t="s">
        <v>2057</v>
      </c>
      <c r="G601" s="164">
        <v>1.27597695099998E-2</v>
      </c>
      <c r="H601" s="164">
        <v>6.4221098468167596E-3</v>
      </c>
    </row>
    <row r="602" spans="2:8" x14ac:dyDescent="0.45">
      <c r="B602" s="164" t="s">
        <v>95</v>
      </c>
      <c r="C602" s="164" t="s">
        <v>1027</v>
      </c>
      <c r="D602" s="164" t="s">
        <v>514</v>
      </c>
      <c r="E602" s="164" t="s">
        <v>2054</v>
      </c>
      <c r="F602" s="164" t="s">
        <v>2057</v>
      </c>
      <c r="G602" s="164">
        <v>0.999998431712254</v>
      </c>
      <c r="H602" s="164">
        <v>0.99999919811981297</v>
      </c>
    </row>
    <row r="603" spans="2:8" x14ac:dyDescent="0.45">
      <c r="B603" s="164" t="s">
        <v>95</v>
      </c>
      <c r="C603" s="164" t="s">
        <v>1027</v>
      </c>
      <c r="D603" s="164" t="s">
        <v>514</v>
      </c>
      <c r="E603" s="164" t="s">
        <v>504</v>
      </c>
      <c r="F603" s="164" t="s">
        <v>2057</v>
      </c>
      <c r="G603" s="164">
        <v>1</v>
      </c>
      <c r="H603" s="164">
        <v>1</v>
      </c>
    </row>
    <row r="604" spans="2:8" x14ac:dyDescent="0.45">
      <c r="B604" s="164" t="s">
        <v>95</v>
      </c>
      <c r="C604" s="164" t="s">
        <v>1027</v>
      </c>
      <c r="D604" s="164" t="s">
        <v>514</v>
      </c>
      <c r="E604" s="164" t="s">
        <v>2055</v>
      </c>
      <c r="F604" s="164" t="s">
        <v>2057</v>
      </c>
      <c r="G604" s="164">
        <v>0.76915425989607</v>
      </c>
      <c r="H604" s="164">
        <v>0.53590300218863895</v>
      </c>
    </row>
    <row r="605" spans="2:8" x14ac:dyDescent="0.45">
      <c r="B605" s="164" t="s">
        <v>95</v>
      </c>
      <c r="C605" s="164" t="s">
        <v>1027</v>
      </c>
      <c r="D605" s="164" t="s">
        <v>514</v>
      </c>
      <c r="E605" s="164" t="s">
        <v>1872</v>
      </c>
      <c r="F605" s="164" t="s">
        <v>2057</v>
      </c>
      <c r="G605" s="164">
        <v>0.85502467880459598</v>
      </c>
      <c r="H605" s="164">
        <v>0.94401267043779402</v>
      </c>
    </row>
    <row r="606" spans="2:8" x14ac:dyDescent="0.45">
      <c r="B606" s="164" t="s">
        <v>97</v>
      </c>
      <c r="C606" s="164" t="s">
        <v>1027</v>
      </c>
      <c r="D606" s="164" t="s">
        <v>2052</v>
      </c>
      <c r="E606" s="164" t="s">
        <v>496</v>
      </c>
      <c r="F606" s="164" t="s">
        <v>2053</v>
      </c>
      <c r="G606" s="164">
        <v>7.1927578720433996E-2</v>
      </c>
      <c r="H606" s="164">
        <v>8.6147061735964606E-2</v>
      </c>
    </row>
    <row r="607" spans="2:8" x14ac:dyDescent="0.45">
      <c r="B607" s="164" t="s">
        <v>97</v>
      </c>
      <c r="C607" s="164" t="s">
        <v>1027</v>
      </c>
      <c r="D607" s="164" t="s">
        <v>2052</v>
      </c>
      <c r="E607" s="164" t="s">
        <v>2054</v>
      </c>
      <c r="F607" s="164" t="s">
        <v>2053</v>
      </c>
      <c r="G607" s="164">
        <v>0.99999984936189601</v>
      </c>
      <c r="H607" s="164">
        <v>0.99999981218221501</v>
      </c>
    </row>
    <row r="608" spans="2:8" x14ac:dyDescent="0.45">
      <c r="B608" s="164" t="s">
        <v>97</v>
      </c>
      <c r="C608" s="164" t="s">
        <v>1027</v>
      </c>
      <c r="D608" s="164" t="s">
        <v>2052</v>
      </c>
      <c r="E608" s="164" t="s">
        <v>504</v>
      </c>
      <c r="F608" s="164" t="s">
        <v>2053</v>
      </c>
      <c r="G608" s="164">
        <v>1</v>
      </c>
      <c r="H608" s="164">
        <v>1</v>
      </c>
    </row>
    <row r="609" spans="2:8" x14ac:dyDescent="0.45">
      <c r="B609" s="164" t="s">
        <v>97</v>
      </c>
      <c r="C609" s="164" t="s">
        <v>1027</v>
      </c>
      <c r="D609" s="164" t="s">
        <v>2052</v>
      </c>
      <c r="E609" s="164" t="s">
        <v>2055</v>
      </c>
      <c r="F609" s="164" t="s">
        <v>2053</v>
      </c>
      <c r="G609" s="164">
        <v>0.74434211258400595</v>
      </c>
      <c r="H609" s="164">
        <v>0.66744996044675697</v>
      </c>
    </row>
    <row r="610" spans="2:8" x14ac:dyDescent="0.45">
      <c r="B610" s="164" t="s">
        <v>97</v>
      </c>
      <c r="C610" s="164" t="s">
        <v>1027</v>
      </c>
      <c r="D610" s="164" t="s">
        <v>2052</v>
      </c>
      <c r="E610" s="164" t="s">
        <v>1872</v>
      </c>
      <c r="F610" s="164" t="s">
        <v>2053</v>
      </c>
      <c r="G610" s="164">
        <v>1</v>
      </c>
      <c r="H610" s="164">
        <v>1</v>
      </c>
    </row>
    <row r="611" spans="2:8" x14ac:dyDescent="0.45">
      <c r="B611" s="164" t="s">
        <v>97</v>
      </c>
      <c r="C611" s="164" t="s">
        <v>1027</v>
      </c>
      <c r="D611" s="164" t="s">
        <v>2052</v>
      </c>
      <c r="E611" s="164" t="s">
        <v>496</v>
      </c>
      <c r="F611" s="164" t="s">
        <v>2056</v>
      </c>
      <c r="G611" s="164">
        <v>7.1927578720433996E-2</v>
      </c>
      <c r="H611" s="164">
        <v>8.6147061735964606E-2</v>
      </c>
    </row>
    <row r="612" spans="2:8" x14ac:dyDescent="0.45">
      <c r="B612" s="164" t="s">
        <v>97</v>
      </c>
      <c r="C612" s="164" t="s">
        <v>1027</v>
      </c>
      <c r="D612" s="164" t="s">
        <v>2052</v>
      </c>
      <c r="E612" s="164" t="s">
        <v>2054</v>
      </c>
      <c r="F612" s="164" t="s">
        <v>2056</v>
      </c>
      <c r="G612" s="164">
        <v>0.99999984936189601</v>
      </c>
      <c r="H612" s="164">
        <v>0.99999981218221501</v>
      </c>
    </row>
    <row r="613" spans="2:8" x14ac:dyDescent="0.45">
      <c r="B613" s="164" t="s">
        <v>97</v>
      </c>
      <c r="C613" s="164" t="s">
        <v>1027</v>
      </c>
      <c r="D613" s="164" t="s">
        <v>2052</v>
      </c>
      <c r="E613" s="164" t="s">
        <v>504</v>
      </c>
      <c r="F613" s="164" t="s">
        <v>2056</v>
      </c>
      <c r="G613" s="164">
        <v>1</v>
      </c>
      <c r="H613" s="164">
        <v>1</v>
      </c>
    </row>
    <row r="614" spans="2:8" x14ac:dyDescent="0.45">
      <c r="B614" s="164" t="s">
        <v>97</v>
      </c>
      <c r="C614" s="164" t="s">
        <v>1027</v>
      </c>
      <c r="D614" s="164" t="s">
        <v>2052</v>
      </c>
      <c r="E614" s="164" t="s">
        <v>2055</v>
      </c>
      <c r="F614" s="164" t="s">
        <v>2056</v>
      </c>
      <c r="G614" s="164">
        <v>0.74434211258400595</v>
      </c>
      <c r="H614" s="164">
        <v>0.66744996044675697</v>
      </c>
    </row>
    <row r="615" spans="2:8" x14ac:dyDescent="0.45">
      <c r="B615" s="164" t="s">
        <v>97</v>
      </c>
      <c r="C615" s="164" t="s">
        <v>1027</v>
      </c>
      <c r="D615" s="164" t="s">
        <v>2052</v>
      </c>
      <c r="E615" s="164" t="s">
        <v>1872</v>
      </c>
      <c r="F615" s="164" t="s">
        <v>2056</v>
      </c>
      <c r="G615" s="164">
        <v>1</v>
      </c>
      <c r="H615" s="164">
        <v>1</v>
      </c>
    </row>
    <row r="616" spans="2:8" x14ac:dyDescent="0.45">
      <c r="B616" s="164" t="s">
        <v>97</v>
      </c>
      <c r="C616" s="164" t="s">
        <v>1027</v>
      </c>
      <c r="D616" s="164" t="s">
        <v>514</v>
      </c>
      <c r="E616" s="164" t="s">
        <v>496</v>
      </c>
      <c r="F616" s="164" t="s">
        <v>2057</v>
      </c>
      <c r="G616" s="164">
        <v>4.2795979376629104E-3</v>
      </c>
      <c r="H616" s="164">
        <v>3.79787201661177E-3</v>
      </c>
    </row>
    <row r="617" spans="2:8" x14ac:dyDescent="0.45">
      <c r="B617" s="164" t="s">
        <v>97</v>
      </c>
      <c r="C617" s="164" t="s">
        <v>1027</v>
      </c>
      <c r="D617" s="164" t="s">
        <v>514</v>
      </c>
      <c r="E617" s="164" t="s">
        <v>2054</v>
      </c>
      <c r="F617" s="164" t="s">
        <v>2057</v>
      </c>
      <c r="G617" s="164">
        <v>0.99996091495694694</v>
      </c>
      <c r="H617" s="164">
        <v>0.999787343685688</v>
      </c>
    </row>
    <row r="618" spans="2:8" x14ac:dyDescent="0.45">
      <c r="B618" s="164" t="s">
        <v>97</v>
      </c>
      <c r="C618" s="164" t="s">
        <v>1027</v>
      </c>
      <c r="D618" s="164" t="s">
        <v>514</v>
      </c>
      <c r="E618" s="164" t="s">
        <v>504</v>
      </c>
      <c r="F618" s="164" t="s">
        <v>2057</v>
      </c>
      <c r="G618" s="164">
        <v>1</v>
      </c>
      <c r="H618" s="164">
        <v>1</v>
      </c>
    </row>
    <row r="619" spans="2:8" x14ac:dyDescent="0.45">
      <c r="B619" s="164" t="s">
        <v>97</v>
      </c>
      <c r="C619" s="164" t="s">
        <v>1027</v>
      </c>
      <c r="D619" s="164" t="s">
        <v>514</v>
      </c>
      <c r="E619" s="164" t="s">
        <v>2055</v>
      </c>
      <c r="F619" s="164" t="s">
        <v>2057</v>
      </c>
      <c r="G619" s="164">
        <v>0.58834622908234502</v>
      </c>
      <c r="H619" s="164">
        <v>0.352855982600909</v>
      </c>
    </row>
    <row r="620" spans="2:8" x14ac:dyDescent="0.45">
      <c r="B620" s="164" t="s">
        <v>97</v>
      </c>
      <c r="C620" s="164" t="s">
        <v>1027</v>
      </c>
      <c r="D620" s="164" t="s">
        <v>514</v>
      </c>
      <c r="E620" s="164" t="s">
        <v>1872</v>
      </c>
      <c r="F620" s="164" t="s">
        <v>2057</v>
      </c>
      <c r="G620" s="164">
        <v>0.79984095336150296</v>
      </c>
      <c r="H620" s="164">
        <v>0.86491633087209696</v>
      </c>
    </row>
    <row r="621" spans="2:8" x14ac:dyDescent="0.45">
      <c r="B621" s="164" t="s">
        <v>100</v>
      </c>
      <c r="C621" s="164" t="s">
        <v>1027</v>
      </c>
      <c r="D621" s="164" t="s">
        <v>2052</v>
      </c>
      <c r="E621" s="164" t="s">
        <v>496</v>
      </c>
      <c r="F621" s="164" t="s">
        <v>2053</v>
      </c>
      <c r="G621" s="164">
        <v>6.9732656550663699E-2</v>
      </c>
      <c r="H621" s="164">
        <v>9.0044450239706794E-2</v>
      </c>
    </row>
    <row r="622" spans="2:8" x14ac:dyDescent="0.45">
      <c r="B622" s="164" t="s">
        <v>100</v>
      </c>
      <c r="C622" s="164" t="s">
        <v>1027</v>
      </c>
      <c r="D622" s="164" t="s">
        <v>2052</v>
      </c>
      <c r="E622" s="164" t="s">
        <v>2054</v>
      </c>
      <c r="F622" s="164" t="s">
        <v>2053</v>
      </c>
      <c r="G622" s="164">
        <v>0.99998831436263103</v>
      </c>
      <c r="H622" s="164">
        <v>0.99996573872944905</v>
      </c>
    </row>
    <row r="623" spans="2:8" x14ac:dyDescent="0.45">
      <c r="B623" s="164" t="s">
        <v>100</v>
      </c>
      <c r="C623" s="164" t="s">
        <v>1027</v>
      </c>
      <c r="D623" s="164" t="s">
        <v>2052</v>
      </c>
      <c r="E623" s="164" t="s">
        <v>504</v>
      </c>
      <c r="F623" s="164" t="s">
        <v>2053</v>
      </c>
      <c r="G623" s="164">
        <v>1</v>
      </c>
      <c r="H623" s="164">
        <v>1</v>
      </c>
    </row>
    <row r="624" spans="2:8" x14ac:dyDescent="0.45">
      <c r="B624" s="164" t="s">
        <v>100</v>
      </c>
      <c r="C624" s="164" t="s">
        <v>1027</v>
      </c>
      <c r="D624" s="164" t="s">
        <v>2052</v>
      </c>
      <c r="E624" s="164" t="s">
        <v>2055</v>
      </c>
      <c r="F624" s="164" t="s">
        <v>2053</v>
      </c>
      <c r="G624" s="164">
        <v>0.47699906949148002</v>
      </c>
      <c r="H624" s="164">
        <v>0.334644558930075</v>
      </c>
    </row>
    <row r="625" spans="2:8" x14ac:dyDescent="0.45">
      <c r="B625" s="164" t="s">
        <v>100</v>
      </c>
      <c r="C625" s="164" t="s">
        <v>1027</v>
      </c>
      <c r="D625" s="164" t="s">
        <v>2052</v>
      </c>
      <c r="E625" s="164" t="s">
        <v>1872</v>
      </c>
      <c r="F625" s="164" t="s">
        <v>2053</v>
      </c>
      <c r="G625" s="164">
        <v>1</v>
      </c>
      <c r="H625" s="164">
        <v>1</v>
      </c>
    </row>
    <row r="626" spans="2:8" x14ac:dyDescent="0.45">
      <c r="B626" s="164" t="s">
        <v>100</v>
      </c>
      <c r="C626" s="164" t="s">
        <v>1027</v>
      </c>
      <c r="D626" s="164" t="s">
        <v>2052</v>
      </c>
      <c r="E626" s="164" t="s">
        <v>496</v>
      </c>
      <c r="F626" s="164" t="s">
        <v>2056</v>
      </c>
      <c r="G626" s="164">
        <v>6.9732656550663699E-2</v>
      </c>
      <c r="H626" s="164">
        <v>9.0044450239706794E-2</v>
      </c>
    </row>
    <row r="627" spans="2:8" x14ac:dyDescent="0.45">
      <c r="B627" s="164" t="s">
        <v>100</v>
      </c>
      <c r="C627" s="164" t="s">
        <v>1027</v>
      </c>
      <c r="D627" s="164" t="s">
        <v>2052</v>
      </c>
      <c r="E627" s="164" t="s">
        <v>2054</v>
      </c>
      <c r="F627" s="164" t="s">
        <v>2056</v>
      </c>
      <c r="G627" s="164">
        <v>0.99998831436263103</v>
      </c>
      <c r="H627" s="164">
        <v>0.99996573872944905</v>
      </c>
    </row>
    <row r="628" spans="2:8" x14ac:dyDescent="0.45">
      <c r="B628" s="164" t="s">
        <v>100</v>
      </c>
      <c r="C628" s="164" t="s">
        <v>1027</v>
      </c>
      <c r="D628" s="164" t="s">
        <v>2052</v>
      </c>
      <c r="E628" s="164" t="s">
        <v>504</v>
      </c>
      <c r="F628" s="164" t="s">
        <v>2056</v>
      </c>
      <c r="G628" s="164">
        <v>1</v>
      </c>
      <c r="H628" s="164">
        <v>1</v>
      </c>
    </row>
    <row r="629" spans="2:8" x14ac:dyDescent="0.45">
      <c r="B629" s="164" t="s">
        <v>100</v>
      </c>
      <c r="C629" s="164" t="s">
        <v>1027</v>
      </c>
      <c r="D629" s="164" t="s">
        <v>2052</v>
      </c>
      <c r="E629" s="164" t="s">
        <v>2055</v>
      </c>
      <c r="F629" s="164" t="s">
        <v>2056</v>
      </c>
      <c r="G629" s="164">
        <v>0.47699906949148002</v>
      </c>
      <c r="H629" s="164">
        <v>0.334644558930075</v>
      </c>
    </row>
    <row r="630" spans="2:8" x14ac:dyDescent="0.45">
      <c r="B630" s="164" t="s">
        <v>100</v>
      </c>
      <c r="C630" s="164" t="s">
        <v>1027</v>
      </c>
      <c r="D630" s="164" t="s">
        <v>2052</v>
      </c>
      <c r="E630" s="164" t="s">
        <v>1872</v>
      </c>
      <c r="F630" s="164" t="s">
        <v>2056</v>
      </c>
      <c r="G630" s="164">
        <v>1</v>
      </c>
      <c r="H630" s="164">
        <v>1</v>
      </c>
    </row>
    <row r="631" spans="2:8" x14ac:dyDescent="0.45">
      <c r="B631" s="164" t="s">
        <v>100</v>
      </c>
      <c r="C631" s="164" t="s">
        <v>1027</v>
      </c>
      <c r="D631" s="164" t="s">
        <v>514</v>
      </c>
      <c r="E631" s="164" t="s">
        <v>496</v>
      </c>
      <c r="F631" s="164" t="s">
        <v>2057</v>
      </c>
      <c r="G631" s="164">
        <v>9.4918782253587998E-3</v>
      </c>
      <c r="H631" s="164">
        <v>1.1383103234901999E-2</v>
      </c>
    </row>
    <row r="632" spans="2:8" x14ac:dyDescent="0.45">
      <c r="B632" s="164" t="s">
        <v>100</v>
      </c>
      <c r="C632" s="164" t="s">
        <v>1027</v>
      </c>
      <c r="D632" s="164" t="s">
        <v>514</v>
      </c>
      <c r="E632" s="164" t="s">
        <v>2054</v>
      </c>
      <c r="F632" s="164" t="s">
        <v>2057</v>
      </c>
      <c r="G632" s="164">
        <v>0.99926102501038605</v>
      </c>
      <c r="H632" s="164">
        <v>0.99953214332431495</v>
      </c>
    </row>
    <row r="633" spans="2:8" x14ac:dyDescent="0.45">
      <c r="B633" s="164" t="s">
        <v>100</v>
      </c>
      <c r="C633" s="164" t="s">
        <v>1027</v>
      </c>
      <c r="D633" s="164" t="s">
        <v>514</v>
      </c>
      <c r="E633" s="164" t="s">
        <v>504</v>
      </c>
      <c r="F633" s="164" t="s">
        <v>2057</v>
      </c>
      <c r="G633" s="164">
        <v>1</v>
      </c>
      <c r="H633" s="164">
        <v>1</v>
      </c>
    </row>
    <row r="634" spans="2:8" x14ac:dyDescent="0.45">
      <c r="B634" s="164" t="s">
        <v>100</v>
      </c>
      <c r="C634" s="164" t="s">
        <v>1027</v>
      </c>
      <c r="D634" s="164" t="s">
        <v>514</v>
      </c>
      <c r="E634" s="164" t="s">
        <v>2055</v>
      </c>
      <c r="F634" s="164" t="s">
        <v>2057</v>
      </c>
      <c r="G634" s="164">
        <v>0.460621195688111</v>
      </c>
      <c r="H634" s="164">
        <v>0.276925663278205</v>
      </c>
    </row>
    <row r="635" spans="2:8" x14ac:dyDescent="0.45">
      <c r="B635" s="164" t="s">
        <v>100</v>
      </c>
      <c r="C635" s="164" t="s">
        <v>1027</v>
      </c>
      <c r="D635" s="164" t="s">
        <v>514</v>
      </c>
      <c r="E635" s="164" t="s">
        <v>1872</v>
      </c>
      <c r="F635" s="164" t="s">
        <v>2057</v>
      </c>
      <c r="G635" s="164">
        <v>0.60425086467879496</v>
      </c>
      <c r="H635" s="164">
        <v>0.80496402792357702</v>
      </c>
    </row>
    <row r="636" spans="2:8" x14ac:dyDescent="0.45">
      <c r="B636" s="164" t="s">
        <v>103</v>
      </c>
      <c r="C636" s="164" t="s">
        <v>1027</v>
      </c>
      <c r="D636" s="164" t="s">
        <v>2052</v>
      </c>
      <c r="E636" s="164" t="s">
        <v>496</v>
      </c>
      <c r="F636" s="164" t="s">
        <v>2053</v>
      </c>
      <c r="G636" s="164">
        <v>8.1647609157632806E-2</v>
      </c>
      <c r="H636" s="164">
        <v>0.17146594809417601</v>
      </c>
    </row>
    <row r="637" spans="2:8" x14ac:dyDescent="0.45">
      <c r="B637" s="164" t="s">
        <v>103</v>
      </c>
      <c r="C637" s="164" t="s">
        <v>1027</v>
      </c>
      <c r="D637" s="164" t="s">
        <v>2052</v>
      </c>
      <c r="E637" s="164" t="s">
        <v>2054</v>
      </c>
      <c r="F637" s="164" t="s">
        <v>2053</v>
      </c>
      <c r="G637" s="164">
        <v>0.99999299326945601</v>
      </c>
      <c r="H637" s="164">
        <v>0.99999469911952599</v>
      </c>
    </row>
    <row r="638" spans="2:8" x14ac:dyDescent="0.45">
      <c r="B638" s="164" t="s">
        <v>103</v>
      </c>
      <c r="C638" s="164" t="s">
        <v>1027</v>
      </c>
      <c r="D638" s="164" t="s">
        <v>2052</v>
      </c>
      <c r="E638" s="164" t="s">
        <v>504</v>
      </c>
      <c r="F638" s="164" t="s">
        <v>2053</v>
      </c>
      <c r="G638" s="164">
        <v>1</v>
      </c>
      <c r="H638" s="164">
        <v>1</v>
      </c>
    </row>
    <row r="639" spans="2:8" x14ac:dyDescent="0.45">
      <c r="B639" s="164" t="s">
        <v>103</v>
      </c>
      <c r="C639" s="164" t="s">
        <v>1027</v>
      </c>
      <c r="D639" s="164" t="s">
        <v>2052</v>
      </c>
      <c r="E639" s="164" t="s">
        <v>2055</v>
      </c>
      <c r="F639" s="164" t="s">
        <v>2053</v>
      </c>
      <c r="G639" s="164">
        <v>0.61397903172532298</v>
      </c>
      <c r="H639" s="164">
        <v>0.68248909403209301</v>
      </c>
    </row>
    <row r="640" spans="2:8" x14ac:dyDescent="0.45">
      <c r="B640" s="164" t="s">
        <v>103</v>
      </c>
      <c r="C640" s="164" t="s">
        <v>1027</v>
      </c>
      <c r="D640" s="164" t="s">
        <v>2052</v>
      </c>
      <c r="E640" s="164" t="s">
        <v>1872</v>
      </c>
      <c r="F640" s="164" t="s">
        <v>2053</v>
      </c>
      <c r="G640" s="164">
        <v>1</v>
      </c>
      <c r="H640" s="164">
        <v>1</v>
      </c>
    </row>
    <row r="641" spans="2:8" x14ac:dyDescent="0.45">
      <c r="B641" s="164" t="s">
        <v>103</v>
      </c>
      <c r="C641" s="164" t="s">
        <v>1027</v>
      </c>
      <c r="D641" s="164" t="s">
        <v>2052</v>
      </c>
      <c r="E641" s="164" t="s">
        <v>496</v>
      </c>
      <c r="F641" s="164" t="s">
        <v>2056</v>
      </c>
      <c r="G641" s="164">
        <v>8.1647609157632806E-2</v>
      </c>
      <c r="H641" s="164">
        <v>0.17146594809417601</v>
      </c>
    </row>
    <row r="642" spans="2:8" x14ac:dyDescent="0.45">
      <c r="B642" s="164" t="s">
        <v>103</v>
      </c>
      <c r="C642" s="164" t="s">
        <v>1027</v>
      </c>
      <c r="D642" s="164" t="s">
        <v>2052</v>
      </c>
      <c r="E642" s="164" t="s">
        <v>2054</v>
      </c>
      <c r="F642" s="164" t="s">
        <v>2056</v>
      </c>
      <c r="G642" s="164">
        <v>0.99999299326945601</v>
      </c>
      <c r="H642" s="164">
        <v>0.99999469911952599</v>
      </c>
    </row>
    <row r="643" spans="2:8" x14ac:dyDescent="0.45">
      <c r="B643" s="164" t="s">
        <v>103</v>
      </c>
      <c r="C643" s="164" t="s">
        <v>1027</v>
      </c>
      <c r="D643" s="164" t="s">
        <v>2052</v>
      </c>
      <c r="E643" s="164" t="s">
        <v>504</v>
      </c>
      <c r="F643" s="164" t="s">
        <v>2056</v>
      </c>
      <c r="G643" s="164">
        <v>1</v>
      </c>
      <c r="H643" s="164">
        <v>1</v>
      </c>
    </row>
    <row r="644" spans="2:8" x14ac:dyDescent="0.45">
      <c r="B644" s="164" t="s">
        <v>103</v>
      </c>
      <c r="C644" s="164" t="s">
        <v>1027</v>
      </c>
      <c r="D644" s="164" t="s">
        <v>2052</v>
      </c>
      <c r="E644" s="164" t="s">
        <v>2055</v>
      </c>
      <c r="F644" s="164" t="s">
        <v>2056</v>
      </c>
      <c r="G644" s="164">
        <v>0.61397903172532298</v>
      </c>
      <c r="H644" s="164">
        <v>0.68248909403209301</v>
      </c>
    </row>
    <row r="645" spans="2:8" x14ac:dyDescent="0.45">
      <c r="B645" s="164" t="s">
        <v>103</v>
      </c>
      <c r="C645" s="164" t="s">
        <v>1027</v>
      </c>
      <c r="D645" s="164" t="s">
        <v>2052</v>
      </c>
      <c r="E645" s="164" t="s">
        <v>1872</v>
      </c>
      <c r="F645" s="164" t="s">
        <v>2056</v>
      </c>
      <c r="G645" s="164">
        <v>1</v>
      </c>
      <c r="H645" s="164">
        <v>1</v>
      </c>
    </row>
    <row r="646" spans="2:8" x14ac:dyDescent="0.45">
      <c r="B646" s="164" t="s">
        <v>103</v>
      </c>
      <c r="C646" s="164" t="s">
        <v>1027</v>
      </c>
      <c r="D646" s="164" t="s">
        <v>514</v>
      </c>
      <c r="E646" s="164" t="s">
        <v>496</v>
      </c>
      <c r="F646" s="164" t="s">
        <v>2057</v>
      </c>
      <c r="G646" s="164">
        <v>4.3378242923049502E-2</v>
      </c>
      <c r="H646" s="164">
        <v>3.02796186441011E-2</v>
      </c>
    </row>
    <row r="647" spans="2:8" x14ac:dyDescent="0.45">
      <c r="B647" s="164" t="s">
        <v>103</v>
      </c>
      <c r="C647" s="164" t="s">
        <v>1027</v>
      </c>
      <c r="D647" s="164" t="s">
        <v>514</v>
      </c>
      <c r="E647" s="164" t="s">
        <v>2054</v>
      </c>
      <c r="F647" s="164" t="s">
        <v>2057</v>
      </c>
      <c r="G647" s="164">
        <v>1</v>
      </c>
      <c r="H647" s="164">
        <v>1</v>
      </c>
    </row>
    <row r="648" spans="2:8" x14ac:dyDescent="0.45">
      <c r="B648" s="164" t="s">
        <v>103</v>
      </c>
      <c r="C648" s="164" t="s">
        <v>1027</v>
      </c>
      <c r="D648" s="164" t="s">
        <v>514</v>
      </c>
      <c r="E648" s="164" t="s">
        <v>504</v>
      </c>
      <c r="F648" s="164" t="s">
        <v>2057</v>
      </c>
      <c r="G648" s="164">
        <v>1</v>
      </c>
      <c r="H648" s="164">
        <v>1</v>
      </c>
    </row>
    <row r="649" spans="2:8" x14ac:dyDescent="0.45">
      <c r="B649" s="164" t="s">
        <v>103</v>
      </c>
      <c r="C649" s="164" t="s">
        <v>1027</v>
      </c>
      <c r="D649" s="164" t="s">
        <v>514</v>
      </c>
      <c r="E649" s="164" t="s">
        <v>2055</v>
      </c>
      <c r="F649" s="164" t="s">
        <v>2057</v>
      </c>
      <c r="G649" s="164">
        <v>0.45210913213209603</v>
      </c>
      <c r="H649" s="164">
        <v>0.251574998186683</v>
      </c>
    </row>
    <row r="650" spans="2:8" x14ac:dyDescent="0.45">
      <c r="B650" s="164" t="s">
        <v>103</v>
      </c>
      <c r="C650" s="164" t="s">
        <v>1027</v>
      </c>
      <c r="D650" s="164" t="s">
        <v>514</v>
      </c>
      <c r="E650" s="164" t="s">
        <v>1872</v>
      </c>
      <c r="F650" s="164" t="s">
        <v>2057</v>
      </c>
      <c r="G650" s="164">
        <v>0.68357943374671704</v>
      </c>
      <c r="H650" s="164">
        <v>0.84009501910217499</v>
      </c>
    </row>
    <row r="651" spans="2:8" x14ac:dyDescent="0.45">
      <c r="B651" s="164" t="s">
        <v>106</v>
      </c>
      <c r="C651" s="164" t="s">
        <v>1027</v>
      </c>
      <c r="D651" s="164" t="s">
        <v>2052</v>
      </c>
      <c r="E651" s="164" t="s">
        <v>496</v>
      </c>
      <c r="F651" s="164" t="s">
        <v>2053</v>
      </c>
      <c r="G651" s="164">
        <v>6.20714835552739E-2</v>
      </c>
      <c r="H651" s="164">
        <v>0.121175476944616</v>
      </c>
    </row>
    <row r="652" spans="2:8" x14ac:dyDescent="0.45">
      <c r="B652" s="164" t="s">
        <v>106</v>
      </c>
      <c r="C652" s="164" t="s">
        <v>1027</v>
      </c>
      <c r="D652" s="164" t="s">
        <v>2052</v>
      </c>
      <c r="E652" s="164" t="s">
        <v>2054</v>
      </c>
      <c r="F652" s="164" t="s">
        <v>2053</v>
      </c>
      <c r="G652" s="164">
        <v>0.99999900556618304</v>
      </c>
      <c r="H652" s="164">
        <v>0.99999653071871597</v>
      </c>
    </row>
    <row r="653" spans="2:8" x14ac:dyDescent="0.45">
      <c r="B653" s="164" t="s">
        <v>106</v>
      </c>
      <c r="C653" s="164" t="s">
        <v>1027</v>
      </c>
      <c r="D653" s="164" t="s">
        <v>2052</v>
      </c>
      <c r="E653" s="164" t="s">
        <v>504</v>
      </c>
      <c r="F653" s="164" t="s">
        <v>2053</v>
      </c>
      <c r="G653" s="164">
        <v>1</v>
      </c>
      <c r="H653" s="164">
        <v>1</v>
      </c>
    </row>
    <row r="654" spans="2:8" x14ac:dyDescent="0.45">
      <c r="B654" s="164" t="s">
        <v>106</v>
      </c>
      <c r="C654" s="164" t="s">
        <v>1027</v>
      </c>
      <c r="D654" s="164" t="s">
        <v>2052</v>
      </c>
      <c r="E654" s="164" t="s">
        <v>2055</v>
      </c>
      <c r="F654" s="164" t="s">
        <v>2053</v>
      </c>
      <c r="G654" s="164">
        <v>0.722857774614726</v>
      </c>
      <c r="H654" s="164">
        <v>0.71164539249858505</v>
      </c>
    </row>
    <row r="655" spans="2:8" x14ac:dyDescent="0.45">
      <c r="B655" s="164" t="s">
        <v>106</v>
      </c>
      <c r="C655" s="164" t="s">
        <v>1027</v>
      </c>
      <c r="D655" s="164" t="s">
        <v>2052</v>
      </c>
      <c r="E655" s="164" t="s">
        <v>1872</v>
      </c>
      <c r="F655" s="164" t="s">
        <v>2053</v>
      </c>
      <c r="G655" s="164">
        <v>1</v>
      </c>
      <c r="H655" s="164">
        <v>1</v>
      </c>
    </row>
    <row r="656" spans="2:8" x14ac:dyDescent="0.45">
      <c r="B656" s="164" t="s">
        <v>106</v>
      </c>
      <c r="C656" s="164" t="s">
        <v>1027</v>
      </c>
      <c r="D656" s="164" t="s">
        <v>2052</v>
      </c>
      <c r="E656" s="164" t="s">
        <v>496</v>
      </c>
      <c r="F656" s="164" t="s">
        <v>2056</v>
      </c>
      <c r="G656" s="164">
        <v>6.20714835552739E-2</v>
      </c>
      <c r="H656" s="164">
        <v>0.121175476944616</v>
      </c>
    </row>
    <row r="657" spans="2:8" x14ac:dyDescent="0.45">
      <c r="B657" s="164" t="s">
        <v>106</v>
      </c>
      <c r="C657" s="164" t="s">
        <v>1027</v>
      </c>
      <c r="D657" s="164" t="s">
        <v>2052</v>
      </c>
      <c r="E657" s="164" t="s">
        <v>2054</v>
      </c>
      <c r="F657" s="164" t="s">
        <v>2056</v>
      </c>
      <c r="G657" s="164">
        <v>0.99999900556618304</v>
      </c>
      <c r="H657" s="164">
        <v>0.99999653071871597</v>
      </c>
    </row>
    <row r="658" spans="2:8" x14ac:dyDescent="0.45">
      <c r="B658" s="164" t="s">
        <v>106</v>
      </c>
      <c r="C658" s="164" t="s">
        <v>1027</v>
      </c>
      <c r="D658" s="164" t="s">
        <v>2052</v>
      </c>
      <c r="E658" s="164" t="s">
        <v>504</v>
      </c>
      <c r="F658" s="164" t="s">
        <v>2056</v>
      </c>
      <c r="G658" s="164">
        <v>1</v>
      </c>
      <c r="H658" s="164">
        <v>1</v>
      </c>
    </row>
    <row r="659" spans="2:8" x14ac:dyDescent="0.45">
      <c r="B659" s="164" t="s">
        <v>106</v>
      </c>
      <c r="C659" s="164" t="s">
        <v>1027</v>
      </c>
      <c r="D659" s="164" t="s">
        <v>2052</v>
      </c>
      <c r="E659" s="164" t="s">
        <v>2055</v>
      </c>
      <c r="F659" s="164" t="s">
        <v>2056</v>
      </c>
      <c r="G659" s="164">
        <v>0.722857774614726</v>
      </c>
      <c r="H659" s="164">
        <v>0.71164539249858505</v>
      </c>
    </row>
    <row r="660" spans="2:8" x14ac:dyDescent="0.45">
      <c r="B660" s="164" t="s">
        <v>106</v>
      </c>
      <c r="C660" s="164" t="s">
        <v>1027</v>
      </c>
      <c r="D660" s="164" t="s">
        <v>2052</v>
      </c>
      <c r="E660" s="164" t="s">
        <v>1872</v>
      </c>
      <c r="F660" s="164" t="s">
        <v>2056</v>
      </c>
      <c r="G660" s="164">
        <v>1</v>
      </c>
      <c r="H660" s="164">
        <v>1</v>
      </c>
    </row>
    <row r="661" spans="2:8" x14ac:dyDescent="0.45">
      <c r="B661" s="164" t="s">
        <v>106</v>
      </c>
      <c r="C661" s="164" t="s">
        <v>1027</v>
      </c>
      <c r="D661" s="164" t="s">
        <v>514</v>
      </c>
      <c r="E661" s="164" t="s">
        <v>496</v>
      </c>
      <c r="F661" s="164" t="s">
        <v>2057</v>
      </c>
      <c r="G661" s="164">
        <v>3.2965655472775401E-3</v>
      </c>
      <c r="H661" s="164">
        <v>2.1886980427388999E-3</v>
      </c>
    </row>
    <row r="662" spans="2:8" x14ac:dyDescent="0.45">
      <c r="B662" s="164" t="s">
        <v>106</v>
      </c>
      <c r="C662" s="164" t="s">
        <v>1027</v>
      </c>
      <c r="D662" s="164" t="s">
        <v>514</v>
      </c>
      <c r="E662" s="164" t="s">
        <v>2054</v>
      </c>
      <c r="F662" s="164" t="s">
        <v>2057</v>
      </c>
      <c r="G662" s="164">
        <v>0.99981657068655305</v>
      </c>
      <c r="H662" s="164">
        <v>0.99923334203747005</v>
      </c>
    </row>
    <row r="663" spans="2:8" x14ac:dyDescent="0.45">
      <c r="B663" s="164" t="s">
        <v>106</v>
      </c>
      <c r="C663" s="164" t="s">
        <v>1027</v>
      </c>
      <c r="D663" s="164" t="s">
        <v>514</v>
      </c>
      <c r="E663" s="164" t="s">
        <v>504</v>
      </c>
      <c r="F663" s="164" t="s">
        <v>2057</v>
      </c>
      <c r="G663" s="164">
        <v>1</v>
      </c>
      <c r="H663" s="164">
        <v>1</v>
      </c>
    </row>
    <row r="664" spans="2:8" x14ac:dyDescent="0.45">
      <c r="B664" s="164" t="s">
        <v>106</v>
      </c>
      <c r="C664" s="164" t="s">
        <v>1027</v>
      </c>
      <c r="D664" s="164" t="s">
        <v>514</v>
      </c>
      <c r="E664" s="164" t="s">
        <v>2055</v>
      </c>
      <c r="F664" s="164" t="s">
        <v>2057</v>
      </c>
      <c r="G664" s="164">
        <v>0.465289898516905</v>
      </c>
      <c r="H664" s="164">
        <v>0.25923070597459602</v>
      </c>
    </row>
    <row r="665" spans="2:8" x14ac:dyDescent="0.45">
      <c r="B665" s="164" t="s">
        <v>106</v>
      </c>
      <c r="C665" s="164" t="s">
        <v>1027</v>
      </c>
      <c r="D665" s="164" t="s">
        <v>514</v>
      </c>
      <c r="E665" s="164" t="s">
        <v>1872</v>
      </c>
      <c r="F665" s="164" t="s">
        <v>2057</v>
      </c>
      <c r="G665" s="164">
        <v>0.94326962453140695</v>
      </c>
      <c r="H665" s="164">
        <v>0.98047111752796801</v>
      </c>
    </row>
    <row r="666" spans="2:8" x14ac:dyDescent="0.45">
      <c r="B666" s="164" t="s">
        <v>108</v>
      </c>
      <c r="C666" s="164" t="s">
        <v>1027</v>
      </c>
      <c r="D666" s="164" t="s">
        <v>2052</v>
      </c>
      <c r="E666" s="164" t="s">
        <v>496</v>
      </c>
      <c r="F666" s="164" t="s">
        <v>2053</v>
      </c>
      <c r="G666" s="164">
        <v>5.3155955176669503E-2</v>
      </c>
      <c r="H666" s="164">
        <v>0.13917949740428701</v>
      </c>
    </row>
    <row r="667" spans="2:8" x14ac:dyDescent="0.45">
      <c r="B667" s="164" t="s">
        <v>108</v>
      </c>
      <c r="C667" s="164" t="s">
        <v>1027</v>
      </c>
      <c r="D667" s="164" t="s">
        <v>2052</v>
      </c>
      <c r="E667" s="164" t="s">
        <v>2054</v>
      </c>
      <c r="F667" s="164" t="s">
        <v>2053</v>
      </c>
      <c r="G667" s="164">
        <v>0.99999999998899503</v>
      </c>
      <c r="H667" s="164">
        <v>0.99999999999471501</v>
      </c>
    </row>
    <row r="668" spans="2:8" x14ac:dyDescent="0.45">
      <c r="B668" s="164" t="s">
        <v>108</v>
      </c>
      <c r="C668" s="164" t="s">
        <v>1027</v>
      </c>
      <c r="D668" s="164" t="s">
        <v>2052</v>
      </c>
      <c r="E668" s="164" t="s">
        <v>504</v>
      </c>
      <c r="F668" s="164" t="s">
        <v>2053</v>
      </c>
      <c r="G668" s="164">
        <v>1</v>
      </c>
      <c r="H668" s="164">
        <v>1</v>
      </c>
    </row>
    <row r="669" spans="2:8" x14ac:dyDescent="0.45">
      <c r="B669" s="164" t="s">
        <v>108</v>
      </c>
      <c r="C669" s="164" t="s">
        <v>1027</v>
      </c>
      <c r="D669" s="164" t="s">
        <v>2052</v>
      </c>
      <c r="E669" s="164" t="s">
        <v>2055</v>
      </c>
      <c r="F669" s="164" t="s">
        <v>2053</v>
      </c>
      <c r="G669" s="164">
        <v>0.75257346032706995</v>
      </c>
      <c r="H669" s="164">
        <v>0.83232683842002597</v>
      </c>
    </row>
    <row r="670" spans="2:8" x14ac:dyDescent="0.45">
      <c r="B670" s="164" t="s">
        <v>108</v>
      </c>
      <c r="C670" s="164" t="s">
        <v>1027</v>
      </c>
      <c r="D670" s="164" t="s">
        <v>2052</v>
      </c>
      <c r="E670" s="164" t="s">
        <v>1872</v>
      </c>
      <c r="F670" s="164" t="s">
        <v>2053</v>
      </c>
      <c r="G670" s="164">
        <v>1</v>
      </c>
      <c r="H670" s="164">
        <v>1</v>
      </c>
    </row>
    <row r="671" spans="2:8" x14ac:dyDescent="0.45">
      <c r="B671" s="164" t="s">
        <v>108</v>
      </c>
      <c r="C671" s="164" t="s">
        <v>1027</v>
      </c>
      <c r="D671" s="164" t="s">
        <v>2052</v>
      </c>
      <c r="E671" s="164" t="s">
        <v>496</v>
      </c>
      <c r="F671" s="164" t="s">
        <v>2056</v>
      </c>
      <c r="G671" s="164">
        <v>5.3155955176669503E-2</v>
      </c>
      <c r="H671" s="164">
        <v>0.13917949740428701</v>
      </c>
    </row>
    <row r="672" spans="2:8" x14ac:dyDescent="0.45">
      <c r="B672" s="164" t="s">
        <v>108</v>
      </c>
      <c r="C672" s="164" t="s">
        <v>1027</v>
      </c>
      <c r="D672" s="164" t="s">
        <v>2052</v>
      </c>
      <c r="E672" s="164" t="s">
        <v>2054</v>
      </c>
      <c r="F672" s="164" t="s">
        <v>2056</v>
      </c>
      <c r="G672" s="164">
        <v>0.99999999998899503</v>
      </c>
      <c r="H672" s="164">
        <v>0.99999999999471501</v>
      </c>
    </row>
    <row r="673" spans="2:8" x14ac:dyDescent="0.45">
      <c r="B673" s="164" t="s">
        <v>108</v>
      </c>
      <c r="C673" s="164" t="s">
        <v>1027</v>
      </c>
      <c r="D673" s="164" t="s">
        <v>2052</v>
      </c>
      <c r="E673" s="164" t="s">
        <v>504</v>
      </c>
      <c r="F673" s="164" t="s">
        <v>2056</v>
      </c>
      <c r="G673" s="164">
        <v>1</v>
      </c>
      <c r="H673" s="164">
        <v>1</v>
      </c>
    </row>
    <row r="674" spans="2:8" x14ac:dyDescent="0.45">
      <c r="B674" s="164" t="s">
        <v>108</v>
      </c>
      <c r="C674" s="164" t="s">
        <v>1027</v>
      </c>
      <c r="D674" s="164" t="s">
        <v>2052</v>
      </c>
      <c r="E674" s="164" t="s">
        <v>2055</v>
      </c>
      <c r="F674" s="164" t="s">
        <v>2056</v>
      </c>
      <c r="G674" s="164">
        <v>0.75257346032706995</v>
      </c>
      <c r="H674" s="164">
        <v>0.83232683842002597</v>
      </c>
    </row>
    <row r="675" spans="2:8" x14ac:dyDescent="0.45">
      <c r="B675" s="164" t="s">
        <v>108</v>
      </c>
      <c r="C675" s="164" t="s">
        <v>1027</v>
      </c>
      <c r="D675" s="164" t="s">
        <v>2052</v>
      </c>
      <c r="E675" s="164" t="s">
        <v>1872</v>
      </c>
      <c r="F675" s="164" t="s">
        <v>2056</v>
      </c>
      <c r="G675" s="164">
        <v>1</v>
      </c>
      <c r="H675" s="164">
        <v>1</v>
      </c>
    </row>
    <row r="676" spans="2:8" x14ac:dyDescent="0.45">
      <c r="B676" s="164" t="s">
        <v>108</v>
      </c>
      <c r="C676" s="164" t="s">
        <v>1027</v>
      </c>
      <c r="D676" s="164" t="s">
        <v>514</v>
      </c>
      <c r="E676" s="164" t="s">
        <v>496</v>
      </c>
      <c r="F676" s="164" t="s">
        <v>2057</v>
      </c>
      <c r="G676" s="164">
        <v>2.5600267431022598E-3</v>
      </c>
      <c r="H676" s="164">
        <v>1.1654672783605899E-3</v>
      </c>
    </row>
    <row r="677" spans="2:8" x14ac:dyDescent="0.45">
      <c r="B677" s="164" t="s">
        <v>108</v>
      </c>
      <c r="C677" s="164" t="s">
        <v>1027</v>
      </c>
      <c r="D677" s="164" t="s">
        <v>514</v>
      </c>
      <c r="E677" s="164" t="s">
        <v>2054</v>
      </c>
      <c r="F677" s="164" t="s">
        <v>2057</v>
      </c>
      <c r="G677" s="164">
        <v>0.99969688383880395</v>
      </c>
      <c r="H677" s="164">
        <v>0.999124423188674</v>
      </c>
    </row>
    <row r="678" spans="2:8" x14ac:dyDescent="0.45">
      <c r="B678" s="164" t="s">
        <v>108</v>
      </c>
      <c r="C678" s="164" t="s">
        <v>1027</v>
      </c>
      <c r="D678" s="164" t="s">
        <v>514</v>
      </c>
      <c r="E678" s="164" t="s">
        <v>504</v>
      </c>
      <c r="F678" s="164" t="s">
        <v>2057</v>
      </c>
      <c r="G678" s="164">
        <v>1</v>
      </c>
      <c r="H678" s="164">
        <v>1</v>
      </c>
    </row>
    <row r="679" spans="2:8" x14ac:dyDescent="0.45">
      <c r="B679" s="164" t="s">
        <v>108</v>
      </c>
      <c r="C679" s="164" t="s">
        <v>1027</v>
      </c>
      <c r="D679" s="164" t="s">
        <v>514</v>
      </c>
      <c r="E679" s="164" t="s">
        <v>2055</v>
      </c>
      <c r="F679" s="164" t="s">
        <v>2057</v>
      </c>
      <c r="G679" s="164">
        <v>0.80157982980207598</v>
      </c>
      <c r="H679" s="164">
        <v>0.54986784212181905</v>
      </c>
    </row>
    <row r="680" spans="2:8" x14ac:dyDescent="0.45">
      <c r="B680" s="164" t="s">
        <v>108</v>
      </c>
      <c r="C680" s="164" t="s">
        <v>1027</v>
      </c>
      <c r="D680" s="164" t="s">
        <v>514</v>
      </c>
      <c r="E680" s="164" t="s">
        <v>1872</v>
      </c>
      <c r="F680" s="164" t="s">
        <v>2057</v>
      </c>
      <c r="G680" s="164">
        <v>0.86537942715183602</v>
      </c>
      <c r="H680" s="164">
        <v>0.95061253338233898</v>
      </c>
    </row>
    <row r="681" spans="2:8" x14ac:dyDescent="0.45">
      <c r="B681" s="164" t="s">
        <v>111</v>
      </c>
      <c r="C681" s="164" t="s">
        <v>1027</v>
      </c>
      <c r="D681" s="164" t="s">
        <v>2052</v>
      </c>
      <c r="E681" s="164" t="s">
        <v>496</v>
      </c>
      <c r="F681" s="164" t="s">
        <v>2053</v>
      </c>
      <c r="G681" s="164">
        <v>4.9015331196430298E-2</v>
      </c>
      <c r="H681" s="164">
        <v>4.5590175388550203E-2</v>
      </c>
    </row>
    <row r="682" spans="2:8" x14ac:dyDescent="0.45">
      <c r="B682" s="164" t="s">
        <v>111</v>
      </c>
      <c r="C682" s="164" t="s">
        <v>1027</v>
      </c>
      <c r="D682" s="164" t="s">
        <v>2052</v>
      </c>
      <c r="E682" s="164" t="s">
        <v>2054</v>
      </c>
      <c r="F682" s="164" t="s">
        <v>2053</v>
      </c>
      <c r="G682" s="164">
        <v>0.99969872835324602</v>
      </c>
      <c r="H682" s="164">
        <v>0.99951274886340502</v>
      </c>
    </row>
    <row r="683" spans="2:8" x14ac:dyDescent="0.45">
      <c r="B683" s="164" t="s">
        <v>111</v>
      </c>
      <c r="C683" s="164" t="s">
        <v>1027</v>
      </c>
      <c r="D683" s="164" t="s">
        <v>2052</v>
      </c>
      <c r="E683" s="164" t="s">
        <v>504</v>
      </c>
      <c r="F683" s="164" t="s">
        <v>2053</v>
      </c>
      <c r="G683" s="164">
        <v>1</v>
      </c>
      <c r="H683" s="164">
        <v>1</v>
      </c>
    </row>
    <row r="684" spans="2:8" x14ac:dyDescent="0.45">
      <c r="B684" s="164" t="s">
        <v>111</v>
      </c>
      <c r="C684" s="164" t="s">
        <v>1027</v>
      </c>
      <c r="D684" s="164" t="s">
        <v>2052</v>
      </c>
      <c r="E684" s="164" t="s">
        <v>2055</v>
      </c>
      <c r="F684" s="164" t="s">
        <v>2053</v>
      </c>
      <c r="G684" s="164">
        <v>0.60429422765588103</v>
      </c>
      <c r="H684" s="164">
        <v>0.51954733390205898</v>
      </c>
    </row>
    <row r="685" spans="2:8" x14ac:dyDescent="0.45">
      <c r="B685" s="164" t="s">
        <v>111</v>
      </c>
      <c r="C685" s="164" t="s">
        <v>1027</v>
      </c>
      <c r="D685" s="164" t="s">
        <v>2052</v>
      </c>
      <c r="E685" s="164" t="s">
        <v>1872</v>
      </c>
      <c r="F685" s="164" t="s">
        <v>2053</v>
      </c>
      <c r="G685" s="164">
        <v>1</v>
      </c>
      <c r="H685" s="164">
        <v>1</v>
      </c>
    </row>
    <row r="686" spans="2:8" x14ac:dyDescent="0.45">
      <c r="B686" s="164" t="s">
        <v>111</v>
      </c>
      <c r="C686" s="164" t="s">
        <v>1027</v>
      </c>
      <c r="D686" s="164" t="s">
        <v>2052</v>
      </c>
      <c r="E686" s="164" t="s">
        <v>496</v>
      </c>
      <c r="F686" s="164" t="s">
        <v>2056</v>
      </c>
      <c r="G686" s="164">
        <v>4.9015331196430298E-2</v>
      </c>
      <c r="H686" s="164">
        <v>4.5590175388550203E-2</v>
      </c>
    </row>
    <row r="687" spans="2:8" x14ac:dyDescent="0.45">
      <c r="B687" s="164" t="s">
        <v>111</v>
      </c>
      <c r="C687" s="164" t="s">
        <v>1027</v>
      </c>
      <c r="D687" s="164" t="s">
        <v>2052</v>
      </c>
      <c r="E687" s="164" t="s">
        <v>2054</v>
      </c>
      <c r="F687" s="164" t="s">
        <v>2056</v>
      </c>
      <c r="G687" s="164">
        <v>0.99969872835324602</v>
      </c>
      <c r="H687" s="164">
        <v>0.99951274886340502</v>
      </c>
    </row>
    <row r="688" spans="2:8" x14ac:dyDescent="0.45">
      <c r="B688" s="164" t="s">
        <v>111</v>
      </c>
      <c r="C688" s="164" t="s">
        <v>1027</v>
      </c>
      <c r="D688" s="164" t="s">
        <v>2052</v>
      </c>
      <c r="E688" s="164" t="s">
        <v>504</v>
      </c>
      <c r="F688" s="164" t="s">
        <v>2056</v>
      </c>
      <c r="G688" s="164">
        <v>1</v>
      </c>
      <c r="H688" s="164">
        <v>1</v>
      </c>
    </row>
    <row r="689" spans="2:8" x14ac:dyDescent="0.45">
      <c r="B689" s="164" t="s">
        <v>111</v>
      </c>
      <c r="C689" s="164" t="s">
        <v>1027</v>
      </c>
      <c r="D689" s="164" t="s">
        <v>2052</v>
      </c>
      <c r="E689" s="164" t="s">
        <v>2055</v>
      </c>
      <c r="F689" s="164" t="s">
        <v>2056</v>
      </c>
      <c r="G689" s="164">
        <v>0.60429422765588103</v>
      </c>
      <c r="H689" s="164">
        <v>0.51954733390205898</v>
      </c>
    </row>
    <row r="690" spans="2:8" x14ac:dyDescent="0.45">
      <c r="B690" s="164" t="s">
        <v>111</v>
      </c>
      <c r="C690" s="164" t="s">
        <v>1027</v>
      </c>
      <c r="D690" s="164" t="s">
        <v>2052</v>
      </c>
      <c r="E690" s="164" t="s">
        <v>1872</v>
      </c>
      <c r="F690" s="164" t="s">
        <v>2056</v>
      </c>
      <c r="G690" s="164">
        <v>1</v>
      </c>
      <c r="H690" s="164">
        <v>1</v>
      </c>
    </row>
    <row r="691" spans="2:8" x14ac:dyDescent="0.45">
      <c r="B691" s="164" t="s">
        <v>111</v>
      </c>
      <c r="C691" s="164" t="s">
        <v>1027</v>
      </c>
      <c r="D691" s="164" t="s">
        <v>514</v>
      </c>
      <c r="E691" s="164" t="s">
        <v>496</v>
      </c>
      <c r="F691" s="164" t="s">
        <v>2057</v>
      </c>
      <c r="G691" s="164">
        <v>6.0195525532295803E-3</v>
      </c>
      <c r="H691" s="164">
        <v>4.8630078910130801E-3</v>
      </c>
    </row>
    <row r="692" spans="2:8" x14ac:dyDescent="0.45">
      <c r="B692" s="164" t="s">
        <v>111</v>
      </c>
      <c r="C692" s="164" t="s">
        <v>1027</v>
      </c>
      <c r="D692" s="164" t="s">
        <v>514</v>
      </c>
      <c r="E692" s="164" t="s">
        <v>2054</v>
      </c>
      <c r="F692" s="164" t="s">
        <v>2057</v>
      </c>
      <c r="G692" s="164">
        <v>0.99858864432642702</v>
      </c>
      <c r="H692" s="164">
        <v>0.99954970440797597</v>
      </c>
    </row>
    <row r="693" spans="2:8" x14ac:dyDescent="0.45">
      <c r="B693" s="164" t="s">
        <v>111</v>
      </c>
      <c r="C693" s="164" t="s">
        <v>1027</v>
      </c>
      <c r="D693" s="164" t="s">
        <v>514</v>
      </c>
      <c r="E693" s="164" t="s">
        <v>504</v>
      </c>
      <c r="F693" s="164" t="s">
        <v>2057</v>
      </c>
      <c r="G693" s="164">
        <v>1</v>
      </c>
      <c r="H693" s="164">
        <v>1</v>
      </c>
    </row>
    <row r="694" spans="2:8" x14ac:dyDescent="0.45">
      <c r="B694" s="164" t="s">
        <v>111</v>
      </c>
      <c r="C694" s="164" t="s">
        <v>1027</v>
      </c>
      <c r="D694" s="164" t="s">
        <v>514</v>
      </c>
      <c r="E694" s="164" t="s">
        <v>2055</v>
      </c>
      <c r="F694" s="164" t="s">
        <v>2057</v>
      </c>
      <c r="G694" s="164">
        <v>0.41326288391897198</v>
      </c>
      <c r="H694" s="164">
        <v>0.24165200994098501</v>
      </c>
    </row>
    <row r="695" spans="2:8" x14ac:dyDescent="0.45">
      <c r="B695" s="164" t="s">
        <v>111</v>
      </c>
      <c r="C695" s="164" t="s">
        <v>1027</v>
      </c>
      <c r="D695" s="164" t="s">
        <v>514</v>
      </c>
      <c r="E695" s="164" t="s">
        <v>1872</v>
      </c>
      <c r="F695" s="164" t="s">
        <v>2057</v>
      </c>
      <c r="G695" s="164">
        <v>0.67003886493731502</v>
      </c>
      <c r="H695" s="164">
        <v>0.87198574221375402</v>
      </c>
    </row>
    <row r="696" spans="2:8" x14ac:dyDescent="0.45">
      <c r="B696" s="164" t="s">
        <v>114</v>
      </c>
      <c r="C696" s="164" t="s">
        <v>1027</v>
      </c>
      <c r="D696" s="164" t="s">
        <v>2052</v>
      </c>
      <c r="E696" s="164" t="s">
        <v>496</v>
      </c>
      <c r="F696" s="164" t="s">
        <v>2053</v>
      </c>
      <c r="G696" s="164">
        <v>7.0529501191852001E-2</v>
      </c>
      <c r="H696" s="164">
        <v>8.8527072053075306E-2</v>
      </c>
    </row>
    <row r="697" spans="2:8" x14ac:dyDescent="0.45">
      <c r="B697" s="164" t="s">
        <v>114</v>
      </c>
      <c r="C697" s="164" t="s">
        <v>1027</v>
      </c>
      <c r="D697" s="164" t="s">
        <v>2052</v>
      </c>
      <c r="E697" s="164" t="s">
        <v>2054</v>
      </c>
      <c r="F697" s="164" t="s">
        <v>2053</v>
      </c>
      <c r="G697" s="164">
        <v>0.99998583536881702</v>
      </c>
      <c r="H697" s="164">
        <v>0.99997595947541495</v>
      </c>
    </row>
    <row r="698" spans="2:8" x14ac:dyDescent="0.45">
      <c r="B698" s="164" t="s">
        <v>114</v>
      </c>
      <c r="C698" s="164" t="s">
        <v>1027</v>
      </c>
      <c r="D698" s="164" t="s">
        <v>2052</v>
      </c>
      <c r="E698" s="164" t="s">
        <v>504</v>
      </c>
      <c r="F698" s="164" t="s">
        <v>2053</v>
      </c>
      <c r="G698" s="164">
        <v>1</v>
      </c>
      <c r="H698" s="164">
        <v>1</v>
      </c>
    </row>
    <row r="699" spans="2:8" x14ac:dyDescent="0.45">
      <c r="B699" s="164" t="s">
        <v>114</v>
      </c>
      <c r="C699" s="164" t="s">
        <v>1027</v>
      </c>
      <c r="D699" s="164" t="s">
        <v>2052</v>
      </c>
      <c r="E699" s="164" t="s">
        <v>2055</v>
      </c>
      <c r="F699" s="164" t="s">
        <v>2053</v>
      </c>
      <c r="G699" s="164">
        <v>0.76467079752851097</v>
      </c>
      <c r="H699" s="164">
        <v>0.69078060757194304</v>
      </c>
    </row>
    <row r="700" spans="2:8" x14ac:dyDescent="0.45">
      <c r="B700" s="164" t="s">
        <v>114</v>
      </c>
      <c r="C700" s="164" t="s">
        <v>1027</v>
      </c>
      <c r="D700" s="164" t="s">
        <v>2052</v>
      </c>
      <c r="E700" s="164" t="s">
        <v>1872</v>
      </c>
      <c r="F700" s="164" t="s">
        <v>2053</v>
      </c>
      <c r="G700" s="164">
        <v>1</v>
      </c>
      <c r="H700" s="164">
        <v>1</v>
      </c>
    </row>
    <row r="701" spans="2:8" x14ac:dyDescent="0.45">
      <c r="B701" s="164" t="s">
        <v>114</v>
      </c>
      <c r="C701" s="164" t="s">
        <v>1027</v>
      </c>
      <c r="D701" s="164" t="s">
        <v>2052</v>
      </c>
      <c r="E701" s="164" t="s">
        <v>496</v>
      </c>
      <c r="F701" s="164" t="s">
        <v>2056</v>
      </c>
      <c r="G701" s="164">
        <v>7.0529501191852001E-2</v>
      </c>
      <c r="H701" s="164">
        <v>8.8527072053075195E-2</v>
      </c>
    </row>
    <row r="702" spans="2:8" x14ac:dyDescent="0.45">
      <c r="B702" s="164" t="s">
        <v>114</v>
      </c>
      <c r="C702" s="164" t="s">
        <v>1027</v>
      </c>
      <c r="D702" s="164" t="s">
        <v>2052</v>
      </c>
      <c r="E702" s="164" t="s">
        <v>2054</v>
      </c>
      <c r="F702" s="164" t="s">
        <v>2056</v>
      </c>
      <c r="G702" s="164">
        <v>0.99998583536881702</v>
      </c>
      <c r="H702" s="164">
        <v>0.99997595947541495</v>
      </c>
    </row>
    <row r="703" spans="2:8" x14ac:dyDescent="0.45">
      <c r="B703" s="164" t="s">
        <v>114</v>
      </c>
      <c r="C703" s="164" t="s">
        <v>1027</v>
      </c>
      <c r="D703" s="164" t="s">
        <v>2052</v>
      </c>
      <c r="E703" s="164" t="s">
        <v>504</v>
      </c>
      <c r="F703" s="164" t="s">
        <v>2056</v>
      </c>
      <c r="G703" s="164">
        <v>1</v>
      </c>
      <c r="H703" s="164">
        <v>1</v>
      </c>
    </row>
    <row r="704" spans="2:8" x14ac:dyDescent="0.45">
      <c r="B704" s="164" t="s">
        <v>114</v>
      </c>
      <c r="C704" s="164" t="s">
        <v>1027</v>
      </c>
      <c r="D704" s="164" t="s">
        <v>2052</v>
      </c>
      <c r="E704" s="164" t="s">
        <v>2055</v>
      </c>
      <c r="F704" s="164" t="s">
        <v>2056</v>
      </c>
      <c r="G704" s="164">
        <v>0.76467079752851097</v>
      </c>
      <c r="H704" s="164">
        <v>0.69078060757194304</v>
      </c>
    </row>
    <row r="705" spans="2:8" x14ac:dyDescent="0.45">
      <c r="B705" s="164" t="s">
        <v>114</v>
      </c>
      <c r="C705" s="164" t="s">
        <v>1027</v>
      </c>
      <c r="D705" s="164" t="s">
        <v>2052</v>
      </c>
      <c r="E705" s="164" t="s">
        <v>1872</v>
      </c>
      <c r="F705" s="164" t="s">
        <v>2056</v>
      </c>
      <c r="G705" s="164">
        <v>1</v>
      </c>
      <c r="H705" s="164">
        <v>1</v>
      </c>
    </row>
    <row r="706" spans="2:8" x14ac:dyDescent="0.45">
      <c r="B706" s="164" t="s">
        <v>114</v>
      </c>
      <c r="C706" s="164" t="s">
        <v>1027</v>
      </c>
      <c r="D706" s="164" t="s">
        <v>514</v>
      </c>
      <c r="E706" s="164" t="s">
        <v>496</v>
      </c>
      <c r="F706" s="164" t="s">
        <v>2057</v>
      </c>
      <c r="G706" s="164">
        <v>1.01753773760473E-2</v>
      </c>
      <c r="H706" s="164">
        <v>5.8711053561177704E-3</v>
      </c>
    </row>
    <row r="707" spans="2:8" x14ac:dyDescent="0.45">
      <c r="B707" s="164" t="s">
        <v>114</v>
      </c>
      <c r="C707" s="164" t="s">
        <v>1027</v>
      </c>
      <c r="D707" s="164" t="s">
        <v>514</v>
      </c>
      <c r="E707" s="164" t="s">
        <v>2054</v>
      </c>
      <c r="F707" s="164" t="s">
        <v>2057</v>
      </c>
      <c r="G707" s="164">
        <v>0.999993006655988</v>
      </c>
      <c r="H707" s="164">
        <v>0.99999584793021101</v>
      </c>
    </row>
    <row r="708" spans="2:8" x14ac:dyDescent="0.45">
      <c r="B708" s="164" t="s">
        <v>114</v>
      </c>
      <c r="C708" s="164" t="s">
        <v>1027</v>
      </c>
      <c r="D708" s="164" t="s">
        <v>514</v>
      </c>
      <c r="E708" s="164" t="s">
        <v>504</v>
      </c>
      <c r="F708" s="164" t="s">
        <v>2057</v>
      </c>
      <c r="G708" s="164">
        <v>1</v>
      </c>
      <c r="H708" s="164">
        <v>1</v>
      </c>
    </row>
    <row r="709" spans="2:8" x14ac:dyDescent="0.45">
      <c r="B709" s="164" t="s">
        <v>114</v>
      </c>
      <c r="C709" s="164" t="s">
        <v>1027</v>
      </c>
      <c r="D709" s="164" t="s">
        <v>514</v>
      </c>
      <c r="E709" s="164" t="s">
        <v>2055</v>
      </c>
      <c r="F709" s="164" t="s">
        <v>2057</v>
      </c>
      <c r="G709" s="164">
        <v>0.71614543518576901</v>
      </c>
      <c r="H709" s="164">
        <v>0.47451458964002502</v>
      </c>
    </row>
    <row r="710" spans="2:8" x14ac:dyDescent="0.45">
      <c r="B710" s="164" t="s">
        <v>114</v>
      </c>
      <c r="C710" s="164" t="s">
        <v>1027</v>
      </c>
      <c r="D710" s="164" t="s">
        <v>514</v>
      </c>
      <c r="E710" s="164" t="s">
        <v>1872</v>
      </c>
      <c r="F710" s="164" t="s">
        <v>2057</v>
      </c>
      <c r="G710" s="164">
        <v>0.82626365737702101</v>
      </c>
      <c r="H710" s="164">
        <v>0.93136135660138897</v>
      </c>
    </row>
    <row r="711" spans="2:8" x14ac:dyDescent="0.45">
      <c r="B711" s="164" t="s">
        <v>117</v>
      </c>
      <c r="C711" s="164" t="s">
        <v>1027</v>
      </c>
      <c r="D711" s="164" t="s">
        <v>2052</v>
      </c>
      <c r="E711" s="164" t="s">
        <v>496</v>
      </c>
      <c r="F711" s="164" t="s">
        <v>2053</v>
      </c>
      <c r="G711" s="164">
        <v>6.12905621467075E-2</v>
      </c>
      <c r="H711" s="164">
        <v>5.8332045409002803E-2</v>
      </c>
    </row>
    <row r="712" spans="2:8" x14ac:dyDescent="0.45">
      <c r="B712" s="164" t="s">
        <v>117</v>
      </c>
      <c r="C712" s="164" t="s">
        <v>1027</v>
      </c>
      <c r="D712" s="164" t="s">
        <v>2052</v>
      </c>
      <c r="E712" s="164" t="s">
        <v>2054</v>
      </c>
      <c r="F712" s="164" t="s">
        <v>2053</v>
      </c>
      <c r="G712" s="164">
        <v>0.99977443419261403</v>
      </c>
      <c r="H712" s="164">
        <v>0.999489454016529</v>
      </c>
    </row>
    <row r="713" spans="2:8" x14ac:dyDescent="0.45">
      <c r="B713" s="164" t="s">
        <v>117</v>
      </c>
      <c r="C713" s="164" t="s">
        <v>1027</v>
      </c>
      <c r="D713" s="164" t="s">
        <v>2052</v>
      </c>
      <c r="E713" s="164" t="s">
        <v>504</v>
      </c>
      <c r="F713" s="164" t="s">
        <v>2053</v>
      </c>
      <c r="G713" s="164">
        <v>1</v>
      </c>
      <c r="H713" s="164">
        <v>1</v>
      </c>
    </row>
    <row r="714" spans="2:8" x14ac:dyDescent="0.45">
      <c r="B714" s="164" t="s">
        <v>117</v>
      </c>
      <c r="C714" s="164" t="s">
        <v>1027</v>
      </c>
      <c r="D714" s="164" t="s">
        <v>2052</v>
      </c>
      <c r="E714" s="164" t="s">
        <v>2055</v>
      </c>
      <c r="F714" s="164" t="s">
        <v>2053</v>
      </c>
      <c r="G714" s="164">
        <v>0.67863934637717105</v>
      </c>
      <c r="H714" s="164">
        <v>0.54631712371889196</v>
      </c>
    </row>
    <row r="715" spans="2:8" x14ac:dyDescent="0.45">
      <c r="B715" s="164" t="s">
        <v>117</v>
      </c>
      <c r="C715" s="164" t="s">
        <v>1027</v>
      </c>
      <c r="D715" s="164" t="s">
        <v>2052</v>
      </c>
      <c r="E715" s="164" t="s">
        <v>1872</v>
      </c>
      <c r="F715" s="164" t="s">
        <v>2053</v>
      </c>
      <c r="G715" s="164">
        <v>1</v>
      </c>
      <c r="H715" s="164">
        <v>1</v>
      </c>
    </row>
    <row r="716" spans="2:8" x14ac:dyDescent="0.45">
      <c r="B716" s="164" t="s">
        <v>117</v>
      </c>
      <c r="C716" s="164" t="s">
        <v>1027</v>
      </c>
      <c r="D716" s="164" t="s">
        <v>2052</v>
      </c>
      <c r="E716" s="164" t="s">
        <v>496</v>
      </c>
      <c r="F716" s="164" t="s">
        <v>2056</v>
      </c>
      <c r="G716" s="164">
        <v>6.12905621467075E-2</v>
      </c>
      <c r="H716" s="164">
        <v>5.8332045409002803E-2</v>
      </c>
    </row>
    <row r="717" spans="2:8" x14ac:dyDescent="0.45">
      <c r="B717" s="164" t="s">
        <v>117</v>
      </c>
      <c r="C717" s="164" t="s">
        <v>1027</v>
      </c>
      <c r="D717" s="164" t="s">
        <v>2052</v>
      </c>
      <c r="E717" s="164" t="s">
        <v>2054</v>
      </c>
      <c r="F717" s="164" t="s">
        <v>2056</v>
      </c>
      <c r="G717" s="164">
        <v>0.99977443419261403</v>
      </c>
      <c r="H717" s="164">
        <v>0.999489454016529</v>
      </c>
    </row>
    <row r="718" spans="2:8" x14ac:dyDescent="0.45">
      <c r="B718" s="164" t="s">
        <v>117</v>
      </c>
      <c r="C718" s="164" t="s">
        <v>1027</v>
      </c>
      <c r="D718" s="164" t="s">
        <v>2052</v>
      </c>
      <c r="E718" s="164" t="s">
        <v>504</v>
      </c>
      <c r="F718" s="164" t="s">
        <v>2056</v>
      </c>
      <c r="G718" s="164">
        <v>1</v>
      </c>
      <c r="H718" s="164">
        <v>1</v>
      </c>
    </row>
    <row r="719" spans="2:8" x14ac:dyDescent="0.45">
      <c r="B719" s="164" t="s">
        <v>117</v>
      </c>
      <c r="C719" s="164" t="s">
        <v>1027</v>
      </c>
      <c r="D719" s="164" t="s">
        <v>2052</v>
      </c>
      <c r="E719" s="164" t="s">
        <v>2055</v>
      </c>
      <c r="F719" s="164" t="s">
        <v>2056</v>
      </c>
      <c r="G719" s="164">
        <v>0.67863934637717105</v>
      </c>
      <c r="H719" s="164">
        <v>0.54631712371889196</v>
      </c>
    </row>
    <row r="720" spans="2:8" x14ac:dyDescent="0.45">
      <c r="B720" s="164" t="s">
        <v>117</v>
      </c>
      <c r="C720" s="164" t="s">
        <v>1027</v>
      </c>
      <c r="D720" s="164" t="s">
        <v>2052</v>
      </c>
      <c r="E720" s="164" t="s">
        <v>1872</v>
      </c>
      <c r="F720" s="164" t="s">
        <v>2056</v>
      </c>
      <c r="G720" s="164">
        <v>1</v>
      </c>
      <c r="H720" s="164">
        <v>1</v>
      </c>
    </row>
    <row r="721" spans="2:8" x14ac:dyDescent="0.45">
      <c r="B721" s="164" t="s">
        <v>117</v>
      </c>
      <c r="C721" s="164" t="s">
        <v>1027</v>
      </c>
      <c r="D721" s="164" t="s">
        <v>514</v>
      </c>
      <c r="E721" s="164" t="s">
        <v>496</v>
      </c>
      <c r="F721" s="164" t="s">
        <v>2057</v>
      </c>
      <c r="G721" s="164">
        <v>9.5763521609786208E-3</v>
      </c>
      <c r="H721" s="164">
        <v>9.7452764087643997E-3</v>
      </c>
    </row>
    <row r="722" spans="2:8" x14ac:dyDescent="0.45">
      <c r="B722" s="164" t="s">
        <v>117</v>
      </c>
      <c r="C722" s="164" t="s">
        <v>1027</v>
      </c>
      <c r="D722" s="164" t="s">
        <v>514</v>
      </c>
      <c r="E722" s="164" t="s">
        <v>2054</v>
      </c>
      <c r="F722" s="164" t="s">
        <v>2057</v>
      </c>
      <c r="G722" s="164">
        <v>0.99965980964152101</v>
      </c>
      <c r="H722" s="164">
        <v>0.999926695514612</v>
      </c>
    </row>
    <row r="723" spans="2:8" x14ac:dyDescent="0.45">
      <c r="B723" s="164" t="s">
        <v>117</v>
      </c>
      <c r="C723" s="164" t="s">
        <v>1027</v>
      </c>
      <c r="D723" s="164" t="s">
        <v>514</v>
      </c>
      <c r="E723" s="164" t="s">
        <v>504</v>
      </c>
      <c r="F723" s="164" t="s">
        <v>2057</v>
      </c>
      <c r="G723" s="164">
        <v>1</v>
      </c>
      <c r="H723" s="164">
        <v>1</v>
      </c>
    </row>
    <row r="724" spans="2:8" x14ac:dyDescent="0.45">
      <c r="B724" s="164" t="s">
        <v>117</v>
      </c>
      <c r="C724" s="164" t="s">
        <v>1027</v>
      </c>
      <c r="D724" s="164" t="s">
        <v>514</v>
      </c>
      <c r="E724" s="164" t="s">
        <v>2055</v>
      </c>
      <c r="F724" s="164" t="s">
        <v>2057</v>
      </c>
      <c r="G724" s="164">
        <v>0.52331473559280495</v>
      </c>
      <c r="H724" s="164">
        <v>0.318193458086101</v>
      </c>
    </row>
    <row r="725" spans="2:8" x14ac:dyDescent="0.45">
      <c r="B725" s="164" t="s">
        <v>117</v>
      </c>
      <c r="C725" s="164" t="s">
        <v>1027</v>
      </c>
      <c r="D725" s="164" t="s">
        <v>514</v>
      </c>
      <c r="E725" s="164" t="s">
        <v>1872</v>
      </c>
      <c r="F725" s="164" t="s">
        <v>2057</v>
      </c>
      <c r="G725" s="164">
        <v>0.71315905249087896</v>
      </c>
      <c r="H725" s="164">
        <v>0.81391054116053296</v>
      </c>
    </row>
    <row r="726" spans="2:8" x14ac:dyDescent="0.45">
      <c r="B726" s="164" t="s">
        <v>119</v>
      </c>
      <c r="C726" s="164" t="s">
        <v>1027</v>
      </c>
      <c r="D726" s="164" t="s">
        <v>2052</v>
      </c>
      <c r="E726" s="164" t="s">
        <v>496</v>
      </c>
      <c r="F726" s="164" t="s">
        <v>2053</v>
      </c>
      <c r="G726" s="164">
        <v>3.9928074099821402E-2</v>
      </c>
      <c r="H726" s="164">
        <v>5.64516098561961E-2</v>
      </c>
    </row>
    <row r="727" spans="2:8" x14ac:dyDescent="0.45">
      <c r="B727" s="164" t="s">
        <v>119</v>
      </c>
      <c r="C727" s="164" t="s">
        <v>1027</v>
      </c>
      <c r="D727" s="164" t="s">
        <v>2052</v>
      </c>
      <c r="E727" s="164" t="s">
        <v>2054</v>
      </c>
      <c r="F727" s="164" t="s">
        <v>2053</v>
      </c>
      <c r="G727" s="164">
        <v>0.99997869759476898</v>
      </c>
      <c r="H727" s="164">
        <v>0.99994420015076801</v>
      </c>
    </row>
    <row r="728" spans="2:8" x14ac:dyDescent="0.45">
      <c r="B728" s="164" t="s">
        <v>119</v>
      </c>
      <c r="C728" s="164" t="s">
        <v>1027</v>
      </c>
      <c r="D728" s="164" t="s">
        <v>2052</v>
      </c>
      <c r="E728" s="164" t="s">
        <v>504</v>
      </c>
      <c r="F728" s="164" t="s">
        <v>2053</v>
      </c>
      <c r="G728" s="164">
        <v>1</v>
      </c>
      <c r="H728" s="164">
        <v>1</v>
      </c>
    </row>
    <row r="729" spans="2:8" x14ac:dyDescent="0.45">
      <c r="B729" s="164" t="s">
        <v>119</v>
      </c>
      <c r="C729" s="164" t="s">
        <v>1027</v>
      </c>
      <c r="D729" s="164" t="s">
        <v>2052</v>
      </c>
      <c r="E729" s="164" t="s">
        <v>2055</v>
      </c>
      <c r="F729" s="164" t="s">
        <v>2053</v>
      </c>
      <c r="G729" s="164">
        <v>0.33072106076096403</v>
      </c>
      <c r="H729" s="164">
        <v>0.23450772972764999</v>
      </c>
    </row>
    <row r="730" spans="2:8" x14ac:dyDescent="0.45">
      <c r="B730" s="164" t="s">
        <v>119</v>
      </c>
      <c r="C730" s="164" t="s">
        <v>1027</v>
      </c>
      <c r="D730" s="164" t="s">
        <v>2052</v>
      </c>
      <c r="E730" s="164" t="s">
        <v>1872</v>
      </c>
      <c r="F730" s="164" t="s">
        <v>2053</v>
      </c>
      <c r="G730" s="164">
        <v>1</v>
      </c>
      <c r="H730" s="164">
        <v>1</v>
      </c>
    </row>
    <row r="731" spans="2:8" x14ac:dyDescent="0.45">
      <c r="B731" s="164" t="s">
        <v>119</v>
      </c>
      <c r="C731" s="164" t="s">
        <v>1027</v>
      </c>
      <c r="D731" s="164" t="s">
        <v>2052</v>
      </c>
      <c r="E731" s="164" t="s">
        <v>496</v>
      </c>
      <c r="F731" s="164" t="s">
        <v>2056</v>
      </c>
      <c r="G731" s="164">
        <v>3.9928074099821402E-2</v>
      </c>
      <c r="H731" s="164">
        <v>5.6451609856196003E-2</v>
      </c>
    </row>
    <row r="732" spans="2:8" x14ac:dyDescent="0.45">
      <c r="B732" s="164" t="s">
        <v>119</v>
      </c>
      <c r="C732" s="164" t="s">
        <v>1027</v>
      </c>
      <c r="D732" s="164" t="s">
        <v>2052</v>
      </c>
      <c r="E732" s="164" t="s">
        <v>2054</v>
      </c>
      <c r="F732" s="164" t="s">
        <v>2056</v>
      </c>
      <c r="G732" s="164">
        <v>0.99997869759476898</v>
      </c>
      <c r="H732" s="164">
        <v>0.99994420015076801</v>
      </c>
    </row>
    <row r="733" spans="2:8" x14ac:dyDescent="0.45">
      <c r="B733" s="164" t="s">
        <v>119</v>
      </c>
      <c r="C733" s="164" t="s">
        <v>1027</v>
      </c>
      <c r="D733" s="164" t="s">
        <v>2052</v>
      </c>
      <c r="E733" s="164" t="s">
        <v>504</v>
      </c>
      <c r="F733" s="164" t="s">
        <v>2056</v>
      </c>
      <c r="G733" s="164">
        <v>1</v>
      </c>
      <c r="H733" s="164">
        <v>1</v>
      </c>
    </row>
    <row r="734" spans="2:8" x14ac:dyDescent="0.45">
      <c r="B734" s="164" t="s">
        <v>119</v>
      </c>
      <c r="C734" s="164" t="s">
        <v>1027</v>
      </c>
      <c r="D734" s="164" t="s">
        <v>2052</v>
      </c>
      <c r="E734" s="164" t="s">
        <v>2055</v>
      </c>
      <c r="F734" s="164" t="s">
        <v>2056</v>
      </c>
      <c r="G734" s="164">
        <v>0.33072106076096403</v>
      </c>
      <c r="H734" s="164">
        <v>0.23450772972764999</v>
      </c>
    </row>
    <row r="735" spans="2:8" x14ac:dyDescent="0.45">
      <c r="B735" s="164" t="s">
        <v>119</v>
      </c>
      <c r="C735" s="164" t="s">
        <v>1027</v>
      </c>
      <c r="D735" s="164" t="s">
        <v>2052</v>
      </c>
      <c r="E735" s="164" t="s">
        <v>1872</v>
      </c>
      <c r="F735" s="164" t="s">
        <v>2056</v>
      </c>
      <c r="G735" s="164">
        <v>1</v>
      </c>
      <c r="H735" s="164">
        <v>1</v>
      </c>
    </row>
    <row r="736" spans="2:8" x14ac:dyDescent="0.45">
      <c r="B736" s="164" t="s">
        <v>119</v>
      </c>
      <c r="C736" s="164" t="s">
        <v>1027</v>
      </c>
      <c r="D736" s="164" t="s">
        <v>514</v>
      </c>
      <c r="E736" s="164" t="s">
        <v>496</v>
      </c>
      <c r="F736" s="164" t="s">
        <v>2057</v>
      </c>
      <c r="G736" s="164">
        <v>5.2877248337691802E-3</v>
      </c>
      <c r="H736" s="164">
        <v>6.6528759041264004E-3</v>
      </c>
    </row>
    <row r="737" spans="2:8" x14ac:dyDescent="0.45">
      <c r="B737" s="164" t="s">
        <v>119</v>
      </c>
      <c r="C737" s="164" t="s">
        <v>1027</v>
      </c>
      <c r="D737" s="164" t="s">
        <v>514</v>
      </c>
      <c r="E737" s="164" t="s">
        <v>2054</v>
      </c>
      <c r="F737" s="164" t="s">
        <v>2057</v>
      </c>
      <c r="G737" s="164">
        <v>0.99815931734450003</v>
      </c>
      <c r="H737" s="164">
        <v>0.99888145072749301</v>
      </c>
    </row>
    <row r="738" spans="2:8" x14ac:dyDescent="0.45">
      <c r="B738" s="164" t="s">
        <v>119</v>
      </c>
      <c r="C738" s="164" t="s">
        <v>1027</v>
      </c>
      <c r="D738" s="164" t="s">
        <v>514</v>
      </c>
      <c r="E738" s="164" t="s">
        <v>504</v>
      </c>
      <c r="F738" s="164" t="s">
        <v>2057</v>
      </c>
      <c r="G738" s="164">
        <v>1</v>
      </c>
      <c r="H738" s="164">
        <v>1</v>
      </c>
    </row>
    <row r="739" spans="2:8" x14ac:dyDescent="0.45">
      <c r="B739" s="164" t="s">
        <v>119</v>
      </c>
      <c r="C739" s="164" t="s">
        <v>1027</v>
      </c>
      <c r="D739" s="164" t="s">
        <v>514</v>
      </c>
      <c r="E739" s="164" t="s">
        <v>2055</v>
      </c>
      <c r="F739" s="164" t="s">
        <v>2057</v>
      </c>
      <c r="G739" s="164">
        <v>0.32574339998625401</v>
      </c>
      <c r="H739" s="164">
        <v>0.19447587135202099</v>
      </c>
    </row>
    <row r="740" spans="2:8" x14ac:dyDescent="0.45">
      <c r="B740" s="164" t="s">
        <v>119</v>
      </c>
      <c r="C740" s="164" t="s">
        <v>1027</v>
      </c>
      <c r="D740" s="164" t="s">
        <v>514</v>
      </c>
      <c r="E740" s="164" t="s">
        <v>1872</v>
      </c>
      <c r="F740" s="164" t="s">
        <v>2057</v>
      </c>
      <c r="G740" s="164">
        <v>0.56345012474015399</v>
      </c>
      <c r="H740" s="164">
        <v>0.78910016648495596</v>
      </c>
    </row>
    <row r="741" spans="2:8" x14ac:dyDescent="0.45">
      <c r="B741" s="164" t="s">
        <v>122</v>
      </c>
      <c r="C741" s="164" t="s">
        <v>1027</v>
      </c>
      <c r="D741" s="164" t="s">
        <v>2052</v>
      </c>
      <c r="E741" s="164" t="s">
        <v>496</v>
      </c>
      <c r="F741" s="164" t="s">
        <v>2053</v>
      </c>
      <c r="G741" s="164">
        <v>7.2867046504788202E-2</v>
      </c>
      <c r="H741" s="164">
        <v>0.110547893288221</v>
      </c>
    </row>
    <row r="742" spans="2:8" x14ac:dyDescent="0.45">
      <c r="B742" s="164" t="s">
        <v>122</v>
      </c>
      <c r="C742" s="164" t="s">
        <v>1027</v>
      </c>
      <c r="D742" s="164" t="s">
        <v>2052</v>
      </c>
      <c r="E742" s="164" t="s">
        <v>2054</v>
      </c>
      <c r="F742" s="164" t="s">
        <v>2053</v>
      </c>
      <c r="G742" s="164">
        <v>0.99995251012859099</v>
      </c>
      <c r="H742" s="164">
        <v>0.99993958758191903</v>
      </c>
    </row>
    <row r="743" spans="2:8" x14ac:dyDescent="0.45">
      <c r="B743" s="164" t="s">
        <v>122</v>
      </c>
      <c r="C743" s="164" t="s">
        <v>1027</v>
      </c>
      <c r="D743" s="164" t="s">
        <v>2052</v>
      </c>
      <c r="E743" s="164" t="s">
        <v>504</v>
      </c>
      <c r="F743" s="164" t="s">
        <v>2053</v>
      </c>
      <c r="G743" s="164">
        <v>1</v>
      </c>
      <c r="H743" s="164">
        <v>1</v>
      </c>
    </row>
    <row r="744" spans="2:8" x14ac:dyDescent="0.45">
      <c r="B744" s="164" t="s">
        <v>122</v>
      </c>
      <c r="C744" s="164" t="s">
        <v>1027</v>
      </c>
      <c r="D744" s="164" t="s">
        <v>2052</v>
      </c>
      <c r="E744" s="164" t="s">
        <v>2055</v>
      </c>
      <c r="F744" s="164" t="s">
        <v>2053</v>
      </c>
      <c r="G744" s="164">
        <v>0.73713830493639099</v>
      </c>
      <c r="H744" s="164">
        <v>0.77177349744172397</v>
      </c>
    </row>
    <row r="745" spans="2:8" x14ac:dyDescent="0.45">
      <c r="B745" s="164" t="s">
        <v>122</v>
      </c>
      <c r="C745" s="164" t="s">
        <v>1027</v>
      </c>
      <c r="D745" s="164" t="s">
        <v>2052</v>
      </c>
      <c r="E745" s="164" t="s">
        <v>1872</v>
      </c>
      <c r="F745" s="164" t="s">
        <v>2053</v>
      </c>
      <c r="G745" s="164">
        <v>1</v>
      </c>
      <c r="H745" s="164">
        <v>1</v>
      </c>
    </row>
    <row r="746" spans="2:8" x14ac:dyDescent="0.45">
      <c r="B746" s="164" t="s">
        <v>122</v>
      </c>
      <c r="C746" s="164" t="s">
        <v>1027</v>
      </c>
      <c r="D746" s="164" t="s">
        <v>2052</v>
      </c>
      <c r="E746" s="164" t="s">
        <v>496</v>
      </c>
      <c r="F746" s="164" t="s">
        <v>2056</v>
      </c>
      <c r="G746" s="164">
        <v>7.2867046504788202E-2</v>
      </c>
      <c r="H746" s="164">
        <v>0.110547893288221</v>
      </c>
    </row>
    <row r="747" spans="2:8" x14ac:dyDescent="0.45">
      <c r="B747" s="164" t="s">
        <v>122</v>
      </c>
      <c r="C747" s="164" t="s">
        <v>1027</v>
      </c>
      <c r="D747" s="164" t="s">
        <v>2052</v>
      </c>
      <c r="E747" s="164" t="s">
        <v>2054</v>
      </c>
      <c r="F747" s="164" t="s">
        <v>2056</v>
      </c>
      <c r="G747" s="164">
        <v>0.99995251012859099</v>
      </c>
      <c r="H747" s="164">
        <v>0.99993958758191903</v>
      </c>
    </row>
    <row r="748" spans="2:8" x14ac:dyDescent="0.45">
      <c r="B748" s="164" t="s">
        <v>122</v>
      </c>
      <c r="C748" s="164" t="s">
        <v>1027</v>
      </c>
      <c r="D748" s="164" t="s">
        <v>2052</v>
      </c>
      <c r="E748" s="164" t="s">
        <v>504</v>
      </c>
      <c r="F748" s="164" t="s">
        <v>2056</v>
      </c>
      <c r="G748" s="164">
        <v>1</v>
      </c>
      <c r="H748" s="164">
        <v>1</v>
      </c>
    </row>
    <row r="749" spans="2:8" x14ac:dyDescent="0.45">
      <c r="B749" s="164" t="s">
        <v>122</v>
      </c>
      <c r="C749" s="164" t="s">
        <v>1027</v>
      </c>
      <c r="D749" s="164" t="s">
        <v>2052</v>
      </c>
      <c r="E749" s="164" t="s">
        <v>2055</v>
      </c>
      <c r="F749" s="164" t="s">
        <v>2056</v>
      </c>
      <c r="G749" s="164">
        <v>0.73713830493639099</v>
      </c>
      <c r="H749" s="164">
        <v>0.77177349744172397</v>
      </c>
    </row>
    <row r="750" spans="2:8" x14ac:dyDescent="0.45">
      <c r="B750" s="164" t="s">
        <v>122</v>
      </c>
      <c r="C750" s="164" t="s">
        <v>1027</v>
      </c>
      <c r="D750" s="164" t="s">
        <v>2052</v>
      </c>
      <c r="E750" s="164" t="s">
        <v>1872</v>
      </c>
      <c r="F750" s="164" t="s">
        <v>2056</v>
      </c>
      <c r="G750" s="164">
        <v>1</v>
      </c>
      <c r="H750" s="164">
        <v>1</v>
      </c>
    </row>
    <row r="751" spans="2:8" x14ac:dyDescent="0.45">
      <c r="B751" s="164" t="s">
        <v>122</v>
      </c>
      <c r="C751" s="164" t="s">
        <v>1027</v>
      </c>
      <c r="D751" s="164" t="s">
        <v>514</v>
      </c>
      <c r="E751" s="164" t="s">
        <v>496</v>
      </c>
      <c r="F751" s="164" t="s">
        <v>2057</v>
      </c>
      <c r="G751" s="164">
        <v>6.3623505397353399E-3</v>
      </c>
      <c r="H751" s="164">
        <v>5.2525921743287497E-3</v>
      </c>
    </row>
    <row r="752" spans="2:8" x14ac:dyDescent="0.45">
      <c r="B752" s="164" t="s">
        <v>122</v>
      </c>
      <c r="C752" s="164" t="s">
        <v>1027</v>
      </c>
      <c r="D752" s="164" t="s">
        <v>514</v>
      </c>
      <c r="E752" s="164" t="s">
        <v>2054</v>
      </c>
      <c r="F752" s="164" t="s">
        <v>2057</v>
      </c>
      <c r="G752" s="164">
        <v>0.99997800896967903</v>
      </c>
      <c r="H752" s="164">
        <v>0.99998573226514098</v>
      </c>
    </row>
    <row r="753" spans="2:8" x14ac:dyDescent="0.45">
      <c r="B753" s="164" t="s">
        <v>122</v>
      </c>
      <c r="C753" s="164" t="s">
        <v>1027</v>
      </c>
      <c r="D753" s="164" t="s">
        <v>514</v>
      </c>
      <c r="E753" s="164" t="s">
        <v>504</v>
      </c>
      <c r="F753" s="164" t="s">
        <v>2057</v>
      </c>
      <c r="G753" s="164">
        <v>1</v>
      </c>
      <c r="H753" s="164">
        <v>1</v>
      </c>
    </row>
    <row r="754" spans="2:8" x14ac:dyDescent="0.45">
      <c r="B754" s="164" t="s">
        <v>122</v>
      </c>
      <c r="C754" s="164" t="s">
        <v>1027</v>
      </c>
      <c r="D754" s="164" t="s">
        <v>514</v>
      </c>
      <c r="E754" s="164" t="s">
        <v>2055</v>
      </c>
      <c r="F754" s="164" t="s">
        <v>2057</v>
      </c>
      <c r="G754" s="164">
        <v>0.51270413880620103</v>
      </c>
      <c r="H754" s="164">
        <v>0.33478249238325197</v>
      </c>
    </row>
    <row r="755" spans="2:8" x14ac:dyDescent="0.45">
      <c r="B755" s="164" t="s">
        <v>122</v>
      </c>
      <c r="C755" s="164" t="s">
        <v>1027</v>
      </c>
      <c r="D755" s="164" t="s">
        <v>514</v>
      </c>
      <c r="E755" s="164" t="s">
        <v>1872</v>
      </c>
      <c r="F755" s="164" t="s">
        <v>2057</v>
      </c>
      <c r="G755" s="164">
        <v>0.74345858905029805</v>
      </c>
      <c r="H755" s="164">
        <v>0.86424107415689799</v>
      </c>
    </row>
    <row r="756" spans="2:8" x14ac:dyDescent="0.45">
      <c r="B756" s="164" t="s">
        <v>125</v>
      </c>
      <c r="C756" s="164" t="s">
        <v>1027</v>
      </c>
      <c r="D756" s="164" t="s">
        <v>2052</v>
      </c>
      <c r="E756" s="164" t="s">
        <v>496</v>
      </c>
      <c r="F756" s="164" t="s">
        <v>2053</v>
      </c>
      <c r="G756" s="164">
        <v>6.3242894126874297E-2</v>
      </c>
      <c r="H756" s="164">
        <v>0.169197027346743</v>
      </c>
    </row>
    <row r="757" spans="2:8" x14ac:dyDescent="0.45">
      <c r="B757" s="164" t="s">
        <v>125</v>
      </c>
      <c r="C757" s="164" t="s">
        <v>1027</v>
      </c>
      <c r="D757" s="164" t="s">
        <v>2052</v>
      </c>
      <c r="E757" s="164" t="s">
        <v>2054</v>
      </c>
      <c r="F757" s="164" t="s">
        <v>2053</v>
      </c>
      <c r="G757" s="164">
        <v>0.99999999999136302</v>
      </c>
      <c r="H757" s="164">
        <v>0.99999999999587896</v>
      </c>
    </row>
    <row r="758" spans="2:8" x14ac:dyDescent="0.45">
      <c r="B758" s="164" t="s">
        <v>125</v>
      </c>
      <c r="C758" s="164" t="s">
        <v>1027</v>
      </c>
      <c r="D758" s="164" t="s">
        <v>2052</v>
      </c>
      <c r="E758" s="164" t="s">
        <v>504</v>
      </c>
      <c r="F758" s="164" t="s">
        <v>2053</v>
      </c>
      <c r="G758" s="164">
        <v>1</v>
      </c>
      <c r="H758" s="164">
        <v>1</v>
      </c>
    </row>
    <row r="759" spans="2:8" x14ac:dyDescent="0.45">
      <c r="B759" s="164" t="s">
        <v>125</v>
      </c>
      <c r="C759" s="164" t="s">
        <v>1027</v>
      </c>
      <c r="D759" s="164" t="s">
        <v>2052</v>
      </c>
      <c r="E759" s="164" t="s">
        <v>2055</v>
      </c>
      <c r="F759" s="164" t="s">
        <v>2053</v>
      </c>
      <c r="G759" s="164">
        <v>0.80149130353730702</v>
      </c>
      <c r="H759" s="164">
        <v>0.86662145809756796</v>
      </c>
    </row>
    <row r="760" spans="2:8" x14ac:dyDescent="0.45">
      <c r="B760" s="164" t="s">
        <v>125</v>
      </c>
      <c r="C760" s="164" t="s">
        <v>1027</v>
      </c>
      <c r="D760" s="164" t="s">
        <v>2052</v>
      </c>
      <c r="E760" s="164" t="s">
        <v>1872</v>
      </c>
      <c r="F760" s="164" t="s">
        <v>2053</v>
      </c>
      <c r="G760" s="164">
        <v>1</v>
      </c>
      <c r="H760" s="164">
        <v>1</v>
      </c>
    </row>
    <row r="761" spans="2:8" x14ac:dyDescent="0.45">
      <c r="B761" s="164" t="s">
        <v>125</v>
      </c>
      <c r="C761" s="164" t="s">
        <v>1027</v>
      </c>
      <c r="D761" s="164" t="s">
        <v>2052</v>
      </c>
      <c r="E761" s="164" t="s">
        <v>496</v>
      </c>
      <c r="F761" s="164" t="s">
        <v>2056</v>
      </c>
      <c r="G761" s="164">
        <v>6.3242894126874297E-2</v>
      </c>
      <c r="H761" s="164">
        <v>0.169197027346743</v>
      </c>
    </row>
    <row r="762" spans="2:8" x14ac:dyDescent="0.45">
      <c r="B762" s="164" t="s">
        <v>125</v>
      </c>
      <c r="C762" s="164" t="s">
        <v>1027</v>
      </c>
      <c r="D762" s="164" t="s">
        <v>2052</v>
      </c>
      <c r="E762" s="164" t="s">
        <v>2054</v>
      </c>
      <c r="F762" s="164" t="s">
        <v>2056</v>
      </c>
      <c r="G762" s="164">
        <v>0.99999999999136302</v>
      </c>
      <c r="H762" s="164">
        <v>0.99999999999587896</v>
      </c>
    </row>
    <row r="763" spans="2:8" x14ac:dyDescent="0.45">
      <c r="B763" s="164" t="s">
        <v>125</v>
      </c>
      <c r="C763" s="164" t="s">
        <v>1027</v>
      </c>
      <c r="D763" s="164" t="s">
        <v>2052</v>
      </c>
      <c r="E763" s="164" t="s">
        <v>504</v>
      </c>
      <c r="F763" s="164" t="s">
        <v>2056</v>
      </c>
      <c r="G763" s="164">
        <v>1</v>
      </c>
      <c r="H763" s="164">
        <v>1</v>
      </c>
    </row>
    <row r="764" spans="2:8" x14ac:dyDescent="0.45">
      <c r="B764" s="164" t="s">
        <v>125</v>
      </c>
      <c r="C764" s="164" t="s">
        <v>1027</v>
      </c>
      <c r="D764" s="164" t="s">
        <v>2052</v>
      </c>
      <c r="E764" s="164" t="s">
        <v>2055</v>
      </c>
      <c r="F764" s="164" t="s">
        <v>2056</v>
      </c>
      <c r="G764" s="164">
        <v>0.80149130353730702</v>
      </c>
      <c r="H764" s="164">
        <v>0.86662145809756796</v>
      </c>
    </row>
    <row r="765" spans="2:8" x14ac:dyDescent="0.45">
      <c r="B765" s="164" t="s">
        <v>125</v>
      </c>
      <c r="C765" s="164" t="s">
        <v>1027</v>
      </c>
      <c r="D765" s="164" t="s">
        <v>2052</v>
      </c>
      <c r="E765" s="164" t="s">
        <v>1872</v>
      </c>
      <c r="F765" s="164" t="s">
        <v>2056</v>
      </c>
      <c r="G765" s="164">
        <v>1</v>
      </c>
      <c r="H765" s="164">
        <v>1</v>
      </c>
    </row>
    <row r="766" spans="2:8" x14ac:dyDescent="0.45">
      <c r="B766" s="164" t="s">
        <v>125</v>
      </c>
      <c r="C766" s="164" t="s">
        <v>1027</v>
      </c>
      <c r="D766" s="164" t="s">
        <v>514</v>
      </c>
      <c r="E766" s="164" t="s">
        <v>496</v>
      </c>
      <c r="F766" s="164" t="s">
        <v>2057</v>
      </c>
      <c r="G766" s="164">
        <v>4.14610941456218E-3</v>
      </c>
      <c r="H766" s="164">
        <v>1.6806082520998101E-3</v>
      </c>
    </row>
    <row r="767" spans="2:8" x14ac:dyDescent="0.45">
      <c r="B767" s="164" t="s">
        <v>125</v>
      </c>
      <c r="C767" s="164" t="s">
        <v>1027</v>
      </c>
      <c r="D767" s="164" t="s">
        <v>514</v>
      </c>
      <c r="E767" s="164" t="s">
        <v>2054</v>
      </c>
      <c r="F767" s="164" t="s">
        <v>2057</v>
      </c>
      <c r="G767" s="164">
        <v>0.99989333328668795</v>
      </c>
      <c r="H767" s="164">
        <v>0.99972259708198397</v>
      </c>
    </row>
    <row r="768" spans="2:8" x14ac:dyDescent="0.45">
      <c r="B768" s="164" t="s">
        <v>125</v>
      </c>
      <c r="C768" s="164" t="s">
        <v>1027</v>
      </c>
      <c r="D768" s="164" t="s">
        <v>514</v>
      </c>
      <c r="E768" s="164" t="s">
        <v>504</v>
      </c>
      <c r="F768" s="164" t="s">
        <v>2057</v>
      </c>
      <c r="G768" s="164">
        <v>1</v>
      </c>
      <c r="H768" s="164">
        <v>1</v>
      </c>
    </row>
    <row r="769" spans="2:8" x14ac:dyDescent="0.45">
      <c r="B769" s="164" t="s">
        <v>125</v>
      </c>
      <c r="C769" s="164" t="s">
        <v>1027</v>
      </c>
      <c r="D769" s="164" t="s">
        <v>514</v>
      </c>
      <c r="E769" s="164" t="s">
        <v>2055</v>
      </c>
      <c r="F769" s="164" t="s">
        <v>2057</v>
      </c>
      <c r="G769" s="164">
        <v>0.83616624507048298</v>
      </c>
      <c r="H769" s="164">
        <v>0.59847591678929601</v>
      </c>
    </row>
    <row r="770" spans="2:8" x14ac:dyDescent="0.45">
      <c r="B770" s="164" t="s">
        <v>125</v>
      </c>
      <c r="C770" s="164" t="s">
        <v>1027</v>
      </c>
      <c r="D770" s="164" t="s">
        <v>514</v>
      </c>
      <c r="E770" s="164" t="s">
        <v>1872</v>
      </c>
      <c r="F770" s="164" t="s">
        <v>2057</v>
      </c>
      <c r="G770" s="164">
        <v>0.89095893645593804</v>
      </c>
      <c r="H770" s="164">
        <v>0.95945265474506602</v>
      </c>
    </row>
    <row r="771" spans="2:8" x14ac:dyDescent="0.45">
      <c r="B771" s="164" t="s">
        <v>128</v>
      </c>
      <c r="C771" s="164" t="s">
        <v>1027</v>
      </c>
      <c r="D771" s="164" t="s">
        <v>2052</v>
      </c>
      <c r="E771" s="164" t="s">
        <v>496</v>
      </c>
      <c r="F771" s="164" t="s">
        <v>2053</v>
      </c>
      <c r="G771" s="164">
        <v>0.10557834499697299</v>
      </c>
      <c r="H771" s="164">
        <v>8.9854755925643404E-2</v>
      </c>
    </row>
    <row r="772" spans="2:8" x14ac:dyDescent="0.45">
      <c r="B772" s="164" t="s">
        <v>128</v>
      </c>
      <c r="C772" s="164" t="s">
        <v>1027</v>
      </c>
      <c r="D772" s="164" t="s">
        <v>2052</v>
      </c>
      <c r="E772" s="164" t="s">
        <v>2054</v>
      </c>
      <c r="F772" s="164" t="s">
        <v>2053</v>
      </c>
      <c r="G772" s="164">
        <v>0.99986485556581095</v>
      </c>
      <c r="H772" s="164">
        <v>0.99976842454317205</v>
      </c>
    </row>
    <row r="773" spans="2:8" x14ac:dyDescent="0.45">
      <c r="B773" s="164" t="s">
        <v>128</v>
      </c>
      <c r="C773" s="164" t="s">
        <v>1027</v>
      </c>
      <c r="D773" s="164" t="s">
        <v>2052</v>
      </c>
      <c r="E773" s="164" t="s">
        <v>504</v>
      </c>
      <c r="F773" s="164" t="s">
        <v>2053</v>
      </c>
      <c r="G773" s="164">
        <v>1</v>
      </c>
      <c r="H773" s="164">
        <v>1</v>
      </c>
    </row>
    <row r="774" spans="2:8" x14ac:dyDescent="0.45">
      <c r="B774" s="164" t="s">
        <v>128</v>
      </c>
      <c r="C774" s="164" t="s">
        <v>1027</v>
      </c>
      <c r="D774" s="164" t="s">
        <v>2052</v>
      </c>
      <c r="E774" s="164" t="s">
        <v>2055</v>
      </c>
      <c r="F774" s="164" t="s">
        <v>2053</v>
      </c>
      <c r="G774" s="164">
        <v>0.76907474364081196</v>
      </c>
      <c r="H774" s="164">
        <v>0.69154941795671199</v>
      </c>
    </row>
    <row r="775" spans="2:8" x14ac:dyDescent="0.45">
      <c r="B775" s="164" t="s">
        <v>128</v>
      </c>
      <c r="C775" s="164" t="s">
        <v>1027</v>
      </c>
      <c r="D775" s="164" t="s">
        <v>2052</v>
      </c>
      <c r="E775" s="164" t="s">
        <v>1872</v>
      </c>
      <c r="F775" s="164" t="s">
        <v>2053</v>
      </c>
      <c r="G775" s="164">
        <v>1</v>
      </c>
      <c r="H775" s="164">
        <v>1</v>
      </c>
    </row>
    <row r="776" spans="2:8" x14ac:dyDescent="0.45">
      <c r="B776" s="164" t="s">
        <v>128</v>
      </c>
      <c r="C776" s="164" t="s">
        <v>1027</v>
      </c>
      <c r="D776" s="164" t="s">
        <v>2052</v>
      </c>
      <c r="E776" s="164" t="s">
        <v>496</v>
      </c>
      <c r="F776" s="164" t="s">
        <v>2056</v>
      </c>
      <c r="G776" s="164">
        <v>0.105578344996972</v>
      </c>
      <c r="H776" s="164">
        <v>8.9854755925643404E-2</v>
      </c>
    </row>
    <row r="777" spans="2:8" x14ac:dyDescent="0.45">
      <c r="B777" s="164" t="s">
        <v>128</v>
      </c>
      <c r="C777" s="164" t="s">
        <v>1027</v>
      </c>
      <c r="D777" s="164" t="s">
        <v>2052</v>
      </c>
      <c r="E777" s="164" t="s">
        <v>2054</v>
      </c>
      <c r="F777" s="164" t="s">
        <v>2056</v>
      </c>
      <c r="G777" s="164">
        <v>0.99986485556581095</v>
      </c>
      <c r="H777" s="164">
        <v>0.99976842454317205</v>
      </c>
    </row>
    <row r="778" spans="2:8" x14ac:dyDescent="0.45">
      <c r="B778" s="164" t="s">
        <v>128</v>
      </c>
      <c r="C778" s="164" t="s">
        <v>1027</v>
      </c>
      <c r="D778" s="164" t="s">
        <v>2052</v>
      </c>
      <c r="E778" s="164" t="s">
        <v>504</v>
      </c>
      <c r="F778" s="164" t="s">
        <v>2056</v>
      </c>
      <c r="G778" s="164">
        <v>1</v>
      </c>
      <c r="H778" s="164">
        <v>1</v>
      </c>
    </row>
    <row r="779" spans="2:8" x14ac:dyDescent="0.45">
      <c r="B779" s="164" t="s">
        <v>128</v>
      </c>
      <c r="C779" s="164" t="s">
        <v>1027</v>
      </c>
      <c r="D779" s="164" t="s">
        <v>2052</v>
      </c>
      <c r="E779" s="164" t="s">
        <v>2055</v>
      </c>
      <c r="F779" s="164" t="s">
        <v>2056</v>
      </c>
      <c r="G779" s="164">
        <v>0.76907474364081196</v>
      </c>
      <c r="H779" s="164">
        <v>0.69154941795671199</v>
      </c>
    </row>
    <row r="780" spans="2:8" x14ac:dyDescent="0.45">
      <c r="B780" s="164" t="s">
        <v>128</v>
      </c>
      <c r="C780" s="164" t="s">
        <v>1027</v>
      </c>
      <c r="D780" s="164" t="s">
        <v>2052</v>
      </c>
      <c r="E780" s="164" t="s">
        <v>1872</v>
      </c>
      <c r="F780" s="164" t="s">
        <v>2056</v>
      </c>
      <c r="G780" s="164">
        <v>1</v>
      </c>
      <c r="H780" s="164">
        <v>1</v>
      </c>
    </row>
    <row r="781" spans="2:8" x14ac:dyDescent="0.45">
      <c r="B781" s="164" t="s">
        <v>128</v>
      </c>
      <c r="C781" s="164" t="s">
        <v>1027</v>
      </c>
      <c r="D781" s="164" t="s">
        <v>514</v>
      </c>
      <c r="E781" s="164" t="s">
        <v>496</v>
      </c>
      <c r="F781" s="164" t="s">
        <v>2057</v>
      </c>
      <c r="G781" s="164">
        <v>1.07095676075334E-2</v>
      </c>
      <c r="H781" s="164">
        <v>9.0689024796579004E-3</v>
      </c>
    </row>
    <row r="782" spans="2:8" x14ac:dyDescent="0.45">
      <c r="B782" s="164" t="s">
        <v>128</v>
      </c>
      <c r="C782" s="164" t="s">
        <v>1027</v>
      </c>
      <c r="D782" s="164" t="s">
        <v>514</v>
      </c>
      <c r="E782" s="164" t="s">
        <v>2054</v>
      </c>
      <c r="F782" s="164" t="s">
        <v>2057</v>
      </c>
      <c r="G782" s="164">
        <v>0.99956587890619197</v>
      </c>
      <c r="H782" s="164">
        <v>0.99991885879086095</v>
      </c>
    </row>
    <row r="783" spans="2:8" x14ac:dyDescent="0.45">
      <c r="B783" s="164" t="s">
        <v>128</v>
      </c>
      <c r="C783" s="164" t="s">
        <v>1027</v>
      </c>
      <c r="D783" s="164" t="s">
        <v>514</v>
      </c>
      <c r="E783" s="164" t="s">
        <v>504</v>
      </c>
      <c r="F783" s="164" t="s">
        <v>2057</v>
      </c>
      <c r="G783" s="164">
        <v>1</v>
      </c>
      <c r="H783" s="164">
        <v>1</v>
      </c>
    </row>
    <row r="784" spans="2:8" x14ac:dyDescent="0.45">
      <c r="B784" s="164" t="s">
        <v>128</v>
      </c>
      <c r="C784" s="164" t="s">
        <v>1027</v>
      </c>
      <c r="D784" s="164" t="s">
        <v>514</v>
      </c>
      <c r="E784" s="164" t="s">
        <v>2055</v>
      </c>
      <c r="F784" s="164" t="s">
        <v>2057</v>
      </c>
      <c r="G784" s="164">
        <v>0.54873449839397703</v>
      </c>
      <c r="H784" s="164">
        <v>0.33296346078393502</v>
      </c>
    </row>
    <row r="785" spans="2:8" x14ac:dyDescent="0.45">
      <c r="B785" s="164" t="s">
        <v>128</v>
      </c>
      <c r="C785" s="164" t="s">
        <v>1027</v>
      </c>
      <c r="D785" s="164" t="s">
        <v>514</v>
      </c>
      <c r="E785" s="164" t="s">
        <v>1872</v>
      </c>
      <c r="F785" s="164" t="s">
        <v>2057</v>
      </c>
      <c r="G785" s="164">
        <v>0.77970444135415395</v>
      </c>
      <c r="H785" s="164">
        <v>0.92329808471027797</v>
      </c>
    </row>
    <row r="786" spans="2:8" x14ac:dyDescent="0.45">
      <c r="B786" s="164" t="s">
        <v>131</v>
      </c>
      <c r="C786" s="164" t="s">
        <v>1027</v>
      </c>
      <c r="D786" s="164" t="s">
        <v>2052</v>
      </c>
      <c r="E786" s="164" t="s">
        <v>496</v>
      </c>
      <c r="F786" s="164" t="s">
        <v>2053</v>
      </c>
      <c r="G786" s="164">
        <v>9.2118658710418203E-2</v>
      </c>
      <c r="H786" s="164">
        <v>0.18876428077796201</v>
      </c>
    </row>
    <row r="787" spans="2:8" x14ac:dyDescent="0.45">
      <c r="B787" s="164" t="s">
        <v>131</v>
      </c>
      <c r="C787" s="164" t="s">
        <v>1027</v>
      </c>
      <c r="D787" s="164" t="s">
        <v>2052</v>
      </c>
      <c r="E787" s="164" t="s">
        <v>2054</v>
      </c>
      <c r="F787" s="164" t="s">
        <v>2053</v>
      </c>
      <c r="G787" s="164">
        <v>0.99999412891006501</v>
      </c>
      <c r="H787" s="164">
        <v>0.99999547961366697</v>
      </c>
    </row>
    <row r="788" spans="2:8" x14ac:dyDescent="0.45">
      <c r="B788" s="164" t="s">
        <v>131</v>
      </c>
      <c r="C788" s="164" t="s">
        <v>1027</v>
      </c>
      <c r="D788" s="164" t="s">
        <v>2052</v>
      </c>
      <c r="E788" s="164" t="s">
        <v>504</v>
      </c>
      <c r="F788" s="164" t="s">
        <v>2053</v>
      </c>
      <c r="G788" s="164">
        <v>1</v>
      </c>
      <c r="H788" s="164">
        <v>1</v>
      </c>
    </row>
    <row r="789" spans="2:8" x14ac:dyDescent="0.45">
      <c r="B789" s="164" t="s">
        <v>131</v>
      </c>
      <c r="C789" s="164" t="s">
        <v>1027</v>
      </c>
      <c r="D789" s="164" t="s">
        <v>2052</v>
      </c>
      <c r="E789" s="164" t="s">
        <v>2055</v>
      </c>
      <c r="F789" s="164" t="s">
        <v>2053</v>
      </c>
      <c r="G789" s="164">
        <v>0.65384950887637305</v>
      </c>
      <c r="H789" s="164">
        <v>0.71421133761004596</v>
      </c>
    </row>
    <row r="790" spans="2:8" x14ac:dyDescent="0.45">
      <c r="B790" s="164" t="s">
        <v>131</v>
      </c>
      <c r="C790" s="164" t="s">
        <v>1027</v>
      </c>
      <c r="D790" s="164" t="s">
        <v>2052</v>
      </c>
      <c r="E790" s="164" t="s">
        <v>1872</v>
      </c>
      <c r="F790" s="164" t="s">
        <v>2053</v>
      </c>
      <c r="G790" s="164">
        <v>1</v>
      </c>
      <c r="H790" s="164">
        <v>1</v>
      </c>
    </row>
    <row r="791" spans="2:8" x14ac:dyDescent="0.45">
      <c r="B791" s="164" t="s">
        <v>131</v>
      </c>
      <c r="C791" s="164" t="s">
        <v>1027</v>
      </c>
      <c r="D791" s="164" t="s">
        <v>2052</v>
      </c>
      <c r="E791" s="164" t="s">
        <v>496</v>
      </c>
      <c r="F791" s="164" t="s">
        <v>2056</v>
      </c>
      <c r="G791" s="164">
        <v>9.2118658710418203E-2</v>
      </c>
      <c r="H791" s="164">
        <v>0.18876428077796201</v>
      </c>
    </row>
    <row r="792" spans="2:8" x14ac:dyDescent="0.45">
      <c r="B792" s="164" t="s">
        <v>131</v>
      </c>
      <c r="C792" s="164" t="s">
        <v>1027</v>
      </c>
      <c r="D792" s="164" t="s">
        <v>2052</v>
      </c>
      <c r="E792" s="164" t="s">
        <v>2054</v>
      </c>
      <c r="F792" s="164" t="s">
        <v>2056</v>
      </c>
      <c r="G792" s="164">
        <v>0.99999412891006501</v>
      </c>
      <c r="H792" s="164">
        <v>0.99999547961366697</v>
      </c>
    </row>
    <row r="793" spans="2:8" x14ac:dyDescent="0.45">
      <c r="B793" s="164" t="s">
        <v>131</v>
      </c>
      <c r="C793" s="164" t="s">
        <v>1027</v>
      </c>
      <c r="D793" s="164" t="s">
        <v>2052</v>
      </c>
      <c r="E793" s="164" t="s">
        <v>504</v>
      </c>
      <c r="F793" s="164" t="s">
        <v>2056</v>
      </c>
      <c r="G793" s="164">
        <v>1</v>
      </c>
      <c r="H793" s="164">
        <v>1</v>
      </c>
    </row>
    <row r="794" spans="2:8" x14ac:dyDescent="0.45">
      <c r="B794" s="164" t="s">
        <v>131</v>
      </c>
      <c r="C794" s="164" t="s">
        <v>1027</v>
      </c>
      <c r="D794" s="164" t="s">
        <v>2052</v>
      </c>
      <c r="E794" s="164" t="s">
        <v>2055</v>
      </c>
      <c r="F794" s="164" t="s">
        <v>2056</v>
      </c>
      <c r="G794" s="164">
        <v>0.65384950887637305</v>
      </c>
      <c r="H794" s="164">
        <v>0.71421133761004596</v>
      </c>
    </row>
    <row r="795" spans="2:8" x14ac:dyDescent="0.45">
      <c r="B795" s="164" t="s">
        <v>131</v>
      </c>
      <c r="C795" s="164" t="s">
        <v>1027</v>
      </c>
      <c r="D795" s="164" t="s">
        <v>2052</v>
      </c>
      <c r="E795" s="164" t="s">
        <v>1872</v>
      </c>
      <c r="F795" s="164" t="s">
        <v>2056</v>
      </c>
      <c r="G795" s="164">
        <v>1</v>
      </c>
      <c r="H795" s="164">
        <v>1</v>
      </c>
    </row>
    <row r="796" spans="2:8" x14ac:dyDescent="0.45">
      <c r="B796" s="164" t="s">
        <v>131</v>
      </c>
      <c r="C796" s="164" t="s">
        <v>1027</v>
      </c>
      <c r="D796" s="164" t="s">
        <v>514</v>
      </c>
      <c r="E796" s="164" t="s">
        <v>496</v>
      </c>
      <c r="F796" s="164" t="s">
        <v>2057</v>
      </c>
      <c r="G796" s="164">
        <v>4.8769951102650401E-2</v>
      </c>
      <c r="H796" s="164">
        <v>3.27025352273283E-2</v>
      </c>
    </row>
    <row r="797" spans="2:8" x14ac:dyDescent="0.45">
      <c r="B797" s="164" t="s">
        <v>131</v>
      </c>
      <c r="C797" s="164" t="s">
        <v>1027</v>
      </c>
      <c r="D797" s="164" t="s">
        <v>514</v>
      </c>
      <c r="E797" s="164" t="s">
        <v>2054</v>
      </c>
      <c r="F797" s="164" t="s">
        <v>2057</v>
      </c>
      <c r="G797" s="164">
        <v>1</v>
      </c>
      <c r="H797" s="164">
        <v>1</v>
      </c>
    </row>
    <row r="798" spans="2:8" x14ac:dyDescent="0.45">
      <c r="B798" s="164" t="s">
        <v>131</v>
      </c>
      <c r="C798" s="164" t="s">
        <v>1027</v>
      </c>
      <c r="D798" s="164" t="s">
        <v>514</v>
      </c>
      <c r="E798" s="164" t="s">
        <v>504</v>
      </c>
      <c r="F798" s="164" t="s">
        <v>2057</v>
      </c>
      <c r="G798" s="164">
        <v>1</v>
      </c>
      <c r="H798" s="164">
        <v>1</v>
      </c>
    </row>
    <row r="799" spans="2:8" x14ac:dyDescent="0.45">
      <c r="B799" s="164" t="s">
        <v>131</v>
      </c>
      <c r="C799" s="164" t="s">
        <v>1027</v>
      </c>
      <c r="D799" s="164" t="s">
        <v>514</v>
      </c>
      <c r="E799" s="164" t="s">
        <v>2055</v>
      </c>
      <c r="F799" s="164" t="s">
        <v>2057</v>
      </c>
      <c r="G799" s="164">
        <v>0.48244650274328499</v>
      </c>
      <c r="H799" s="164">
        <v>0.27095756450990499</v>
      </c>
    </row>
    <row r="800" spans="2:8" x14ac:dyDescent="0.45">
      <c r="B800" s="164" t="s">
        <v>131</v>
      </c>
      <c r="C800" s="164" t="s">
        <v>1027</v>
      </c>
      <c r="D800" s="164" t="s">
        <v>514</v>
      </c>
      <c r="E800" s="164" t="s">
        <v>1872</v>
      </c>
      <c r="F800" s="164" t="s">
        <v>2057</v>
      </c>
      <c r="G800" s="164">
        <v>0.68574060910900203</v>
      </c>
      <c r="H800" s="164">
        <v>0.84099823665232298</v>
      </c>
    </row>
    <row r="801" spans="2:8" x14ac:dyDescent="0.45">
      <c r="B801" s="164" t="s">
        <v>133</v>
      </c>
      <c r="C801" s="164" t="s">
        <v>1027</v>
      </c>
      <c r="D801" s="164" t="s">
        <v>2052</v>
      </c>
      <c r="E801" s="164" t="s">
        <v>496</v>
      </c>
      <c r="F801" s="164" t="s">
        <v>2053</v>
      </c>
      <c r="G801" s="164">
        <v>0.103000358336649</v>
      </c>
      <c r="H801" s="164">
        <v>8.57797855447162E-2</v>
      </c>
    </row>
    <row r="802" spans="2:8" x14ac:dyDescent="0.45">
      <c r="B802" s="164" t="s">
        <v>133</v>
      </c>
      <c r="C802" s="164" t="s">
        <v>1027</v>
      </c>
      <c r="D802" s="164" t="s">
        <v>2052</v>
      </c>
      <c r="E802" s="164" t="s">
        <v>2054</v>
      </c>
      <c r="F802" s="164" t="s">
        <v>2053</v>
      </c>
      <c r="G802" s="164">
        <v>0.99985305427192195</v>
      </c>
      <c r="H802" s="164">
        <v>0.99974372066670303</v>
      </c>
    </row>
    <row r="803" spans="2:8" x14ac:dyDescent="0.45">
      <c r="B803" s="164" t="s">
        <v>133</v>
      </c>
      <c r="C803" s="164" t="s">
        <v>1027</v>
      </c>
      <c r="D803" s="164" t="s">
        <v>2052</v>
      </c>
      <c r="E803" s="164" t="s">
        <v>504</v>
      </c>
      <c r="F803" s="164" t="s">
        <v>2053</v>
      </c>
      <c r="G803" s="164">
        <v>1</v>
      </c>
      <c r="H803" s="164">
        <v>1</v>
      </c>
    </row>
    <row r="804" spans="2:8" x14ac:dyDescent="0.45">
      <c r="B804" s="164" t="s">
        <v>133</v>
      </c>
      <c r="C804" s="164" t="s">
        <v>1027</v>
      </c>
      <c r="D804" s="164" t="s">
        <v>2052</v>
      </c>
      <c r="E804" s="164" t="s">
        <v>2055</v>
      </c>
      <c r="F804" s="164" t="s">
        <v>2053</v>
      </c>
      <c r="G804" s="164">
        <v>0.75351379550976305</v>
      </c>
      <c r="H804" s="164">
        <v>0.66646787533473695</v>
      </c>
    </row>
    <row r="805" spans="2:8" x14ac:dyDescent="0.45">
      <c r="B805" s="164" t="s">
        <v>133</v>
      </c>
      <c r="C805" s="164" t="s">
        <v>1027</v>
      </c>
      <c r="D805" s="164" t="s">
        <v>2052</v>
      </c>
      <c r="E805" s="164" t="s">
        <v>1872</v>
      </c>
      <c r="F805" s="164" t="s">
        <v>2053</v>
      </c>
      <c r="G805" s="164">
        <v>1</v>
      </c>
      <c r="H805" s="164">
        <v>1</v>
      </c>
    </row>
    <row r="806" spans="2:8" x14ac:dyDescent="0.45">
      <c r="B806" s="164" t="s">
        <v>133</v>
      </c>
      <c r="C806" s="164" t="s">
        <v>1027</v>
      </c>
      <c r="D806" s="164" t="s">
        <v>2052</v>
      </c>
      <c r="E806" s="164" t="s">
        <v>496</v>
      </c>
      <c r="F806" s="164" t="s">
        <v>2056</v>
      </c>
      <c r="G806" s="164">
        <v>0.103000358336649</v>
      </c>
      <c r="H806" s="164">
        <v>8.5779785544716103E-2</v>
      </c>
    </row>
    <row r="807" spans="2:8" x14ac:dyDescent="0.45">
      <c r="B807" s="164" t="s">
        <v>133</v>
      </c>
      <c r="C807" s="164" t="s">
        <v>1027</v>
      </c>
      <c r="D807" s="164" t="s">
        <v>2052</v>
      </c>
      <c r="E807" s="164" t="s">
        <v>2054</v>
      </c>
      <c r="F807" s="164" t="s">
        <v>2056</v>
      </c>
      <c r="G807" s="164">
        <v>0.99985305427192195</v>
      </c>
      <c r="H807" s="164">
        <v>0.99974372066670303</v>
      </c>
    </row>
    <row r="808" spans="2:8" x14ac:dyDescent="0.45">
      <c r="B808" s="164" t="s">
        <v>133</v>
      </c>
      <c r="C808" s="164" t="s">
        <v>1027</v>
      </c>
      <c r="D808" s="164" t="s">
        <v>2052</v>
      </c>
      <c r="E808" s="164" t="s">
        <v>504</v>
      </c>
      <c r="F808" s="164" t="s">
        <v>2056</v>
      </c>
      <c r="G808" s="164">
        <v>1</v>
      </c>
      <c r="H808" s="164">
        <v>1</v>
      </c>
    </row>
    <row r="809" spans="2:8" x14ac:dyDescent="0.45">
      <c r="B809" s="164" t="s">
        <v>133</v>
      </c>
      <c r="C809" s="164" t="s">
        <v>1027</v>
      </c>
      <c r="D809" s="164" t="s">
        <v>2052</v>
      </c>
      <c r="E809" s="164" t="s">
        <v>2055</v>
      </c>
      <c r="F809" s="164" t="s">
        <v>2056</v>
      </c>
      <c r="G809" s="164">
        <v>0.75351379550976305</v>
      </c>
      <c r="H809" s="164">
        <v>0.66646787533473695</v>
      </c>
    </row>
    <row r="810" spans="2:8" x14ac:dyDescent="0.45">
      <c r="B810" s="164" t="s">
        <v>133</v>
      </c>
      <c r="C810" s="164" t="s">
        <v>1027</v>
      </c>
      <c r="D810" s="164" t="s">
        <v>2052</v>
      </c>
      <c r="E810" s="164" t="s">
        <v>1872</v>
      </c>
      <c r="F810" s="164" t="s">
        <v>2056</v>
      </c>
      <c r="G810" s="164">
        <v>1</v>
      </c>
      <c r="H810" s="164">
        <v>1</v>
      </c>
    </row>
    <row r="811" spans="2:8" x14ac:dyDescent="0.45">
      <c r="B811" s="164" t="s">
        <v>133</v>
      </c>
      <c r="C811" s="164" t="s">
        <v>1027</v>
      </c>
      <c r="D811" s="164" t="s">
        <v>514</v>
      </c>
      <c r="E811" s="164" t="s">
        <v>496</v>
      </c>
      <c r="F811" s="164" t="s">
        <v>2057</v>
      </c>
      <c r="G811" s="164">
        <v>1.04920211693495E-2</v>
      </c>
      <c r="H811" s="164">
        <v>7.5461367353932803E-3</v>
      </c>
    </row>
    <row r="812" spans="2:8" x14ac:dyDescent="0.45">
      <c r="B812" s="164" t="s">
        <v>133</v>
      </c>
      <c r="C812" s="164" t="s">
        <v>1027</v>
      </c>
      <c r="D812" s="164" t="s">
        <v>514</v>
      </c>
      <c r="E812" s="164" t="s">
        <v>2054</v>
      </c>
      <c r="F812" s="164" t="s">
        <v>2057</v>
      </c>
      <c r="G812" s="164">
        <v>0.99981739437476502</v>
      </c>
      <c r="H812" s="164">
        <v>0.999977745715521</v>
      </c>
    </row>
    <row r="813" spans="2:8" x14ac:dyDescent="0.45">
      <c r="B813" s="164" t="s">
        <v>133</v>
      </c>
      <c r="C813" s="164" t="s">
        <v>1027</v>
      </c>
      <c r="D813" s="164" t="s">
        <v>514</v>
      </c>
      <c r="E813" s="164" t="s">
        <v>504</v>
      </c>
      <c r="F813" s="164" t="s">
        <v>2057</v>
      </c>
      <c r="G813" s="164">
        <v>1</v>
      </c>
      <c r="H813" s="164">
        <v>1</v>
      </c>
    </row>
    <row r="814" spans="2:8" x14ac:dyDescent="0.45">
      <c r="B814" s="164" t="s">
        <v>133</v>
      </c>
      <c r="C814" s="164" t="s">
        <v>1027</v>
      </c>
      <c r="D814" s="164" t="s">
        <v>514</v>
      </c>
      <c r="E814" s="164" t="s">
        <v>2055</v>
      </c>
      <c r="F814" s="164" t="s">
        <v>2057</v>
      </c>
      <c r="G814" s="164">
        <v>0.55581948355411004</v>
      </c>
      <c r="H814" s="164">
        <v>0.34036144412227598</v>
      </c>
    </row>
    <row r="815" spans="2:8" x14ac:dyDescent="0.45">
      <c r="B815" s="164" t="s">
        <v>133</v>
      </c>
      <c r="C815" s="164" t="s">
        <v>1027</v>
      </c>
      <c r="D815" s="164" t="s">
        <v>514</v>
      </c>
      <c r="E815" s="164" t="s">
        <v>1872</v>
      </c>
      <c r="F815" s="164" t="s">
        <v>2057</v>
      </c>
      <c r="G815" s="164">
        <v>0.78452055048490599</v>
      </c>
      <c r="H815" s="164">
        <v>0.92336292463456604</v>
      </c>
    </row>
    <row r="816" spans="2:8" x14ac:dyDescent="0.45">
      <c r="B816" s="164" t="s">
        <v>134</v>
      </c>
      <c r="C816" s="164" t="s">
        <v>1027</v>
      </c>
      <c r="D816" s="164" t="s">
        <v>2052</v>
      </c>
      <c r="E816" s="164" t="s">
        <v>496</v>
      </c>
      <c r="F816" s="164" t="s">
        <v>2053</v>
      </c>
      <c r="G816" s="164">
        <v>8.2271099395700195E-2</v>
      </c>
      <c r="H816" s="164">
        <v>9.6950574759865807E-2</v>
      </c>
    </row>
    <row r="817" spans="2:8" x14ac:dyDescent="0.45">
      <c r="B817" s="164" t="s">
        <v>134</v>
      </c>
      <c r="C817" s="164" t="s">
        <v>1027</v>
      </c>
      <c r="D817" s="164" t="s">
        <v>2052</v>
      </c>
      <c r="E817" s="164" t="s">
        <v>2054</v>
      </c>
      <c r="F817" s="164" t="s">
        <v>2053</v>
      </c>
      <c r="G817" s="164">
        <v>0.99999989556440605</v>
      </c>
      <c r="H817" s="164">
        <v>0.99999986834810695</v>
      </c>
    </row>
    <row r="818" spans="2:8" x14ac:dyDescent="0.45">
      <c r="B818" s="164" t="s">
        <v>134</v>
      </c>
      <c r="C818" s="164" t="s">
        <v>1027</v>
      </c>
      <c r="D818" s="164" t="s">
        <v>2052</v>
      </c>
      <c r="E818" s="164" t="s">
        <v>504</v>
      </c>
      <c r="F818" s="164" t="s">
        <v>2053</v>
      </c>
      <c r="G818" s="164">
        <v>1</v>
      </c>
      <c r="H818" s="164">
        <v>1</v>
      </c>
    </row>
    <row r="819" spans="2:8" x14ac:dyDescent="0.45">
      <c r="B819" s="164" t="s">
        <v>134</v>
      </c>
      <c r="C819" s="164" t="s">
        <v>1027</v>
      </c>
      <c r="D819" s="164" t="s">
        <v>2052</v>
      </c>
      <c r="E819" s="164" t="s">
        <v>2055</v>
      </c>
      <c r="F819" s="164" t="s">
        <v>2053</v>
      </c>
      <c r="G819" s="164">
        <v>0.80783046420912796</v>
      </c>
      <c r="H819" s="164">
        <v>0.74029757286850995</v>
      </c>
    </row>
    <row r="820" spans="2:8" x14ac:dyDescent="0.45">
      <c r="B820" s="164" t="s">
        <v>134</v>
      </c>
      <c r="C820" s="164" t="s">
        <v>1027</v>
      </c>
      <c r="D820" s="164" t="s">
        <v>2052</v>
      </c>
      <c r="E820" s="164" t="s">
        <v>1872</v>
      </c>
      <c r="F820" s="164" t="s">
        <v>2053</v>
      </c>
      <c r="G820" s="164">
        <v>1</v>
      </c>
      <c r="H820" s="164">
        <v>1</v>
      </c>
    </row>
    <row r="821" spans="2:8" x14ac:dyDescent="0.45">
      <c r="B821" s="164" t="s">
        <v>134</v>
      </c>
      <c r="C821" s="164" t="s">
        <v>1027</v>
      </c>
      <c r="D821" s="164" t="s">
        <v>2052</v>
      </c>
      <c r="E821" s="164" t="s">
        <v>496</v>
      </c>
      <c r="F821" s="164" t="s">
        <v>2056</v>
      </c>
      <c r="G821" s="164">
        <v>8.2271099395700195E-2</v>
      </c>
      <c r="H821" s="164">
        <v>9.6950574759865807E-2</v>
      </c>
    </row>
    <row r="822" spans="2:8" x14ac:dyDescent="0.45">
      <c r="B822" s="164" t="s">
        <v>134</v>
      </c>
      <c r="C822" s="164" t="s">
        <v>1027</v>
      </c>
      <c r="D822" s="164" t="s">
        <v>2052</v>
      </c>
      <c r="E822" s="164" t="s">
        <v>2054</v>
      </c>
      <c r="F822" s="164" t="s">
        <v>2056</v>
      </c>
      <c r="G822" s="164">
        <v>0.99999989556440605</v>
      </c>
      <c r="H822" s="164">
        <v>0.99999986834810695</v>
      </c>
    </row>
    <row r="823" spans="2:8" x14ac:dyDescent="0.45">
      <c r="B823" s="164" t="s">
        <v>134</v>
      </c>
      <c r="C823" s="164" t="s">
        <v>1027</v>
      </c>
      <c r="D823" s="164" t="s">
        <v>2052</v>
      </c>
      <c r="E823" s="164" t="s">
        <v>504</v>
      </c>
      <c r="F823" s="164" t="s">
        <v>2056</v>
      </c>
      <c r="G823" s="164">
        <v>1</v>
      </c>
      <c r="H823" s="164">
        <v>1</v>
      </c>
    </row>
    <row r="824" spans="2:8" x14ac:dyDescent="0.45">
      <c r="B824" s="164" t="s">
        <v>134</v>
      </c>
      <c r="C824" s="164" t="s">
        <v>1027</v>
      </c>
      <c r="D824" s="164" t="s">
        <v>2052</v>
      </c>
      <c r="E824" s="164" t="s">
        <v>2055</v>
      </c>
      <c r="F824" s="164" t="s">
        <v>2056</v>
      </c>
      <c r="G824" s="164">
        <v>0.80783046420912796</v>
      </c>
      <c r="H824" s="164">
        <v>0.74029757286850995</v>
      </c>
    </row>
    <row r="825" spans="2:8" x14ac:dyDescent="0.45">
      <c r="B825" s="164" t="s">
        <v>134</v>
      </c>
      <c r="C825" s="164" t="s">
        <v>1027</v>
      </c>
      <c r="D825" s="164" t="s">
        <v>2052</v>
      </c>
      <c r="E825" s="164" t="s">
        <v>1872</v>
      </c>
      <c r="F825" s="164" t="s">
        <v>2056</v>
      </c>
      <c r="G825" s="164">
        <v>1</v>
      </c>
      <c r="H825" s="164">
        <v>1</v>
      </c>
    </row>
    <row r="826" spans="2:8" x14ac:dyDescent="0.45">
      <c r="B826" s="164" t="s">
        <v>134</v>
      </c>
      <c r="C826" s="164" t="s">
        <v>1027</v>
      </c>
      <c r="D826" s="164" t="s">
        <v>514</v>
      </c>
      <c r="E826" s="164" t="s">
        <v>496</v>
      </c>
      <c r="F826" s="164" t="s">
        <v>2057</v>
      </c>
      <c r="G826" s="164">
        <v>6.4774247800897296E-3</v>
      </c>
      <c r="H826" s="164">
        <v>5.0238170139033297E-3</v>
      </c>
    </row>
    <row r="827" spans="2:8" x14ac:dyDescent="0.45">
      <c r="B827" s="164" t="s">
        <v>134</v>
      </c>
      <c r="C827" s="164" t="s">
        <v>1027</v>
      </c>
      <c r="D827" s="164" t="s">
        <v>514</v>
      </c>
      <c r="E827" s="164" t="s">
        <v>2054</v>
      </c>
      <c r="F827" s="164" t="s">
        <v>2057</v>
      </c>
      <c r="G827" s="164">
        <v>0.99998386965163799</v>
      </c>
      <c r="H827" s="164">
        <v>0.99992512792906796</v>
      </c>
    </row>
    <row r="828" spans="2:8" x14ac:dyDescent="0.45">
      <c r="B828" s="164" t="s">
        <v>134</v>
      </c>
      <c r="C828" s="164" t="s">
        <v>1027</v>
      </c>
      <c r="D828" s="164" t="s">
        <v>514</v>
      </c>
      <c r="E828" s="164" t="s">
        <v>504</v>
      </c>
      <c r="F828" s="164" t="s">
        <v>2057</v>
      </c>
      <c r="G828" s="164">
        <v>1</v>
      </c>
      <c r="H828" s="164">
        <v>1</v>
      </c>
    </row>
    <row r="829" spans="2:8" x14ac:dyDescent="0.45">
      <c r="B829" s="164" t="s">
        <v>134</v>
      </c>
      <c r="C829" s="164" t="s">
        <v>1027</v>
      </c>
      <c r="D829" s="164" t="s">
        <v>514</v>
      </c>
      <c r="E829" s="164" t="s">
        <v>2055</v>
      </c>
      <c r="F829" s="164" t="s">
        <v>2057</v>
      </c>
      <c r="G829" s="164">
        <v>0.66583587067517802</v>
      </c>
      <c r="H829" s="164">
        <v>0.42678716522307403</v>
      </c>
    </row>
    <row r="830" spans="2:8" x14ac:dyDescent="0.45">
      <c r="B830" s="164" t="s">
        <v>134</v>
      </c>
      <c r="C830" s="164" t="s">
        <v>1027</v>
      </c>
      <c r="D830" s="164" t="s">
        <v>514</v>
      </c>
      <c r="E830" s="164" t="s">
        <v>1872</v>
      </c>
      <c r="F830" s="164" t="s">
        <v>2057</v>
      </c>
      <c r="G830" s="164">
        <v>0.83106508026954795</v>
      </c>
      <c r="H830" s="164">
        <v>0.872480670030226</v>
      </c>
    </row>
    <row r="831" spans="2:8" x14ac:dyDescent="0.45">
      <c r="B831" s="164" t="s">
        <v>137</v>
      </c>
      <c r="C831" s="164" t="s">
        <v>1027</v>
      </c>
      <c r="D831" s="164" t="s">
        <v>2052</v>
      </c>
      <c r="E831" s="164" t="s">
        <v>496</v>
      </c>
      <c r="F831" s="164" t="s">
        <v>2053</v>
      </c>
      <c r="G831" s="164">
        <v>8.5202159244942496E-2</v>
      </c>
      <c r="H831" s="164">
        <v>0.124993854289667</v>
      </c>
    </row>
    <row r="832" spans="2:8" x14ac:dyDescent="0.45">
      <c r="B832" s="164" t="s">
        <v>137</v>
      </c>
      <c r="C832" s="164" t="s">
        <v>1027</v>
      </c>
      <c r="D832" s="164" t="s">
        <v>2052</v>
      </c>
      <c r="E832" s="164" t="s">
        <v>2054</v>
      </c>
      <c r="F832" s="164" t="s">
        <v>2053</v>
      </c>
      <c r="G832" s="164">
        <v>0.99995850260448405</v>
      </c>
      <c r="H832" s="164">
        <v>0.99994729836613305</v>
      </c>
    </row>
    <row r="833" spans="2:8" x14ac:dyDescent="0.45">
      <c r="B833" s="164" t="s">
        <v>137</v>
      </c>
      <c r="C833" s="164" t="s">
        <v>1027</v>
      </c>
      <c r="D833" s="164" t="s">
        <v>2052</v>
      </c>
      <c r="E833" s="164" t="s">
        <v>504</v>
      </c>
      <c r="F833" s="164" t="s">
        <v>2053</v>
      </c>
      <c r="G833" s="164">
        <v>1</v>
      </c>
      <c r="H833" s="164">
        <v>1</v>
      </c>
    </row>
    <row r="834" spans="2:8" x14ac:dyDescent="0.45">
      <c r="B834" s="164" t="s">
        <v>137</v>
      </c>
      <c r="C834" s="164" t="s">
        <v>1027</v>
      </c>
      <c r="D834" s="164" t="s">
        <v>2052</v>
      </c>
      <c r="E834" s="164" t="s">
        <v>2055</v>
      </c>
      <c r="F834" s="164" t="s">
        <v>2053</v>
      </c>
      <c r="G834" s="164">
        <v>0.75721318005234795</v>
      </c>
      <c r="H834" s="164">
        <v>0.78731223856417298</v>
      </c>
    </row>
    <row r="835" spans="2:8" x14ac:dyDescent="0.45">
      <c r="B835" s="164" t="s">
        <v>137</v>
      </c>
      <c r="C835" s="164" t="s">
        <v>1027</v>
      </c>
      <c r="D835" s="164" t="s">
        <v>2052</v>
      </c>
      <c r="E835" s="164" t="s">
        <v>1872</v>
      </c>
      <c r="F835" s="164" t="s">
        <v>2053</v>
      </c>
      <c r="G835" s="164">
        <v>1</v>
      </c>
      <c r="H835" s="164">
        <v>1</v>
      </c>
    </row>
    <row r="836" spans="2:8" x14ac:dyDescent="0.45">
      <c r="B836" s="164" t="s">
        <v>137</v>
      </c>
      <c r="C836" s="164" t="s">
        <v>1027</v>
      </c>
      <c r="D836" s="164" t="s">
        <v>2052</v>
      </c>
      <c r="E836" s="164" t="s">
        <v>496</v>
      </c>
      <c r="F836" s="164" t="s">
        <v>2056</v>
      </c>
      <c r="G836" s="164">
        <v>8.5202159244942496E-2</v>
      </c>
      <c r="H836" s="164">
        <v>0.124993854289667</v>
      </c>
    </row>
    <row r="837" spans="2:8" x14ac:dyDescent="0.45">
      <c r="B837" s="164" t="s">
        <v>137</v>
      </c>
      <c r="C837" s="164" t="s">
        <v>1027</v>
      </c>
      <c r="D837" s="164" t="s">
        <v>2052</v>
      </c>
      <c r="E837" s="164" t="s">
        <v>2054</v>
      </c>
      <c r="F837" s="164" t="s">
        <v>2056</v>
      </c>
      <c r="G837" s="164">
        <v>0.99995850260448405</v>
      </c>
      <c r="H837" s="164">
        <v>0.99994729836613305</v>
      </c>
    </row>
    <row r="838" spans="2:8" x14ac:dyDescent="0.45">
      <c r="B838" s="164" t="s">
        <v>137</v>
      </c>
      <c r="C838" s="164" t="s">
        <v>1027</v>
      </c>
      <c r="D838" s="164" t="s">
        <v>2052</v>
      </c>
      <c r="E838" s="164" t="s">
        <v>504</v>
      </c>
      <c r="F838" s="164" t="s">
        <v>2056</v>
      </c>
      <c r="G838" s="164">
        <v>1</v>
      </c>
      <c r="H838" s="164">
        <v>1</v>
      </c>
    </row>
    <row r="839" spans="2:8" x14ac:dyDescent="0.45">
      <c r="B839" s="164" t="s">
        <v>137</v>
      </c>
      <c r="C839" s="164" t="s">
        <v>1027</v>
      </c>
      <c r="D839" s="164" t="s">
        <v>2052</v>
      </c>
      <c r="E839" s="164" t="s">
        <v>2055</v>
      </c>
      <c r="F839" s="164" t="s">
        <v>2056</v>
      </c>
      <c r="G839" s="164">
        <v>0.75721318005234795</v>
      </c>
      <c r="H839" s="164">
        <v>0.78731223856417298</v>
      </c>
    </row>
    <row r="840" spans="2:8" x14ac:dyDescent="0.45">
      <c r="B840" s="164" t="s">
        <v>137</v>
      </c>
      <c r="C840" s="164" t="s">
        <v>1027</v>
      </c>
      <c r="D840" s="164" t="s">
        <v>2052</v>
      </c>
      <c r="E840" s="164" t="s">
        <v>1872</v>
      </c>
      <c r="F840" s="164" t="s">
        <v>2056</v>
      </c>
      <c r="G840" s="164">
        <v>1</v>
      </c>
      <c r="H840" s="164">
        <v>1</v>
      </c>
    </row>
    <row r="841" spans="2:8" x14ac:dyDescent="0.45">
      <c r="B841" s="164" t="s">
        <v>137</v>
      </c>
      <c r="C841" s="164" t="s">
        <v>1027</v>
      </c>
      <c r="D841" s="164" t="s">
        <v>514</v>
      </c>
      <c r="E841" s="164" t="s">
        <v>496</v>
      </c>
      <c r="F841" s="164" t="s">
        <v>2057</v>
      </c>
      <c r="G841" s="164">
        <v>1.07760265106258E-2</v>
      </c>
      <c r="H841" s="164">
        <v>7.1580236850464097E-3</v>
      </c>
    </row>
    <row r="842" spans="2:8" x14ac:dyDescent="0.45">
      <c r="B842" s="164" t="s">
        <v>137</v>
      </c>
      <c r="C842" s="164" t="s">
        <v>1027</v>
      </c>
      <c r="D842" s="164" t="s">
        <v>514</v>
      </c>
      <c r="E842" s="164" t="s">
        <v>2054</v>
      </c>
      <c r="F842" s="164" t="s">
        <v>2057</v>
      </c>
      <c r="G842" s="164">
        <v>0.99999890863891405</v>
      </c>
      <c r="H842" s="164">
        <v>0.999999923593339</v>
      </c>
    </row>
    <row r="843" spans="2:8" x14ac:dyDescent="0.45">
      <c r="B843" s="164" t="s">
        <v>137</v>
      </c>
      <c r="C843" s="164" t="s">
        <v>1027</v>
      </c>
      <c r="D843" s="164" t="s">
        <v>514</v>
      </c>
      <c r="E843" s="164" t="s">
        <v>504</v>
      </c>
      <c r="F843" s="164" t="s">
        <v>2057</v>
      </c>
      <c r="G843" s="164">
        <v>1</v>
      </c>
      <c r="H843" s="164">
        <v>1</v>
      </c>
    </row>
    <row r="844" spans="2:8" x14ac:dyDescent="0.45">
      <c r="B844" s="164" t="s">
        <v>137</v>
      </c>
      <c r="C844" s="164" t="s">
        <v>1027</v>
      </c>
      <c r="D844" s="164" t="s">
        <v>514</v>
      </c>
      <c r="E844" s="164" t="s">
        <v>2055</v>
      </c>
      <c r="F844" s="164" t="s">
        <v>2057</v>
      </c>
      <c r="G844" s="164">
        <v>0.59177825581434995</v>
      </c>
      <c r="H844" s="164">
        <v>0.40344337085791498</v>
      </c>
    </row>
    <row r="845" spans="2:8" x14ac:dyDescent="0.45">
      <c r="B845" s="164" t="s">
        <v>137</v>
      </c>
      <c r="C845" s="164" t="s">
        <v>1027</v>
      </c>
      <c r="D845" s="164" t="s">
        <v>514</v>
      </c>
      <c r="E845" s="164" t="s">
        <v>1872</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3984375" defaultRowHeight="14.25" x14ac:dyDescent="0.45"/>
  <cols>
    <col min="1" max="1" width="47.86328125" style="114" bestFit="1" customWidth="1"/>
  </cols>
  <sheetData>
    <row r="1" spans="1:3" x14ac:dyDescent="0.45">
      <c r="A1" s="111" t="s">
        <v>274</v>
      </c>
      <c r="B1" s="112"/>
    </row>
    <row r="3" spans="1:3" s="64" customFormat="1" x14ac:dyDescent="0.45">
      <c r="A3" s="22" t="s">
        <v>275</v>
      </c>
    </row>
    <row r="4" spans="1:3" x14ac:dyDescent="0.45">
      <c r="A4" t="s">
        <v>276</v>
      </c>
    </row>
    <row r="5" spans="1:3" x14ac:dyDescent="0.45">
      <c r="A5" s="29" t="s">
        <v>277</v>
      </c>
      <c r="B5" s="29">
        <v>2019</v>
      </c>
      <c r="C5" s="29">
        <v>2050</v>
      </c>
    </row>
    <row r="6" spans="1:3" x14ac:dyDescent="0.45">
      <c r="A6" t="s">
        <v>258</v>
      </c>
      <c r="B6">
        <v>40.299999999999997</v>
      </c>
      <c r="C6">
        <v>27.4</v>
      </c>
    </row>
    <row r="7" spans="1:3" x14ac:dyDescent="0.45">
      <c r="A7" t="s">
        <v>259</v>
      </c>
      <c r="B7">
        <v>99.2</v>
      </c>
      <c r="C7">
        <v>97.899999999999991</v>
      </c>
    </row>
    <row r="8" spans="1:3" x14ac:dyDescent="0.45">
      <c r="A8" t="s">
        <v>260</v>
      </c>
      <c r="B8">
        <v>3.7</v>
      </c>
      <c r="C8">
        <v>3.3</v>
      </c>
    </row>
    <row r="9" spans="1:3" x14ac:dyDescent="0.45">
      <c r="A9" t="s">
        <v>261</v>
      </c>
      <c r="B9">
        <v>100</v>
      </c>
      <c r="C9">
        <v>100</v>
      </c>
    </row>
    <row r="10" spans="1:3" x14ac:dyDescent="0.45">
      <c r="A10" t="s">
        <v>262</v>
      </c>
      <c r="B10">
        <v>65.600000000000009</v>
      </c>
      <c r="C10">
        <v>79.400000000000006</v>
      </c>
    </row>
    <row r="11" spans="1:3" x14ac:dyDescent="0.45">
      <c r="A11" t="s">
        <v>263</v>
      </c>
      <c r="B11">
        <v>37.200000000000003</v>
      </c>
      <c r="C11">
        <v>32.1</v>
      </c>
    </row>
    <row r="12" spans="1:3" x14ac:dyDescent="0.45">
      <c r="A12" t="s">
        <v>264</v>
      </c>
      <c r="B12">
        <v>99.9</v>
      </c>
      <c r="C12">
        <v>99.9</v>
      </c>
    </row>
    <row r="13" spans="1:3" x14ac:dyDescent="0.45">
      <c r="A13" t="s">
        <v>265</v>
      </c>
      <c r="B13">
        <v>7.6</v>
      </c>
      <c r="C13">
        <v>8.5</v>
      </c>
    </row>
    <row r="14" spans="1:3" x14ac:dyDescent="0.45">
      <c r="A14" t="s">
        <v>266</v>
      </c>
      <c r="B14">
        <v>100</v>
      </c>
      <c r="C14">
        <v>100</v>
      </c>
    </row>
    <row r="15" spans="1:3" x14ac:dyDescent="0.45">
      <c r="A15" t="s">
        <v>267</v>
      </c>
      <c r="B15">
        <v>100</v>
      </c>
      <c r="C15">
        <v>100</v>
      </c>
    </row>
    <row r="16" spans="1:3" x14ac:dyDescent="0.45">
      <c r="A16" t="s">
        <v>268</v>
      </c>
      <c r="B16">
        <v>37.200000000000003</v>
      </c>
      <c r="C16">
        <v>32.1</v>
      </c>
    </row>
    <row r="17" spans="1:25" x14ac:dyDescent="0.45">
      <c r="A17" t="s">
        <v>269</v>
      </c>
      <c r="B17">
        <v>99.9</v>
      </c>
      <c r="C17">
        <v>99.9</v>
      </c>
    </row>
    <row r="18" spans="1:25" x14ac:dyDescent="0.45">
      <c r="A18" t="s">
        <v>270</v>
      </c>
      <c r="B18">
        <v>7.6</v>
      </c>
      <c r="C18">
        <v>8.5</v>
      </c>
    </row>
    <row r="19" spans="1:25" x14ac:dyDescent="0.45">
      <c r="A19" t="s">
        <v>271</v>
      </c>
      <c r="B19">
        <v>100</v>
      </c>
      <c r="C19">
        <v>100</v>
      </c>
    </row>
    <row r="20" spans="1:25" x14ac:dyDescent="0.45">
      <c r="A20" t="s">
        <v>272</v>
      </c>
      <c r="B20">
        <v>100</v>
      </c>
      <c r="C20">
        <v>100</v>
      </c>
    </row>
    <row r="22" spans="1:25" s="64" customFormat="1" x14ac:dyDescent="0.45">
      <c r="A22" s="22" t="s">
        <v>278</v>
      </c>
    </row>
    <row r="23" spans="1:25" x14ac:dyDescent="0.45">
      <c r="A23" s="29"/>
      <c r="B23" s="29">
        <v>2019</v>
      </c>
      <c r="C23" s="29">
        <v>2050</v>
      </c>
    </row>
    <row r="24" spans="1:25" x14ac:dyDescent="0.45">
      <c r="A24" t="s">
        <v>279</v>
      </c>
      <c r="B24">
        <v>13</v>
      </c>
      <c r="C24">
        <v>4331.4750000000004</v>
      </c>
    </row>
    <row r="26" spans="1:25" s="64" customFormat="1" x14ac:dyDescent="0.45">
      <c r="A26" s="22" t="s">
        <v>280</v>
      </c>
    </row>
    <row r="27" spans="1:25" x14ac:dyDescent="0.4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4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4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6328125" defaultRowHeight="14.25" x14ac:dyDescent="0.45"/>
  <cols>
    <col min="1" max="1" width="23.86328125" style="113" customWidth="1"/>
    <col min="2" max="2" width="66.73046875" style="113" hidden="1" customWidth="1"/>
    <col min="3" max="3" width="44.265625" style="113" customWidth="1"/>
    <col min="4" max="4" width="93.73046875" style="113" customWidth="1"/>
    <col min="5" max="5" width="41.3984375" style="113" customWidth="1"/>
    <col min="6" max="6" width="10.86328125" style="113" customWidth="1"/>
    <col min="7" max="7" width="24.265625" style="113" customWidth="1"/>
    <col min="8" max="8" width="37.1328125" style="113" customWidth="1"/>
    <col min="9" max="12" width="10.86328125" style="113" customWidth="1"/>
    <col min="13" max="16384" width="10.86328125" style="113"/>
  </cols>
  <sheetData>
    <row r="1" spans="1:13" ht="15.95" customHeight="1" x14ac:dyDescent="0.45">
      <c r="A1" s="102" t="s">
        <v>151</v>
      </c>
      <c r="B1" s="102" t="s">
        <v>85</v>
      </c>
      <c r="C1" s="113" t="str">
        <f>" "&amp;About!B1</f>
        <v xml:space="preserve"> Michigan</v>
      </c>
    </row>
    <row r="2" spans="1:13" ht="15.95" customHeight="1" x14ac:dyDescent="0.45">
      <c r="H2" s="386" t="s">
        <v>152</v>
      </c>
      <c r="I2" s="387"/>
      <c r="J2" s="387"/>
      <c r="K2" s="387"/>
      <c r="L2" s="387"/>
      <c r="M2" s="387"/>
    </row>
    <row r="3" spans="1:13" x14ac:dyDescent="0.45">
      <c r="H3" s="113">
        <v>2006</v>
      </c>
      <c r="I3" s="113">
        <v>2009</v>
      </c>
      <c r="J3" s="113">
        <v>2012</v>
      </c>
      <c r="K3" s="113">
        <v>2015</v>
      </c>
      <c r="L3" s="113">
        <v>2018</v>
      </c>
      <c r="M3" s="113">
        <v>2021</v>
      </c>
    </row>
    <row r="4" spans="1:13" ht="15.95" customHeight="1" x14ac:dyDescent="0.45">
      <c r="A4" s="103" t="s">
        <v>153</v>
      </c>
      <c r="H4" s="113" t="s">
        <v>154</v>
      </c>
      <c r="I4" s="63">
        <v>0.1</v>
      </c>
      <c r="J4" s="63">
        <v>0.2</v>
      </c>
      <c r="K4" s="105">
        <v>0.115</v>
      </c>
      <c r="L4" s="63">
        <v>0.05</v>
      </c>
      <c r="M4" s="63">
        <v>0.1</v>
      </c>
    </row>
    <row r="5" spans="1:13" ht="45.95" customHeight="1" x14ac:dyDescent="0.45">
      <c r="A5" s="97" t="s">
        <v>155</v>
      </c>
      <c r="B5" s="97"/>
      <c r="C5" s="97" t="s">
        <v>156</v>
      </c>
      <c r="D5" s="92" t="s">
        <v>157</v>
      </c>
      <c r="E5" s="66" t="s">
        <v>158</v>
      </c>
    </row>
    <row r="6" spans="1:13" ht="182.1" customHeight="1" x14ac:dyDescent="0.4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2031</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Michigan adopted 2018 IECC codes in 2020-- according to US DOE, this will save buildings 30 percent in site energy use and 32 percent in energy costs. These savings are not included in the BAU.</v>
      </c>
    </row>
    <row r="7" spans="1:13" ht="191.1" customHeight="1" x14ac:dyDescent="0.45">
      <c r="A7" s="113" t="s">
        <v>162</v>
      </c>
      <c r="B7" s="113" t="s">
        <v>163</v>
      </c>
      <c r="C7" s="113" t="s">
        <v>164</v>
      </c>
      <c r="D7" s="99" t="s">
        <v>2358</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45">
      <c r="A8" s="113" t="s">
        <v>165</v>
      </c>
      <c r="C8" s="113" t="s">
        <v>166</v>
      </c>
      <c r="D8" s="95" t="s">
        <v>167</v>
      </c>
    </row>
    <row r="9" spans="1:13" ht="63.95" customHeight="1" x14ac:dyDescent="0.45">
      <c r="B9" s="102" t="s">
        <v>168</v>
      </c>
      <c r="C9" s="113" t="s">
        <v>169</v>
      </c>
      <c r="D9" s="95" t="s">
        <v>170</v>
      </c>
    </row>
    <row r="11" spans="1:13" ht="63.95" customHeight="1" x14ac:dyDescent="0.45">
      <c r="B11" s="102" t="s">
        <v>171</v>
      </c>
    </row>
    <row r="12" spans="1:13" ht="63.95" customHeight="1" x14ac:dyDescent="0.45">
      <c r="B12" s="102" t="s">
        <v>172</v>
      </c>
    </row>
    <row r="13" spans="1:13" ht="63.95" customHeight="1" x14ac:dyDescent="0.45">
      <c r="B13" s="102" t="s">
        <v>173</v>
      </c>
    </row>
    <row r="14" spans="1:13" ht="63.95" customHeight="1" x14ac:dyDescent="0.45">
      <c r="B14" s="102" t="s">
        <v>174</v>
      </c>
    </row>
    <row r="15" spans="1:13" ht="63.95" customHeight="1" x14ac:dyDescent="0.45">
      <c r="B15" s="102" t="s">
        <v>175</v>
      </c>
    </row>
    <row r="16" spans="1:13" ht="63.95" customHeight="1" x14ac:dyDescent="0.45">
      <c r="B16" s="102" t="s">
        <v>176</v>
      </c>
    </row>
    <row r="17" spans="2:2" ht="63.95" customHeight="1" x14ac:dyDescent="0.45">
      <c r="B17" s="102" t="s">
        <v>177</v>
      </c>
    </row>
    <row r="18" spans="2:2" ht="63.95" customHeight="1" x14ac:dyDescent="0.45">
      <c r="B18" s="102" t="s">
        <v>178</v>
      </c>
    </row>
    <row r="19" spans="2:2" ht="63.95" customHeight="1" x14ac:dyDescent="0.45">
      <c r="B19" s="102" t="s">
        <v>179</v>
      </c>
    </row>
    <row r="20" spans="2:2" ht="63.95" customHeight="1" x14ac:dyDescent="0.45">
      <c r="B20" s="102" t="s">
        <v>180</v>
      </c>
    </row>
    <row r="21" spans="2:2" ht="63.95" customHeight="1" x14ac:dyDescent="0.45">
      <c r="B21" s="102" t="s">
        <v>181</v>
      </c>
    </row>
    <row r="22" spans="2:2" ht="63.95" customHeight="1" x14ac:dyDescent="0.45">
      <c r="B22" s="102" t="s">
        <v>182</v>
      </c>
    </row>
    <row r="23" spans="2:2" ht="63.95" customHeight="1" x14ac:dyDescent="0.45">
      <c r="B23" s="102" t="s">
        <v>183</v>
      </c>
    </row>
    <row r="24" spans="2:2" ht="63.95" customHeight="1" x14ac:dyDescent="0.45">
      <c r="B24" s="102" t="s">
        <v>184</v>
      </c>
    </row>
    <row r="25" spans="2:2" ht="48" customHeight="1" x14ac:dyDescent="0.45">
      <c r="B25" s="102" t="s">
        <v>185</v>
      </c>
    </row>
    <row r="26" spans="2:2" ht="63.95" customHeight="1" x14ac:dyDescent="0.4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3046875" defaultRowHeight="15" customHeight="1" x14ac:dyDescent="0.35"/>
  <cols>
    <col min="1" max="1" width="21.73046875" style="70" customWidth="1"/>
    <col min="2" max="2" width="9.3984375" style="70" customWidth="1"/>
    <col min="3" max="3" width="14.1328125" style="70" customWidth="1"/>
    <col min="4" max="5" width="9.3984375" style="70" hidden="1" customWidth="1"/>
    <col min="6" max="7" width="9.3984375" style="70" customWidth="1"/>
    <col min="8" max="8" width="18.3984375" style="70" customWidth="1"/>
    <col min="9" max="9" width="15.1328125" style="70" customWidth="1"/>
    <col min="10" max="11" width="9.3984375" style="70" customWidth="1"/>
    <col min="12" max="26" width="9.265625" style="70" customWidth="1"/>
    <col min="27" max="30" width="12.73046875" style="70" customWidth="1"/>
    <col min="31" max="16384" width="12.73046875" style="70"/>
  </cols>
  <sheetData>
    <row r="1" spans="1:26" ht="15.75" customHeight="1" x14ac:dyDescent="0.5">
      <c r="A1" s="79" t="s">
        <v>1852</v>
      </c>
      <c r="B1" s="79" t="s">
        <v>273</v>
      </c>
      <c r="C1" s="80" t="s">
        <v>156</v>
      </c>
      <c r="D1" s="79"/>
      <c r="E1" s="79"/>
      <c r="F1" s="80" t="s">
        <v>1853</v>
      </c>
      <c r="G1" s="79"/>
      <c r="H1" s="79"/>
      <c r="I1" s="79"/>
      <c r="J1" s="79"/>
      <c r="K1" s="79"/>
      <c r="L1" s="79"/>
      <c r="M1" s="79"/>
      <c r="N1" s="79"/>
      <c r="O1" s="79"/>
      <c r="P1" s="79"/>
      <c r="Q1" s="79"/>
      <c r="R1" s="79"/>
      <c r="S1" s="79"/>
      <c r="T1" s="79"/>
      <c r="U1" s="79"/>
      <c r="V1" s="79"/>
      <c r="W1" s="79"/>
      <c r="X1" s="79"/>
      <c r="Y1" s="79"/>
      <c r="Z1" s="79"/>
    </row>
    <row r="2" spans="1:26" ht="15.75" customHeight="1" x14ac:dyDescent="0.5">
      <c r="A2" s="81" t="s">
        <v>2</v>
      </c>
      <c r="B2" s="79" t="s">
        <v>3</v>
      </c>
      <c r="C2" s="79" t="s">
        <v>1854</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5">
      <c r="A3" s="81" t="s">
        <v>4</v>
      </c>
      <c r="B3" s="79" t="s">
        <v>5</v>
      </c>
      <c r="C3" s="79" t="s">
        <v>1854</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5">
      <c r="A4" s="81" t="s">
        <v>7</v>
      </c>
      <c r="B4" s="79" t="s">
        <v>8</v>
      </c>
      <c r="C4" s="79" t="s">
        <v>1854</v>
      </c>
      <c r="D4" s="79"/>
      <c r="E4" s="79"/>
      <c r="F4" s="79">
        <v>14.110681388807681</v>
      </c>
      <c r="G4" s="79"/>
      <c r="H4" s="79"/>
      <c r="I4" s="82" t="s">
        <v>1855</v>
      </c>
      <c r="J4" s="69" t="str">
        <f>About!B1</f>
        <v>Michigan</v>
      </c>
      <c r="K4" s="69"/>
      <c r="L4" s="79"/>
      <c r="M4" s="79"/>
      <c r="N4" s="79"/>
      <c r="O4" s="79"/>
      <c r="P4" s="79"/>
      <c r="Q4" s="79"/>
      <c r="R4" s="79"/>
      <c r="S4" s="79"/>
      <c r="T4" s="79"/>
      <c r="U4" s="79"/>
      <c r="V4" s="79"/>
      <c r="W4" s="79"/>
      <c r="X4" s="79"/>
      <c r="Y4" s="79"/>
      <c r="Z4" s="79"/>
    </row>
    <row r="5" spans="1:26" ht="15.75" customHeight="1" x14ac:dyDescent="0.5">
      <c r="A5" s="81" t="s">
        <v>10</v>
      </c>
      <c r="B5" s="79" t="s">
        <v>11</v>
      </c>
      <c r="C5" s="79" t="s">
        <v>1854</v>
      </c>
      <c r="D5" s="79"/>
      <c r="E5" s="79"/>
      <c r="F5" s="79">
        <v>-32.560941459691399</v>
      </c>
      <c r="G5" s="79"/>
      <c r="H5" s="73" t="s">
        <v>1856</v>
      </c>
      <c r="I5" s="69" t="s">
        <v>1358</v>
      </c>
      <c r="J5" s="69">
        <f t="shared" ref="J5:J11" si="0">SUMIFS(F:F,A:A,$J$4,C:C,I5)</f>
        <v>35.730514896122223</v>
      </c>
      <c r="K5" s="69"/>
      <c r="L5" s="79"/>
      <c r="M5" s="79"/>
      <c r="N5" s="79"/>
      <c r="O5" s="79"/>
      <c r="P5" s="79"/>
      <c r="Q5" s="79"/>
      <c r="R5" s="79"/>
      <c r="S5" s="79"/>
      <c r="T5" s="79"/>
      <c r="U5" s="79"/>
      <c r="V5" s="79"/>
      <c r="W5" s="79"/>
      <c r="X5" s="79"/>
      <c r="Y5" s="79"/>
      <c r="Z5" s="79"/>
    </row>
    <row r="6" spans="1:26" ht="15.75" customHeight="1" x14ac:dyDescent="0.5">
      <c r="A6" s="81" t="s">
        <v>13</v>
      </c>
      <c r="B6" s="79" t="s">
        <v>14</v>
      </c>
      <c r="C6" s="79" t="s">
        <v>1854</v>
      </c>
      <c r="D6" s="79"/>
      <c r="E6" s="79"/>
      <c r="F6" s="79">
        <v>-47.127535558012717</v>
      </c>
      <c r="G6" s="79"/>
      <c r="H6" s="73" t="s">
        <v>1027</v>
      </c>
      <c r="I6" s="69" t="s">
        <v>1028</v>
      </c>
      <c r="J6" s="69">
        <f t="shared" si="0"/>
        <v>75.228676512525013</v>
      </c>
      <c r="K6" s="69"/>
      <c r="L6" s="79"/>
      <c r="M6" s="79"/>
      <c r="N6" s="79"/>
      <c r="O6" s="79"/>
      <c r="P6" s="79"/>
      <c r="Q6" s="79"/>
      <c r="R6" s="79"/>
      <c r="S6" s="79"/>
      <c r="T6" s="79"/>
      <c r="U6" s="79"/>
      <c r="V6" s="79"/>
      <c r="W6" s="79"/>
      <c r="X6" s="79"/>
      <c r="Y6" s="79"/>
      <c r="Z6" s="79"/>
    </row>
    <row r="7" spans="1:26" ht="15.75" customHeight="1" x14ac:dyDescent="0.5">
      <c r="A7" s="81" t="s">
        <v>16</v>
      </c>
      <c r="B7" s="79" t="s">
        <v>17</v>
      </c>
      <c r="C7" s="79" t="s">
        <v>1854</v>
      </c>
      <c r="D7" s="79"/>
      <c r="E7" s="79"/>
      <c r="F7" s="79">
        <v>-2.6907445136881849</v>
      </c>
      <c r="G7" s="79"/>
      <c r="H7" s="73" t="s">
        <v>1857</v>
      </c>
      <c r="I7" s="69" t="s">
        <v>753</v>
      </c>
      <c r="J7" s="69">
        <f t="shared" si="0"/>
        <v>39.893567471412844</v>
      </c>
      <c r="K7" s="69"/>
      <c r="L7" s="79"/>
      <c r="M7" s="79"/>
      <c r="N7" s="79"/>
      <c r="O7" s="79"/>
      <c r="P7" s="79"/>
      <c r="Q7" s="79"/>
      <c r="R7" s="79"/>
      <c r="S7" s="79"/>
      <c r="T7" s="79"/>
      <c r="U7" s="79"/>
      <c r="V7" s="79"/>
      <c r="W7" s="79"/>
      <c r="X7" s="79"/>
      <c r="Y7" s="79"/>
      <c r="Z7" s="79"/>
    </row>
    <row r="8" spans="1:26" ht="15.75" customHeight="1" x14ac:dyDescent="0.5">
      <c r="A8" s="81" t="s">
        <v>18</v>
      </c>
      <c r="B8" s="79" t="s">
        <v>19</v>
      </c>
      <c r="C8" s="79" t="s">
        <v>1854</v>
      </c>
      <c r="D8" s="79"/>
      <c r="E8" s="79"/>
      <c r="F8" s="79">
        <v>-1.0180997139831851</v>
      </c>
      <c r="G8" s="79"/>
      <c r="H8" s="73" t="s">
        <v>1858</v>
      </c>
      <c r="I8" s="69" t="s">
        <v>304</v>
      </c>
      <c r="J8" s="69">
        <f t="shared" si="0"/>
        <v>56.627556748085141</v>
      </c>
      <c r="K8" s="69"/>
      <c r="L8" s="79"/>
      <c r="M8" s="79"/>
      <c r="N8" s="79"/>
      <c r="O8" s="79"/>
      <c r="P8" s="79"/>
      <c r="Q8" s="79"/>
      <c r="R8" s="79"/>
      <c r="S8" s="79"/>
      <c r="T8" s="79"/>
      <c r="U8" s="79"/>
      <c r="V8" s="79"/>
      <c r="W8" s="79"/>
      <c r="X8" s="79"/>
      <c r="Y8" s="79"/>
      <c r="Z8" s="79"/>
    </row>
    <row r="9" spans="1:26" ht="15.75" customHeight="1" x14ac:dyDescent="0.5">
      <c r="A9" s="81" t="s">
        <v>21</v>
      </c>
      <c r="B9" s="79" t="s">
        <v>22</v>
      </c>
      <c r="C9" s="79" t="s">
        <v>1854</v>
      </c>
      <c r="D9" s="79"/>
      <c r="E9" s="79"/>
      <c r="F9" s="79">
        <v>-1.08125033703433</v>
      </c>
      <c r="G9" s="79"/>
      <c r="H9" s="73" t="s">
        <v>774</v>
      </c>
      <c r="I9" s="69" t="s">
        <v>775</v>
      </c>
      <c r="J9" s="69">
        <f t="shared" si="0"/>
        <v>7.9167757605942288</v>
      </c>
      <c r="K9" s="69"/>
      <c r="L9" s="79"/>
      <c r="M9" s="79"/>
      <c r="N9" s="79"/>
      <c r="O9" s="79"/>
      <c r="P9" s="79"/>
      <c r="Q9" s="79"/>
      <c r="R9" s="79"/>
      <c r="S9" s="79"/>
      <c r="T9" s="79"/>
      <c r="U9" s="79"/>
      <c r="V9" s="79"/>
      <c r="W9" s="79"/>
      <c r="X9" s="79"/>
      <c r="Y9" s="79"/>
      <c r="Z9" s="79"/>
    </row>
    <row r="10" spans="1:26" ht="15.75" customHeight="1" x14ac:dyDescent="0.5">
      <c r="A10" s="81" t="s">
        <v>245</v>
      </c>
      <c r="B10" s="79" t="s">
        <v>22</v>
      </c>
      <c r="C10" s="79" t="s">
        <v>1854</v>
      </c>
      <c r="D10" s="79"/>
      <c r="E10" s="79"/>
      <c r="F10" s="79">
        <v>-7.642627077964137E-2</v>
      </c>
      <c r="G10" s="79"/>
      <c r="H10" s="73" t="s">
        <v>1859</v>
      </c>
      <c r="I10" s="69" t="s">
        <v>1854</v>
      </c>
      <c r="J10" s="69">
        <f t="shared" si="0"/>
        <v>-56.70289430803291</v>
      </c>
      <c r="K10" s="69"/>
      <c r="L10" s="79"/>
      <c r="M10" s="79"/>
      <c r="N10" s="79"/>
      <c r="O10" s="79"/>
      <c r="P10" s="79"/>
      <c r="Q10" s="79"/>
      <c r="R10" s="79"/>
      <c r="S10" s="79"/>
      <c r="T10" s="79"/>
      <c r="U10" s="79"/>
      <c r="V10" s="79"/>
      <c r="W10" s="79"/>
      <c r="X10" s="79"/>
      <c r="Y10" s="79"/>
      <c r="Z10" s="79"/>
    </row>
    <row r="11" spans="1:26" ht="15.75" customHeight="1" x14ac:dyDescent="0.5">
      <c r="A11" s="81" t="s">
        <v>24</v>
      </c>
      <c r="B11" s="79" t="s">
        <v>25</v>
      </c>
      <c r="C11" s="79" t="s">
        <v>1854</v>
      </c>
      <c r="D11" s="79"/>
      <c r="E11" s="79"/>
      <c r="F11" s="79">
        <v>-28.801510842298828</v>
      </c>
      <c r="G11" s="79"/>
      <c r="H11" s="73" t="s">
        <v>1860</v>
      </c>
      <c r="I11" s="69" t="s">
        <v>1861</v>
      </c>
      <c r="J11" s="69">
        <f t="shared" si="0"/>
        <v>9.3754617640042408</v>
      </c>
      <c r="K11" s="69" t="s">
        <v>1862</v>
      </c>
      <c r="L11" s="79"/>
      <c r="M11" s="79"/>
      <c r="N11" s="79"/>
      <c r="O11" s="79"/>
      <c r="P11" s="79"/>
      <c r="Q11" s="79"/>
      <c r="R11" s="79"/>
      <c r="S11" s="79"/>
      <c r="T11" s="79"/>
      <c r="U11" s="79"/>
      <c r="V11" s="79"/>
      <c r="W11" s="79"/>
      <c r="X11" s="79"/>
      <c r="Y11" s="79"/>
      <c r="Z11" s="79"/>
    </row>
    <row r="12" spans="1:26" ht="15.75" customHeight="1" x14ac:dyDescent="0.5">
      <c r="A12" s="81" t="s">
        <v>27</v>
      </c>
      <c r="B12" s="79" t="s">
        <v>28</v>
      </c>
      <c r="C12" s="79" t="s">
        <v>1854</v>
      </c>
      <c r="D12" s="79"/>
      <c r="E12" s="79"/>
      <c r="F12" s="79">
        <v>-46.216384074634021</v>
      </c>
      <c r="G12" s="79"/>
      <c r="H12" s="73" t="s">
        <v>1863</v>
      </c>
      <c r="I12" s="69" t="s">
        <v>1864</v>
      </c>
      <c r="J12" s="69">
        <f>SUM(J5:J11)</f>
        <v>168.06965884471074</v>
      </c>
      <c r="K12" s="69"/>
      <c r="L12" s="79"/>
      <c r="M12" s="79"/>
      <c r="N12" s="79"/>
      <c r="O12" s="79"/>
      <c r="P12" s="79"/>
      <c r="Q12" s="79"/>
      <c r="R12" s="79"/>
      <c r="S12" s="79"/>
      <c r="T12" s="79"/>
      <c r="U12" s="79"/>
      <c r="V12" s="79"/>
      <c r="W12" s="79"/>
      <c r="X12" s="79"/>
      <c r="Y12" s="79"/>
      <c r="Z12" s="79"/>
    </row>
    <row r="13" spans="1:26" ht="15.75" customHeight="1" x14ac:dyDescent="0.5">
      <c r="A13" s="81" t="s">
        <v>29</v>
      </c>
      <c r="B13" s="79" t="s">
        <v>30</v>
      </c>
      <c r="C13" s="79" t="s">
        <v>1854</v>
      </c>
      <c r="D13" s="79"/>
      <c r="E13" s="79"/>
      <c r="F13" s="79">
        <v>-0.26087033101173579</v>
      </c>
      <c r="G13" s="79"/>
      <c r="H13" s="73" t="s">
        <v>1865</v>
      </c>
      <c r="I13" s="69" t="s">
        <v>1866</v>
      </c>
      <c r="J13" s="69">
        <f>SUM(J5:J11)-J10</f>
        <v>224.77255315274365</v>
      </c>
      <c r="K13" s="69"/>
      <c r="L13" s="79"/>
      <c r="M13" s="79"/>
      <c r="N13" s="79"/>
      <c r="O13" s="79"/>
      <c r="P13" s="79"/>
      <c r="Q13" s="79"/>
      <c r="R13" s="79"/>
      <c r="S13" s="79"/>
      <c r="T13" s="79"/>
      <c r="U13" s="79"/>
      <c r="V13" s="79"/>
      <c r="W13" s="79"/>
      <c r="X13" s="79"/>
      <c r="Y13" s="79"/>
      <c r="Z13" s="79"/>
    </row>
    <row r="14" spans="1:26" ht="15.75" customHeight="1" x14ac:dyDescent="0.5">
      <c r="A14" s="81" t="s">
        <v>32</v>
      </c>
      <c r="B14" s="79" t="s">
        <v>33</v>
      </c>
      <c r="C14" s="79" t="s">
        <v>1854</v>
      </c>
      <c r="D14" s="79"/>
      <c r="E14" s="79"/>
      <c r="F14" s="79">
        <v>-6.7326554268061942</v>
      </c>
      <c r="G14" s="79"/>
      <c r="H14" s="79" t="s">
        <v>1867</v>
      </c>
      <c r="I14" s="69"/>
      <c r="J14" s="69"/>
      <c r="K14" s="69"/>
      <c r="L14" s="79"/>
      <c r="M14" s="79"/>
      <c r="N14" s="79"/>
      <c r="O14" s="79"/>
      <c r="P14" s="79"/>
      <c r="Q14" s="79"/>
      <c r="R14" s="79"/>
      <c r="S14" s="79"/>
      <c r="T14" s="79"/>
      <c r="U14" s="79"/>
      <c r="V14" s="79"/>
      <c r="W14" s="79"/>
      <c r="X14" s="79"/>
      <c r="Y14" s="79"/>
      <c r="Z14" s="79"/>
    </row>
    <row r="15" spans="1:26" ht="15.75" customHeight="1" x14ac:dyDescent="0.5">
      <c r="A15" s="81" t="s">
        <v>35</v>
      </c>
      <c r="B15" s="79" t="s">
        <v>36</v>
      </c>
      <c r="C15" s="79" t="s">
        <v>1854</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5">
      <c r="A16" s="81" t="s">
        <v>38</v>
      </c>
      <c r="B16" s="79" t="s">
        <v>39</v>
      </c>
      <c r="C16" s="79" t="s">
        <v>1854</v>
      </c>
      <c r="D16" s="79"/>
      <c r="E16" s="79"/>
      <c r="F16" s="79">
        <v>-18.781436361783499</v>
      </c>
      <c r="G16" s="79"/>
      <c r="H16" s="79"/>
      <c r="I16" s="83" t="s">
        <v>1868</v>
      </c>
      <c r="J16" s="84">
        <f>28/25</f>
        <v>1.1200000000000001</v>
      </c>
      <c r="K16" s="69"/>
      <c r="L16" s="79"/>
      <c r="M16" s="79"/>
      <c r="N16" s="79"/>
      <c r="O16" s="79"/>
      <c r="P16" s="79"/>
      <c r="Q16" s="79"/>
      <c r="R16" s="79"/>
      <c r="S16" s="79"/>
      <c r="T16" s="79"/>
      <c r="U16" s="79"/>
      <c r="V16" s="79"/>
      <c r="W16" s="79"/>
      <c r="X16" s="79"/>
      <c r="Y16" s="79"/>
      <c r="Z16" s="79"/>
    </row>
    <row r="17" spans="1:26" ht="15.75" customHeight="1" x14ac:dyDescent="0.5">
      <c r="A17" s="81" t="s">
        <v>40</v>
      </c>
      <c r="B17" s="79" t="s">
        <v>41</v>
      </c>
      <c r="C17" s="79" t="s">
        <v>1854</v>
      </c>
      <c r="D17" s="79"/>
      <c r="E17" s="79"/>
      <c r="F17" s="79">
        <v>-20.063061590964889</v>
      </c>
      <c r="G17" s="79"/>
      <c r="H17" s="79"/>
      <c r="I17" s="85" t="s">
        <v>1869</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5">
      <c r="A18" s="81" t="s">
        <v>43</v>
      </c>
      <c r="B18" s="79" t="s">
        <v>44</v>
      </c>
      <c r="C18" s="79" t="s">
        <v>1854</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5">
      <c r="A19" s="81" t="s">
        <v>46</v>
      </c>
      <c r="B19" s="79" t="s">
        <v>47</v>
      </c>
      <c r="C19" s="79" t="s">
        <v>1854</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5">
      <c r="A20" s="81" t="s">
        <v>49</v>
      </c>
      <c r="B20" s="79" t="s">
        <v>50</v>
      </c>
      <c r="C20" s="79" t="s">
        <v>1854</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5">
      <c r="A21" s="81" t="s">
        <v>52</v>
      </c>
      <c r="B21" s="79" t="s">
        <v>53</v>
      </c>
      <c r="C21" s="79" t="s">
        <v>1854</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5">
      <c r="A22" s="81" t="s">
        <v>54</v>
      </c>
      <c r="B22" s="79" t="s">
        <v>55</v>
      </c>
      <c r="C22" s="79" t="s">
        <v>1854</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5">
      <c r="A23" s="81" t="s">
        <v>57</v>
      </c>
      <c r="B23" s="79" t="s">
        <v>58</v>
      </c>
      <c r="C23" s="79" t="s">
        <v>1854</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5">
      <c r="A24" s="81" t="s">
        <v>60</v>
      </c>
      <c r="B24" s="79" t="s">
        <v>61</v>
      </c>
      <c r="C24" s="79" t="s">
        <v>1854</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5">
      <c r="A25" s="81" t="s">
        <v>63</v>
      </c>
      <c r="B25" s="79" t="s">
        <v>64</v>
      </c>
      <c r="C25" s="79" t="s">
        <v>1854</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5">
      <c r="A26" s="81" t="s">
        <v>66</v>
      </c>
      <c r="B26" s="79" t="s">
        <v>67</v>
      </c>
      <c r="C26" s="79" t="s">
        <v>1854</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5">
      <c r="A27" s="81" t="s">
        <v>69</v>
      </c>
      <c r="B27" s="79" t="s">
        <v>70</v>
      </c>
      <c r="C27" s="79" t="s">
        <v>1854</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5">
      <c r="A28" s="81" t="s">
        <v>72</v>
      </c>
      <c r="B28" s="79" t="s">
        <v>73</v>
      </c>
      <c r="C28" s="79" t="s">
        <v>1854</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5">
      <c r="A29" s="81" t="s">
        <v>74</v>
      </c>
      <c r="B29" s="79" t="s">
        <v>75</v>
      </c>
      <c r="C29" s="79" t="s">
        <v>1854</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5">
      <c r="A30" s="81" t="s">
        <v>77</v>
      </c>
      <c r="B30" s="79" t="s">
        <v>78</v>
      </c>
      <c r="C30" s="79" t="s">
        <v>1854</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5">
      <c r="A31" s="81" t="s">
        <v>80</v>
      </c>
      <c r="B31" s="79" t="s">
        <v>81</v>
      </c>
      <c r="C31" s="79" t="s">
        <v>1854</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5">
      <c r="A32" s="81" t="s">
        <v>83</v>
      </c>
      <c r="B32" s="79" t="s">
        <v>84</v>
      </c>
      <c r="C32" s="79" t="s">
        <v>1854</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5">
      <c r="A33" s="81" t="s">
        <v>85</v>
      </c>
      <c r="B33" s="79" t="s">
        <v>86</v>
      </c>
      <c r="C33" s="79" t="s">
        <v>1854</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5">
      <c r="A34" s="81" t="s">
        <v>88</v>
      </c>
      <c r="B34" s="79" t="s">
        <v>89</v>
      </c>
      <c r="C34" s="79" t="s">
        <v>1854</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5">
      <c r="A35" s="81" t="s">
        <v>91</v>
      </c>
      <c r="B35" s="79" t="s">
        <v>92</v>
      </c>
      <c r="C35" s="79" t="s">
        <v>1854</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5">
      <c r="A36" s="81" t="s">
        <v>94</v>
      </c>
      <c r="B36" s="79" t="s">
        <v>95</v>
      </c>
      <c r="C36" s="79" t="s">
        <v>1854</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5">
      <c r="A37" s="81" t="s">
        <v>96</v>
      </c>
      <c r="B37" s="79" t="s">
        <v>97</v>
      </c>
      <c r="C37" s="79" t="s">
        <v>1854</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5">
      <c r="A38" s="81" t="s">
        <v>99</v>
      </c>
      <c r="B38" s="79" t="s">
        <v>100</v>
      </c>
      <c r="C38" s="79" t="s">
        <v>1854</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5">
      <c r="A39" s="81" t="s">
        <v>102</v>
      </c>
      <c r="B39" s="79" t="s">
        <v>103</v>
      </c>
      <c r="C39" s="79" t="s">
        <v>1854</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5">
      <c r="A40" s="81" t="s">
        <v>105</v>
      </c>
      <c r="B40" s="79" t="s">
        <v>106</v>
      </c>
      <c r="C40" s="79" t="s">
        <v>1854</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5">
      <c r="A41" s="81" t="s">
        <v>107</v>
      </c>
      <c r="B41" s="79" t="s">
        <v>108</v>
      </c>
      <c r="C41" s="79" t="s">
        <v>1854</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5">
      <c r="A42" s="81" t="s">
        <v>110</v>
      </c>
      <c r="B42" s="79" t="s">
        <v>111</v>
      </c>
      <c r="C42" s="79" t="s">
        <v>1854</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5">
      <c r="A43" s="81" t="s">
        <v>113</v>
      </c>
      <c r="B43" s="79" t="s">
        <v>114</v>
      </c>
      <c r="C43" s="79" t="s">
        <v>1854</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5">
      <c r="A44" s="81" t="s">
        <v>116</v>
      </c>
      <c r="B44" s="79" t="s">
        <v>117</v>
      </c>
      <c r="C44" s="79" t="s">
        <v>1854</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5">
      <c r="A45" s="81" t="s">
        <v>118</v>
      </c>
      <c r="B45" s="79" t="s">
        <v>119</v>
      </c>
      <c r="C45" s="79" t="s">
        <v>1854</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5">
      <c r="A46" s="81" t="s">
        <v>121</v>
      </c>
      <c r="B46" s="79" t="s">
        <v>122</v>
      </c>
      <c r="C46" s="79" t="s">
        <v>1854</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5">
      <c r="A47" s="81" t="s">
        <v>124</v>
      </c>
      <c r="B47" s="79" t="s">
        <v>125</v>
      </c>
      <c r="C47" s="79" t="s">
        <v>1854</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5">
      <c r="A48" s="81" t="s">
        <v>127</v>
      </c>
      <c r="B48" s="79" t="s">
        <v>128</v>
      </c>
      <c r="C48" s="79" t="s">
        <v>1854</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5">
      <c r="A49" s="81" t="s">
        <v>130</v>
      </c>
      <c r="B49" s="79" t="s">
        <v>131</v>
      </c>
      <c r="C49" s="79" t="s">
        <v>1854</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5">
      <c r="A50" s="81" t="s">
        <v>132</v>
      </c>
      <c r="B50" s="79" t="s">
        <v>133</v>
      </c>
      <c r="C50" s="79" t="s">
        <v>1854</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5">
      <c r="A51" s="81" t="s">
        <v>1</v>
      </c>
      <c r="B51" s="79" t="s">
        <v>134</v>
      </c>
      <c r="C51" s="79" t="s">
        <v>1854</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5">
      <c r="A52" s="81" t="s">
        <v>136</v>
      </c>
      <c r="B52" s="79" t="s">
        <v>137</v>
      </c>
      <c r="C52" s="79" t="s">
        <v>1854</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5">
      <c r="A53" s="81" t="s">
        <v>2</v>
      </c>
      <c r="B53" s="79" t="s">
        <v>3</v>
      </c>
      <c r="C53" s="79" t="s">
        <v>1861</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5">
      <c r="A54" s="81" t="s">
        <v>4</v>
      </c>
      <c r="B54" s="79" t="s">
        <v>5</v>
      </c>
      <c r="C54" s="79" t="s">
        <v>1861</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5">
      <c r="A55" s="81" t="s">
        <v>7</v>
      </c>
      <c r="B55" s="79" t="s">
        <v>8</v>
      </c>
      <c r="C55" s="79" t="s">
        <v>1861</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5">
      <c r="A56" s="81" t="s">
        <v>10</v>
      </c>
      <c r="B56" s="79" t="s">
        <v>11</v>
      </c>
      <c r="C56" s="79" t="s">
        <v>1861</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5">
      <c r="A57" s="81" t="s">
        <v>13</v>
      </c>
      <c r="B57" s="79" t="s">
        <v>14</v>
      </c>
      <c r="C57" s="79" t="s">
        <v>1861</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5">
      <c r="A58" s="81" t="s">
        <v>16</v>
      </c>
      <c r="B58" s="79" t="s">
        <v>17</v>
      </c>
      <c r="C58" s="79" t="s">
        <v>1861</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5">
      <c r="A59" s="81" t="s">
        <v>18</v>
      </c>
      <c r="B59" s="79" t="s">
        <v>19</v>
      </c>
      <c r="C59" s="79" t="s">
        <v>1861</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5">
      <c r="A60" s="81" t="s">
        <v>21</v>
      </c>
      <c r="B60" s="79" t="s">
        <v>22</v>
      </c>
      <c r="C60" s="79" t="s">
        <v>1861</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5">
      <c r="A61" s="81" t="s">
        <v>245</v>
      </c>
      <c r="B61" s="79" t="s">
        <v>22</v>
      </c>
      <c r="C61" s="79" t="s">
        <v>1861</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5">
      <c r="A62" s="81" t="s">
        <v>24</v>
      </c>
      <c r="B62" s="79" t="s">
        <v>25</v>
      </c>
      <c r="C62" s="79" t="s">
        <v>1861</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5">
      <c r="A63" s="81" t="s">
        <v>27</v>
      </c>
      <c r="B63" s="79" t="s">
        <v>28</v>
      </c>
      <c r="C63" s="79" t="s">
        <v>1861</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5">
      <c r="A64" s="81" t="s">
        <v>29</v>
      </c>
      <c r="B64" s="79" t="s">
        <v>30</v>
      </c>
      <c r="C64" s="79" t="s">
        <v>1861</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5">
      <c r="A65" s="81" t="s">
        <v>32</v>
      </c>
      <c r="B65" s="79" t="s">
        <v>33</v>
      </c>
      <c r="C65" s="79" t="s">
        <v>1861</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5">
      <c r="A66" s="81" t="s">
        <v>35</v>
      </c>
      <c r="B66" s="79" t="s">
        <v>36</v>
      </c>
      <c r="C66" s="79" t="s">
        <v>1861</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5">
      <c r="A67" s="81" t="s">
        <v>38</v>
      </c>
      <c r="B67" s="79" t="s">
        <v>39</v>
      </c>
      <c r="C67" s="79" t="s">
        <v>1861</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5">
      <c r="A68" s="81" t="s">
        <v>40</v>
      </c>
      <c r="B68" s="79" t="s">
        <v>41</v>
      </c>
      <c r="C68" s="79" t="s">
        <v>1861</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5">
      <c r="A69" s="81" t="s">
        <v>43</v>
      </c>
      <c r="B69" s="79" t="s">
        <v>44</v>
      </c>
      <c r="C69" s="79" t="s">
        <v>1861</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5">
      <c r="A70" s="81" t="s">
        <v>46</v>
      </c>
      <c r="B70" s="79" t="s">
        <v>47</v>
      </c>
      <c r="C70" s="79" t="s">
        <v>1861</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5">
      <c r="A71" s="81" t="s">
        <v>49</v>
      </c>
      <c r="B71" s="79" t="s">
        <v>50</v>
      </c>
      <c r="C71" s="79" t="s">
        <v>1861</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5">
      <c r="A72" s="81" t="s">
        <v>52</v>
      </c>
      <c r="B72" s="79" t="s">
        <v>53</v>
      </c>
      <c r="C72" s="79" t="s">
        <v>1861</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5">
      <c r="A73" s="81" t="s">
        <v>54</v>
      </c>
      <c r="B73" s="79" t="s">
        <v>55</v>
      </c>
      <c r="C73" s="79" t="s">
        <v>1861</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5">
      <c r="A74" s="81" t="s">
        <v>57</v>
      </c>
      <c r="B74" s="79" t="s">
        <v>58</v>
      </c>
      <c r="C74" s="79" t="s">
        <v>1861</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5">
      <c r="A75" s="81" t="s">
        <v>60</v>
      </c>
      <c r="B75" s="79" t="s">
        <v>61</v>
      </c>
      <c r="C75" s="79" t="s">
        <v>1861</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5">
      <c r="A76" s="81" t="s">
        <v>63</v>
      </c>
      <c r="B76" s="79" t="s">
        <v>64</v>
      </c>
      <c r="C76" s="79" t="s">
        <v>1861</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5">
      <c r="A77" s="81" t="s">
        <v>66</v>
      </c>
      <c r="B77" s="79" t="s">
        <v>67</v>
      </c>
      <c r="C77" s="79" t="s">
        <v>1861</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5">
      <c r="A78" s="81" t="s">
        <v>69</v>
      </c>
      <c r="B78" s="79" t="s">
        <v>70</v>
      </c>
      <c r="C78" s="79" t="s">
        <v>1861</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5">
      <c r="A79" s="81" t="s">
        <v>72</v>
      </c>
      <c r="B79" s="79" t="s">
        <v>73</v>
      </c>
      <c r="C79" s="79" t="s">
        <v>1861</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5">
      <c r="A80" s="81" t="s">
        <v>74</v>
      </c>
      <c r="B80" s="79" t="s">
        <v>75</v>
      </c>
      <c r="C80" s="79" t="s">
        <v>1861</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5">
      <c r="A81" s="81" t="s">
        <v>77</v>
      </c>
      <c r="B81" s="79" t="s">
        <v>78</v>
      </c>
      <c r="C81" s="79" t="s">
        <v>1861</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5">
      <c r="A82" s="81" t="s">
        <v>80</v>
      </c>
      <c r="B82" s="79" t="s">
        <v>81</v>
      </c>
      <c r="C82" s="79" t="s">
        <v>1861</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5">
      <c r="A83" s="81" t="s">
        <v>83</v>
      </c>
      <c r="B83" s="79" t="s">
        <v>84</v>
      </c>
      <c r="C83" s="79" t="s">
        <v>1861</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5">
      <c r="A84" s="81" t="s">
        <v>85</v>
      </c>
      <c r="B84" s="79" t="s">
        <v>86</v>
      </c>
      <c r="C84" s="79" t="s">
        <v>1861</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5">
      <c r="A85" s="81" t="s">
        <v>88</v>
      </c>
      <c r="B85" s="79" t="s">
        <v>89</v>
      </c>
      <c r="C85" s="79" t="s">
        <v>1861</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5">
      <c r="A86" s="81" t="s">
        <v>91</v>
      </c>
      <c r="B86" s="79" t="s">
        <v>92</v>
      </c>
      <c r="C86" s="79" t="s">
        <v>1861</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5">
      <c r="A87" s="81" t="s">
        <v>94</v>
      </c>
      <c r="B87" s="79" t="s">
        <v>95</v>
      </c>
      <c r="C87" s="79" t="s">
        <v>1861</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5">
      <c r="A88" s="81" t="s">
        <v>96</v>
      </c>
      <c r="B88" s="79" t="s">
        <v>97</v>
      </c>
      <c r="C88" s="79" t="s">
        <v>1861</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5">
      <c r="A89" s="81" t="s">
        <v>99</v>
      </c>
      <c r="B89" s="79" t="s">
        <v>100</v>
      </c>
      <c r="C89" s="79" t="s">
        <v>1861</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5">
      <c r="A90" s="81" t="s">
        <v>102</v>
      </c>
      <c r="B90" s="79" t="s">
        <v>103</v>
      </c>
      <c r="C90" s="79" t="s">
        <v>1861</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5">
      <c r="A91" s="81" t="s">
        <v>105</v>
      </c>
      <c r="B91" s="79" t="s">
        <v>106</v>
      </c>
      <c r="C91" s="79" t="s">
        <v>1861</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5">
      <c r="A92" s="81" t="s">
        <v>107</v>
      </c>
      <c r="B92" s="79" t="s">
        <v>108</v>
      </c>
      <c r="C92" s="79" t="s">
        <v>1861</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5">
      <c r="A93" s="81" t="s">
        <v>110</v>
      </c>
      <c r="B93" s="79" t="s">
        <v>111</v>
      </c>
      <c r="C93" s="79" t="s">
        <v>1861</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5">
      <c r="A94" s="81" t="s">
        <v>113</v>
      </c>
      <c r="B94" s="79" t="s">
        <v>114</v>
      </c>
      <c r="C94" s="79" t="s">
        <v>1861</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5">
      <c r="A95" s="81" t="s">
        <v>116</v>
      </c>
      <c r="B95" s="79" t="s">
        <v>117</v>
      </c>
      <c r="C95" s="79" t="s">
        <v>1861</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5">
      <c r="A96" s="81" t="s">
        <v>118</v>
      </c>
      <c r="B96" s="79" t="s">
        <v>119</v>
      </c>
      <c r="C96" s="79" t="s">
        <v>1861</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5">
      <c r="A97" s="81" t="s">
        <v>121</v>
      </c>
      <c r="B97" s="79" t="s">
        <v>122</v>
      </c>
      <c r="C97" s="79" t="s">
        <v>1861</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5">
      <c r="A98" s="81" t="s">
        <v>124</v>
      </c>
      <c r="B98" s="79" t="s">
        <v>125</v>
      </c>
      <c r="C98" s="79" t="s">
        <v>1861</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5">
      <c r="A99" s="81" t="s">
        <v>127</v>
      </c>
      <c r="B99" s="79" t="s">
        <v>128</v>
      </c>
      <c r="C99" s="79" t="s">
        <v>1861</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5">
      <c r="A100" s="81" t="s">
        <v>130</v>
      </c>
      <c r="B100" s="79" t="s">
        <v>131</v>
      </c>
      <c r="C100" s="79" t="s">
        <v>1861</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5">
      <c r="A101" s="81" t="s">
        <v>132</v>
      </c>
      <c r="B101" s="79" t="s">
        <v>133</v>
      </c>
      <c r="C101" s="79" t="s">
        <v>1861</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5">
      <c r="A102" s="81" t="s">
        <v>1</v>
      </c>
      <c r="B102" s="79" t="s">
        <v>134</v>
      </c>
      <c r="C102" s="79" t="s">
        <v>1861</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5">
      <c r="A103" s="81" t="s">
        <v>136</v>
      </c>
      <c r="B103" s="79" t="s">
        <v>137</v>
      </c>
      <c r="C103" s="79" t="s">
        <v>1861</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5">
      <c r="A157" s="79"/>
      <c r="B157" s="79"/>
      <c r="C157" s="79"/>
      <c r="D157" s="79"/>
      <c r="E157" s="69" t="s">
        <v>1870</v>
      </c>
      <c r="F157" s="69" t="s">
        <v>1871</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5">
      <c r="A161" s="87" t="s">
        <v>7</v>
      </c>
      <c r="B161" s="88" t="s">
        <v>8</v>
      </c>
      <c r="C161" s="79" t="s">
        <v>1028</v>
      </c>
      <c r="D161" s="91" t="s">
        <v>1872</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5">
      <c r="A165" s="87" t="s">
        <v>7</v>
      </c>
      <c r="B165" s="88" t="s">
        <v>8</v>
      </c>
      <c r="C165" s="79" t="s">
        <v>1358</v>
      </c>
      <c r="D165" s="91" t="s">
        <v>1872</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5">
      <c r="A169" s="87" t="s">
        <v>7</v>
      </c>
      <c r="B169" s="88" t="s">
        <v>8</v>
      </c>
      <c r="C169" s="79" t="s">
        <v>304</v>
      </c>
      <c r="D169" s="91" t="s">
        <v>1872</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5">
      <c r="A173" s="87" t="s">
        <v>7</v>
      </c>
      <c r="B173" s="88" t="s">
        <v>8</v>
      </c>
      <c r="C173" s="79" t="s">
        <v>753</v>
      </c>
      <c r="D173" s="79" t="s">
        <v>1872</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5">
      <c r="A177" s="87" t="s">
        <v>16</v>
      </c>
      <c r="B177" s="88" t="s">
        <v>17</v>
      </c>
      <c r="C177" s="79" t="s">
        <v>1028</v>
      </c>
      <c r="D177" s="91" t="s">
        <v>1872</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5">
      <c r="A181" s="87" t="s">
        <v>16</v>
      </c>
      <c r="B181" s="88" t="s">
        <v>17</v>
      </c>
      <c r="C181" s="79" t="s">
        <v>1358</v>
      </c>
      <c r="D181" s="91" t="s">
        <v>1872</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5">
      <c r="A185" s="87" t="s">
        <v>16</v>
      </c>
      <c r="B185" s="88" t="s">
        <v>17</v>
      </c>
      <c r="C185" s="79" t="s">
        <v>304</v>
      </c>
      <c r="D185" s="91" t="s">
        <v>1872</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5">
      <c r="A189" s="87" t="s">
        <v>16</v>
      </c>
      <c r="B189" s="88" t="s">
        <v>17</v>
      </c>
      <c r="C189" s="79" t="s">
        <v>753</v>
      </c>
      <c r="D189" s="79" t="s">
        <v>1872</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5">
      <c r="A193" s="87" t="s">
        <v>24</v>
      </c>
      <c r="B193" s="88" t="s">
        <v>25</v>
      </c>
      <c r="C193" s="79" t="s">
        <v>1028</v>
      </c>
      <c r="D193" s="91" t="s">
        <v>1872</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5">
      <c r="A197" s="87" t="s">
        <v>24</v>
      </c>
      <c r="B197" s="88" t="s">
        <v>25</v>
      </c>
      <c r="C197" s="79" t="s">
        <v>1358</v>
      </c>
      <c r="D197" s="91" t="s">
        <v>1872</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5">
      <c r="A201" s="87" t="s">
        <v>24</v>
      </c>
      <c r="B201" s="88" t="s">
        <v>25</v>
      </c>
      <c r="C201" s="79" t="s">
        <v>304</v>
      </c>
      <c r="D201" s="91" t="s">
        <v>1872</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5">
      <c r="A205" s="87" t="s">
        <v>24</v>
      </c>
      <c r="B205" s="88" t="s">
        <v>25</v>
      </c>
      <c r="C205" s="79" t="s">
        <v>753</v>
      </c>
      <c r="D205" s="79" t="s">
        <v>1872</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5">
      <c r="A209" s="87" t="s">
        <v>35</v>
      </c>
      <c r="B209" s="88" t="s">
        <v>36</v>
      </c>
      <c r="C209" s="79" t="s">
        <v>1028</v>
      </c>
      <c r="D209" s="91" t="s">
        <v>1872</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5">
      <c r="A213" s="87" t="s">
        <v>35</v>
      </c>
      <c r="B213" s="88" t="s">
        <v>36</v>
      </c>
      <c r="C213" s="79" t="s">
        <v>1358</v>
      </c>
      <c r="D213" s="91" t="s">
        <v>1872</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5">
      <c r="A217" s="87" t="s">
        <v>35</v>
      </c>
      <c r="B217" s="88" t="s">
        <v>36</v>
      </c>
      <c r="C217" s="79" t="s">
        <v>304</v>
      </c>
      <c r="D217" s="91" t="s">
        <v>1872</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5">
      <c r="A221" s="87" t="s">
        <v>35</v>
      </c>
      <c r="B221" s="88" t="s">
        <v>36</v>
      </c>
      <c r="C221" s="79" t="s">
        <v>753</v>
      </c>
      <c r="D221" s="79" t="s">
        <v>1872</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5">
      <c r="A225" s="87" t="s">
        <v>38</v>
      </c>
      <c r="B225" s="88" t="s">
        <v>39</v>
      </c>
      <c r="C225" s="79" t="s">
        <v>1028</v>
      </c>
      <c r="D225" s="91" t="s">
        <v>1872</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5">
      <c r="A229" s="87" t="s">
        <v>38</v>
      </c>
      <c r="B229" s="88" t="s">
        <v>39</v>
      </c>
      <c r="C229" s="79" t="s">
        <v>1358</v>
      </c>
      <c r="D229" s="91" t="s">
        <v>1872</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5">
      <c r="A233" s="87" t="s">
        <v>38</v>
      </c>
      <c r="B233" s="88" t="s">
        <v>39</v>
      </c>
      <c r="C233" s="79" t="s">
        <v>304</v>
      </c>
      <c r="D233" s="91" t="s">
        <v>1872</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5">
      <c r="A237" s="87" t="s">
        <v>38</v>
      </c>
      <c r="B237" s="88" t="s">
        <v>39</v>
      </c>
      <c r="C237" s="79" t="s">
        <v>753</v>
      </c>
      <c r="D237" s="79" t="s">
        <v>1872</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5">
      <c r="A241" s="87" t="s">
        <v>40</v>
      </c>
      <c r="B241" s="88" t="s">
        <v>41</v>
      </c>
      <c r="C241" s="79" t="s">
        <v>1028</v>
      </c>
      <c r="D241" s="91" t="s">
        <v>1872</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5">
      <c r="A245" s="87" t="s">
        <v>40</v>
      </c>
      <c r="B245" s="88" t="s">
        <v>41</v>
      </c>
      <c r="C245" s="79" t="s">
        <v>1358</v>
      </c>
      <c r="D245" s="91" t="s">
        <v>1872</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5">
      <c r="A249" s="87" t="s">
        <v>40</v>
      </c>
      <c r="B249" s="88" t="s">
        <v>41</v>
      </c>
      <c r="C249" s="79" t="s">
        <v>304</v>
      </c>
      <c r="D249" s="91" t="s">
        <v>1872</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5">
      <c r="A253" s="87" t="s">
        <v>40</v>
      </c>
      <c r="B253" s="88" t="s">
        <v>41</v>
      </c>
      <c r="C253" s="79" t="s">
        <v>753</v>
      </c>
      <c r="D253" s="79" t="s">
        <v>1872</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5">
      <c r="A257" s="87" t="s">
        <v>52</v>
      </c>
      <c r="B257" s="88" t="s">
        <v>53</v>
      </c>
      <c r="C257" s="79" t="s">
        <v>1028</v>
      </c>
      <c r="D257" s="91" t="s">
        <v>1872</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5">
      <c r="A261" s="87" t="s">
        <v>52</v>
      </c>
      <c r="B261" s="88" t="s">
        <v>53</v>
      </c>
      <c r="C261" s="79" t="s">
        <v>1358</v>
      </c>
      <c r="D261" s="91" t="s">
        <v>1872</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5">
      <c r="A265" s="87" t="s">
        <v>52</v>
      </c>
      <c r="B265" s="88" t="s">
        <v>53</v>
      </c>
      <c r="C265" s="79" t="s">
        <v>304</v>
      </c>
      <c r="D265" s="91" t="s">
        <v>1872</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5">
      <c r="A269" s="87" t="s">
        <v>52</v>
      </c>
      <c r="B269" s="88" t="s">
        <v>53</v>
      </c>
      <c r="C269" s="79" t="s">
        <v>753</v>
      </c>
      <c r="D269" s="79" t="s">
        <v>1872</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5">
      <c r="A273" s="87" t="s">
        <v>54</v>
      </c>
      <c r="B273" s="88" t="s">
        <v>55</v>
      </c>
      <c r="C273" s="79" t="s">
        <v>1028</v>
      </c>
      <c r="D273" s="91" t="s">
        <v>1872</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5">
      <c r="A277" s="87" t="s">
        <v>54</v>
      </c>
      <c r="B277" s="88" t="s">
        <v>55</v>
      </c>
      <c r="C277" s="79" t="s">
        <v>1358</v>
      </c>
      <c r="D277" s="91" t="s">
        <v>1872</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5">
      <c r="A281" s="87" t="s">
        <v>54</v>
      </c>
      <c r="B281" s="88" t="s">
        <v>55</v>
      </c>
      <c r="C281" s="79" t="s">
        <v>304</v>
      </c>
      <c r="D281" s="91" t="s">
        <v>1872</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5">
      <c r="A285" s="87" t="s">
        <v>54</v>
      </c>
      <c r="B285" s="88" t="s">
        <v>55</v>
      </c>
      <c r="C285" s="79" t="s">
        <v>753</v>
      </c>
      <c r="D285" s="79" t="s">
        <v>1872</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5">
      <c r="A289" s="87" t="s">
        <v>60</v>
      </c>
      <c r="B289" s="88" t="s">
        <v>61</v>
      </c>
      <c r="C289" s="79" t="s">
        <v>1028</v>
      </c>
      <c r="D289" s="91" t="s">
        <v>1872</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5">
      <c r="A293" s="87" t="s">
        <v>60</v>
      </c>
      <c r="B293" s="88" t="s">
        <v>61</v>
      </c>
      <c r="C293" s="79" t="s">
        <v>1358</v>
      </c>
      <c r="D293" s="91" t="s">
        <v>1872</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5">
      <c r="A297" s="87" t="s">
        <v>60</v>
      </c>
      <c r="B297" s="88" t="s">
        <v>61</v>
      </c>
      <c r="C297" s="79" t="s">
        <v>304</v>
      </c>
      <c r="D297" s="91" t="s">
        <v>1872</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5">
      <c r="A301" s="87" t="s">
        <v>60</v>
      </c>
      <c r="B301" s="88" t="s">
        <v>61</v>
      </c>
      <c r="C301" s="79" t="s">
        <v>753</v>
      </c>
      <c r="D301" s="79" t="s">
        <v>1872</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5">
      <c r="A305" s="87" t="s">
        <v>63</v>
      </c>
      <c r="B305" s="88" t="s">
        <v>64</v>
      </c>
      <c r="C305" s="79" t="s">
        <v>1028</v>
      </c>
      <c r="D305" s="91" t="s">
        <v>1872</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5">
      <c r="A309" s="87" t="s">
        <v>63</v>
      </c>
      <c r="B309" s="88" t="s">
        <v>64</v>
      </c>
      <c r="C309" s="79" t="s">
        <v>1358</v>
      </c>
      <c r="D309" s="91" t="s">
        <v>1872</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5">
      <c r="A313" s="87" t="s">
        <v>63</v>
      </c>
      <c r="B313" s="88" t="s">
        <v>64</v>
      </c>
      <c r="C313" s="79" t="s">
        <v>304</v>
      </c>
      <c r="D313" s="91" t="s">
        <v>1872</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5">
      <c r="A317" s="87" t="s">
        <v>63</v>
      </c>
      <c r="B317" s="88" t="s">
        <v>64</v>
      </c>
      <c r="C317" s="79" t="s">
        <v>753</v>
      </c>
      <c r="D317" s="79" t="s">
        <v>1872</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5">
      <c r="A321" s="87" t="s">
        <v>77</v>
      </c>
      <c r="B321" s="88" t="s">
        <v>78</v>
      </c>
      <c r="C321" s="79" t="s">
        <v>1028</v>
      </c>
      <c r="D321" s="91" t="s">
        <v>1872</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5">
      <c r="A325" s="87" t="s">
        <v>77</v>
      </c>
      <c r="B325" s="88" t="s">
        <v>78</v>
      </c>
      <c r="C325" s="79" t="s">
        <v>1358</v>
      </c>
      <c r="D325" s="91" t="s">
        <v>1872</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5">
      <c r="A329" s="87" t="s">
        <v>77</v>
      </c>
      <c r="B329" s="88" t="s">
        <v>78</v>
      </c>
      <c r="C329" s="79" t="s">
        <v>304</v>
      </c>
      <c r="D329" s="91" t="s">
        <v>1872</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5">
      <c r="A333" s="87" t="s">
        <v>77</v>
      </c>
      <c r="B333" s="88" t="s">
        <v>78</v>
      </c>
      <c r="C333" s="79" t="s">
        <v>753</v>
      </c>
      <c r="D333" s="79" t="s">
        <v>1872</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5">
      <c r="A337" s="87" t="s">
        <v>83</v>
      </c>
      <c r="B337" s="88" t="s">
        <v>84</v>
      </c>
      <c r="C337" s="79" t="s">
        <v>1028</v>
      </c>
      <c r="D337" s="91" t="s">
        <v>1872</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5">
      <c r="A341" s="87" t="s">
        <v>83</v>
      </c>
      <c r="B341" s="88" t="s">
        <v>84</v>
      </c>
      <c r="C341" s="79" t="s">
        <v>1358</v>
      </c>
      <c r="D341" s="91" t="s">
        <v>1872</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5">
      <c r="A345" s="87" t="s">
        <v>83</v>
      </c>
      <c r="B345" s="88" t="s">
        <v>84</v>
      </c>
      <c r="C345" s="79" t="s">
        <v>304</v>
      </c>
      <c r="D345" s="91" t="s">
        <v>1872</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5">
      <c r="A349" s="87" t="s">
        <v>83</v>
      </c>
      <c r="B349" s="88" t="s">
        <v>84</v>
      </c>
      <c r="C349" s="79" t="s">
        <v>753</v>
      </c>
      <c r="D349" s="79" t="s">
        <v>1872</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5">
      <c r="A353" s="87" t="s">
        <v>85</v>
      </c>
      <c r="B353" s="88" t="s">
        <v>86</v>
      </c>
      <c r="C353" s="79" t="s">
        <v>1028</v>
      </c>
      <c r="D353" s="91" t="s">
        <v>1872</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5">
      <c r="A357" s="87" t="s">
        <v>85</v>
      </c>
      <c r="B357" s="88" t="s">
        <v>86</v>
      </c>
      <c r="C357" s="79" t="s">
        <v>1358</v>
      </c>
      <c r="D357" s="91" t="s">
        <v>1872</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5">
      <c r="A361" s="87" t="s">
        <v>85</v>
      </c>
      <c r="B361" s="88" t="s">
        <v>86</v>
      </c>
      <c r="C361" s="79" t="s">
        <v>304</v>
      </c>
      <c r="D361" s="91" t="s">
        <v>1872</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5">
      <c r="A365" s="87" t="s">
        <v>85</v>
      </c>
      <c r="B365" s="88" t="s">
        <v>86</v>
      </c>
      <c r="C365" s="79" t="s">
        <v>753</v>
      </c>
      <c r="D365" s="79" t="s">
        <v>1872</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5">
      <c r="A369" s="87" t="s">
        <v>91</v>
      </c>
      <c r="B369" s="88" t="s">
        <v>92</v>
      </c>
      <c r="C369" s="79" t="s">
        <v>1028</v>
      </c>
      <c r="D369" s="91" t="s">
        <v>1872</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5">
      <c r="A373" s="87" t="s">
        <v>91</v>
      </c>
      <c r="B373" s="88" t="s">
        <v>92</v>
      </c>
      <c r="C373" s="79" t="s">
        <v>1358</v>
      </c>
      <c r="D373" s="91" t="s">
        <v>1872</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5">
      <c r="A377" s="87" t="s">
        <v>91</v>
      </c>
      <c r="B377" s="88" t="s">
        <v>92</v>
      </c>
      <c r="C377" s="79" t="s">
        <v>304</v>
      </c>
      <c r="D377" s="91" t="s">
        <v>1872</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5">
      <c r="A381" s="87" t="s">
        <v>91</v>
      </c>
      <c r="B381" s="88" t="s">
        <v>92</v>
      </c>
      <c r="C381" s="79" t="s">
        <v>753</v>
      </c>
      <c r="D381" s="79" t="s">
        <v>1872</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5">
      <c r="A385" s="87" t="s">
        <v>96</v>
      </c>
      <c r="B385" s="88" t="s">
        <v>97</v>
      </c>
      <c r="C385" s="79" t="s">
        <v>1028</v>
      </c>
      <c r="D385" s="91" t="s">
        <v>1872</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5">
      <c r="A389" s="87" t="s">
        <v>96</v>
      </c>
      <c r="B389" s="88" t="s">
        <v>97</v>
      </c>
      <c r="C389" s="79" t="s">
        <v>1358</v>
      </c>
      <c r="D389" s="91" t="s">
        <v>1872</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5">
      <c r="A393" s="87" t="s">
        <v>96</v>
      </c>
      <c r="B393" s="88" t="s">
        <v>97</v>
      </c>
      <c r="C393" s="79" t="s">
        <v>304</v>
      </c>
      <c r="D393" s="91" t="s">
        <v>1872</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5">
      <c r="A397" s="87" t="s">
        <v>96</v>
      </c>
      <c r="B397" s="88" t="s">
        <v>97</v>
      </c>
      <c r="C397" s="79" t="s">
        <v>753</v>
      </c>
      <c r="D397" s="79" t="s">
        <v>1872</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5">
      <c r="A401" s="87" t="s">
        <v>102</v>
      </c>
      <c r="B401" s="88" t="s">
        <v>103</v>
      </c>
      <c r="C401" s="79" t="s">
        <v>1028</v>
      </c>
      <c r="D401" s="91" t="s">
        <v>1872</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5">
      <c r="A405" s="87" t="s">
        <v>102</v>
      </c>
      <c r="B405" s="88" t="s">
        <v>103</v>
      </c>
      <c r="C405" s="79" t="s">
        <v>1358</v>
      </c>
      <c r="D405" s="91" t="s">
        <v>1872</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5">
      <c r="A409" s="87" t="s">
        <v>102</v>
      </c>
      <c r="B409" s="88" t="s">
        <v>103</v>
      </c>
      <c r="C409" s="79" t="s">
        <v>304</v>
      </c>
      <c r="D409" s="91" t="s">
        <v>1872</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5">
      <c r="A413" s="87" t="s">
        <v>102</v>
      </c>
      <c r="B413" s="88" t="s">
        <v>103</v>
      </c>
      <c r="C413" s="79" t="s">
        <v>753</v>
      </c>
      <c r="D413" s="79" t="s">
        <v>1872</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5">
      <c r="A417" s="87" t="s">
        <v>105</v>
      </c>
      <c r="B417" s="88" t="s">
        <v>106</v>
      </c>
      <c r="C417" s="79" t="s">
        <v>1028</v>
      </c>
      <c r="D417" s="91" t="s">
        <v>1872</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5">
      <c r="A421" s="87" t="s">
        <v>105</v>
      </c>
      <c r="B421" s="88" t="s">
        <v>106</v>
      </c>
      <c r="C421" s="79" t="s">
        <v>1358</v>
      </c>
      <c r="D421" s="91" t="s">
        <v>1872</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5">
      <c r="A425" s="87" t="s">
        <v>105</v>
      </c>
      <c r="B425" s="88" t="s">
        <v>106</v>
      </c>
      <c r="C425" s="79" t="s">
        <v>304</v>
      </c>
      <c r="D425" s="91" t="s">
        <v>1872</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5">
      <c r="A429" s="87" t="s">
        <v>105</v>
      </c>
      <c r="B429" s="88" t="s">
        <v>106</v>
      </c>
      <c r="C429" s="79" t="s">
        <v>753</v>
      </c>
      <c r="D429" s="79" t="s">
        <v>1872</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5">
      <c r="A433" s="87" t="s">
        <v>118</v>
      </c>
      <c r="B433" s="88" t="s">
        <v>119</v>
      </c>
      <c r="C433" s="79" t="s">
        <v>1028</v>
      </c>
      <c r="D433" s="91" t="s">
        <v>1872</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5">
      <c r="A437" s="87" t="s">
        <v>118</v>
      </c>
      <c r="B437" s="88" t="s">
        <v>119</v>
      </c>
      <c r="C437" s="79" t="s">
        <v>1358</v>
      </c>
      <c r="D437" s="91" t="s">
        <v>1872</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5">
      <c r="A441" s="87" t="s">
        <v>118</v>
      </c>
      <c r="B441" s="88" t="s">
        <v>119</v>
      </c>
      <c r="C441" s="79" t="s">
        <v>304</v>
      </c>
      <c r="D441" s="91" t="s">
        <v>1872</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5">
      <c r="A445" s="87" t="s">
        <v>118</v>
      </c>
      <c r="B445" s="88" t="s">
        <v>119</v>
      </c>
      <c r="C445" s="79" t="s">
        <v>753</v>
      </c>
      <c r="D445" s="79" t="s">
        <v>1872</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5">
      <c r="A449" s="87" t="s">
        <v>127</v>
      </c>
      <c r="B449" s="88" t="s">
        <v>128</v>
      </c>
      <c r="C449" s="79" t="s">
        <v>1028</v>
      </c>
      <c r="D449" s="91" t="s">
        <v>1872</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5">
      <c r="A453" s="87" t="s">
        <v>127</v>
      </c>
      <c r="B453" s="88" t="s">
        <v>128</v>
      </c>
      <c r="C453" s="79" t="s">
        <v>1358</v>
      </c>
      <c r="D453" s="91" t="s">
        <v>1872</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5">
      <c r="A457" s="87" t="s">
        <v>127</v>
      </c>
      <c r="B457" s="88" t="s">
        <v>128</v>
      </c>
      <c r="C457" s="79" t="s">
        <v>304</v>
      </c>
      <c r="D457" s="91" t="s">
        <v>1872</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5">
      <c r="A461" s="87" t="s">
        <v>127</v>
      </c>
      <c r="B461" s="88" t="s">
        <v>128</v>
      </c>
      <c r="C461" s="79" t="s">
        <v>753</v>
      </c>
      <c r="D461" s="79" t="s">
        <v>1872</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5">
      <c r="A465" s="87" t="s">
        <v>1</v>
      </c>
      <c r="B465" s="88" t="s">
        <v>134</v>
      </c>
      <c r="C465" s="79" t="s">
        <v>1028</v>
      </c>
      <c r="D465" s="91" t="s">
        <v>1872</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5">
      <c r="A469" s="87" t="s">
        <v>1</v>
      </c>
      <c r="B469" s="88" t="s">
        <v>134</v>
      </c>
      <c r="C469" s="79" t="s">
        <v>1358</v>
      </c>
      <c r="D469" s="91" t="s">
        <v>1872</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5">
      <c r="A473" s="87" t="s">
        <v>1</v>
      </c>
      <c r="B473" s="88" t="s">
        <v>134</v>
      </c>
      <c r="C473" s="79" t="s">
        <v>304</v>
      </c>
      <c r="D473" s="91" t="s">
        <v>1872</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5">
      <c r="A477" s="87" t="s">
        <v>1</v>
      </c>
      <c r="B477" s="88" t="s">
        <v>134</v>
      </c>
      <c r="C477" s="79" t="s">
        <v>753</v>
      </c>
      <c r="D477" s="79" t="s">
        <v>1872</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6328125" defaultRowHeight="14.25" x14ac:dyDescent="0.45"/>
  <cols>
    <col min="1" max="1" width="31.265625" style="114" customWidth="1"/>
    <col min="2" max="2" width="28.1328125" style="114" customWidth="1"/>
    <col min="3" max="3" width="68" style="114" customWidth="1"/>
    <col min="4" max="7" width="8.86328125" style="114" customWidth="1"/>
    <col min="8" max="16384" width="8.86328125" style="114"/>
  </cols>
  <sheetData>
    <row r="1" spans="1:3" x14ac:dyDescent="0.45">
      <c r="A1" s="22" t="s">
        <v>1906</v>
      </c>
      <c r="B1" s="22" t="s">
        <v>1907</v>
      </c>
    </row>
    <row r="2" spans="1:3" ht="63.95" customHeight="1" x14ac:dyDescent="0.45">
      <c r="A2" t="s">
        <v>1908</v>
      </c>
      <c r="B2" t="s">
        <v>1909</v>
      </c>
      <c r="C2" s="102" t="s">
        <v>1910</v>
      </c>
    </row>
    <row r="3" spans="1:3" x14ac:dyDescent="0.45">
      <c r="A3" s="114" t="s">
        <v>2174</v>
      </c>
      <c r="B3" t="s">
        <v>2173</v>
      </c>
    </row>
    <row r="4" spans="1:3" x14ac:dyDescent="0.4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328125" defaultRowHeight="14.25" x14ac:dyDescent="0.45"/>
  <cols>
    <col min="1" max="2" width="76.86328125" style="114" bestFit="1" customWidth="1"/>
    <col min="3" max="6" width="9.1328125" style="114" customWidth="1"/>
    <col min="7" max="16384" width="9.1328125" style="114"/>
  </cols>
  <sheetData>
    <row r="1" spans="1:2" x14ac:dyDescent="0.45">
      <c r="A1" s="388" t="s">
        <v>1271</v>
      </c>
      <c r="B1" s="385"/>
    </row>
    <row r="2" spans="1:2" x14ac:dyDescent="0.45">
      <c r="A2" s="56" t="s">
        <v>1272</v>
      </c>
      <c r="B2" s="56" t="s">
        <v>1273</v>
      </c>
    </row>
    <row r="3" spans="1:2" ht="15.95" customHeight="1" x14ac:dyDescent="0.45">
      <c r="A3" s="57" t="s">
        <v>1274</v>
      </c>
      <c r="B3" t="str">
        <f t="shared" ref="B3:B40" si="0">A3</f>
        <v>million metric tons / year</v>
      </c>
    </row>
    <row r="4" spans="1:2" ht="15.95" customHeight="1" x14ac:dyDescent="0.45">
      <c r="A4" s="57" t="s">
        <v>1275</v>
      </c>
      <c r="B4" t="str">
        <f t="shared" si="0"/>
        <v>g CO2e / 2019 dollar</v>
      </c>
    </row>
    <row r="5" spans="1:2" ht="15.95" customHeight="1" x14ac:dyDescent="0.45">
      <c r="A5" s="58" t="s">
        <v>1276</v>
      </c>
      <c r="B5" t="str">
        <f t="shared" si="0"/>
        <v>thousand metric tons / year</v>
      </c>
    </row>
    <row r="6" spans="1:2" ht="15.95" customHeight="1" x14ac:dyDescent="0.45">
      <c r="A6" s="58" t="s">
        <v>1277</v>
      </c>
      <c r="B6" t="str">
        <f t="shared" si="0"/>
        <v>g CO2 / 2019 dollar</v>
      </c>
    </row>
    <row r="7" spans="1:2" ht="15.95" customHeight="1" x14ac:dyDescent="0.45">
      <c r="A7" s="58" t="s">
        <v>1278</v>
      </c>
      <c r="B7" t="str">
        <f t="shared" si="0"/>
        <v>2019 dollars / ton CO2e abated, Annual average abatement (MtCO2e)</v>
      </c>
    </row>
    <row r="8" spans="1:2" ht="15.95" customHeight="1" x14ac:dyDescent="0.45">
      <c r="A8" s="58" t="s">
        <v>1279</v>
      </c>
      <c r="B8" t="str">
        <f t="shared" si="0"/>
        <v>billion 2019 dollars / year</v>
      </c>
    </row>
    <row r="9" spans="1:2" ht="15.95" customHeight="1" x14ac:dyDescent="0.45">
      <c r="A9" s="58" t="s">
        <v>1280</v>
      </c>
      <c r="B9" t="str">
        <f t="shared" si="0"/>
        <v>billion 2019 dollars</v>
      </c>
    </row>
    <row r="10" spans="1:2" ht="15.95" customHeight="1" x14ac:dyDescent="0.45">
      <c r="A10" s="58" t="s">
        <v>1281</v>
      </c>
      <c r="B10" t="str">
        <f t="shared" si="0"/>
        <v>jobs</v>
      </c>
    </row>
    <row r="11" spans="1:2" ht="15.95" customHeight="1" x14ac:dyDescent="0.45">
      <c r="A11" s="58" t="s">
        <v>1282</v>
      </c>
      <c r="B11" t="str">
        <f t="shared" si="0"/>
        <v>incidents / year</v>
      </c>
    </row>
    <row r="12" spans="1:2" ht="15.95" customHeight="1" x14ac:dyDescent="0.45">
      <c r="A12" s="58" t="s">
        <v>1283</v>
      </c>
      <c r="B12" t="str">
        <f t="shared" si="0"/>
        <v>% change</v>
      </c>
    </row>
    <row r="13" spans="1:2" ht="15.95" customHeight="1" x14ac:dyDescent="0.45">
      <c r="A13" s="58" t="s">
        <v>1284</v>
      </c>
      <c r="B13" t="str">
        <f t="shared" si="0"/>
        <v>2019 dollars / employee-year</v>
      </c>
    </row>
    <row r="14" spans="1:2" ht="15.95" customHeight="1" x14ac:dyDescent="0.45">
      <c r="A14" s="58" t="s">
        <v>1285</v>
      </c>
      <c r="B14" t="str">
        <f t="shared" si="0"/>
        <v>lives / year</v>
      </c>
    </row>
    <row r="15" spans="1:2" ht="15.95" customHeight="1" x14ac:dyDescent="0.45">
      <c r="A15" s="58" t="s">
        <v>1286</v>
      </c>
      <c r="B15" t="str">
        <f t="shared" si="0"/>
        <v>terawatt-hours (TWh) / year</v>
      </c>
    </row>
    <row r="16" spans="1:2" ht="15.95" customHeight="1" x14ac:dyDescent="0.45">
      <c r="A16" s="58" t="s">
        <v>1287</v>
      </c>
      <c r="B16" t="str">
        <f t="shared" si="0"/>
        <v>gigawatts (GW) / year</v>
      </c>
    </row>
    <row r="17" spans="1:2" ht="15.95" customHeight="1" x14ac:dyDescent="0.45">
      <c r="A17" s="58" t="s">
        <v>1288</v>
      </c>
      <c r="B17" t="str">
        <f t="shared" si="0"/>
        <v>2019 dollars / megawatt-hour (MWh)</v>
      </c>
    </row>
    <row r="18" spans="1:2" ht="15.95" customHeight="1" x14ac:dyDescent="0.45">
      <c r="A18" s="58" t="s">
        <v>1289</v>
      </c>
      <c r="B18" t="str">
        <f t="shared" si="0"/>
        <v>cubic km / yr</v>
      </c>
    </row>
    <row r="19" spans="1:2" ht="15.95" customHeight="1" x14ac:dyDescent="0.45">
      <c r="A19" s="58" t="s">
        <v>1290</v>
      </c>
      <c r="B19" t="str">
        <f t="shared" si="0"/>
        <v>trillion passenger-miles / year</v>
      </c>
    </row>
    <row r="20" spans="1:2" ht="15.95" customHeight="1" x14ac:dyDescent="0.45">
      <c r="A20" s="58" t="s">
        <v>1291</v>
      </c>
      <c r="B20" t="str">
        <f t="shared" si="0"/>
        <v>trillion freight ton-miles / year</v>
      </c>
    </row>
    <row r="21" spans="1:2" ht="15.95" customHeight="1" x14ac:dyDescent="0.45">
      <c r="A21" s="58" t="s">
        <v>1292</v>
      </c>
      <c r="B21" t="str">
        <f t="shared" si="0"/>
        <v>million vehicles / year</v>
      </c>
    </row>
    <row r="22" spans="1:2" ht="15.95" customHeight="1" x14ac:dyDescent="0.45">
      <c r="A22" s="58" t="s">
        <v>1293</v>
      </c>
      <c r="B22" t="str">
        <f t="shared" si="0"/>
        <v>thousand vehicles / year</v>
      </c>
    </row>
    <row r="23" spans="1:2" ht="15.95" customHeight="1" x14ac:dyDescent="0.45">
      <c r="A23" s="58" t="s">
        <v>1294</v>
      </c>
      <c r="B23" t="str">
        <f t="shared" si="0"/>
        <v>million vehicles</v>
      </c>
    </row>
    <row r="24" spans="1:2" ht="15.95" customHeight="1" x14ac:dyDescent="0.45">
      <c r="A24" s="58" t="s">
        <v>1295</v>
      </c>
      <c r="B24" t="str">
        <f t="shared" si="0"/>
        <v>thousand vehicles</v>
      </c>
    </row>
    <row r="25" spans="1:2" ht="15.95" customHeight="1" x14ac:dyDescent="0.45">
      <c r="A25" s="58" t="s">
        <v>1296</v>
      </c>
      <c r="B25" t="str">
        <f t="shared" si="0"/>
        <v>quads / year</v>
      </c>
    </row>
    <row r="26" spans="1:2" ht="15.95" customHeight="1" x14ac:dyDescent="0.45">
      <c r="A26" s="58" t="s">
        <v>1297</v>
      </c>
      <c r="B26" t="str">
        <f t="shared" si="0"/>
        <v>thousand BTU / 2019 dollar</v>
      </c>
    </row>
    <row r="27" spans="1:2" ht="15.95" customHeight="1" x14ac:dyDescent="0.45">
      <c r="A27" s="58" t="s">
        <v>1298</v>
      </c>
      <c r="B27" t="str">
        <f t="shared" si="0"/>
        <v>millions of short tons / year</v>
      </c>
    </row>
    <row r="28" spans="1:2" ht="15.95" customHeight="1" x14ac:dyDescent="0.45">
      <c r="A28" s="58" t="s">
        <v>1299</v>
      </c>
      <c r="B28" t="str">
        <f t="shared" si="0"/>
        <v>trillion cubic feet / year</v>
      </c>
    </row>
    <row r="29" spans="1:2" ht="15.95" customHeight="1" x14ac:dyDescent="0.45">
      <c r="A29" s="58" t="s">
        <v>1300</v>
      </c>
      <c r="B29" t="str">
        <f t="shared" si="0"/>
        <v>million barrels / year</v>
      </c>
    </row>
    <row r="30" spans="1:2" ht="15.95" customHeight="1" x14ac:dyDescent="0.45">
      <c r="A30" s="58" t="s">
        <v>1301</v>
      </c>
      <c r="B30" t="str">
        <f t="shared" si="0"/>
        <v>million gallons / year</v>
      </c>
    </row>
    <row r="31" spans="1:2" ht="15.95" customHeight="1" x14ac:dyDescent="0.45">
      <c r="A31" s="58" t="s">
        <v>1302</v>
      </c>
      <c r="B31" t="str">
        <f t="shared" si="0"/>
        <v>trillion BTU / year</v>
      </c>
    </row>
    <row r="32" spans="1:2" ht="15.95" customHeight="1" x14ac:dyDescent="0.45">
      <c r="A32" s="58" t="s">
        <v>1303</v>
      </c>
      <c r="B32" t="str">
        <f t="shared" si="0"/>
        <v>2019 dollars / short ton</v>
      </c>
    </row>
    <row r="33" spans="1:2" ht="15.95" customHeight="1" x14ac:dyDescent="0.45">
      <c r="A33" s="58" t="s">
        <v>1304</v>
      </c>
      <c r="B33" t="str">
        <f t="shared" si="0"/>
        <v>2019 dollars / thousand cubic feet</v>
      </c>
    </row>
    <row r="34" spans="1:2" ht="15.95" customHeight="1" x14ac:dyDescent="0.45">
      <c r="A34" s="58" t="s">
        <v>1305</v>
      </c>
      <c r="B34" t="str">
        <f t="shared" si="0"/>
        <v>2019 dollars / gallon</v>
      </c>
    </row>
    <row r="35" spans="1:2" ht="15.95" customHeight="1" x14ac:dyDescent="0.45">
      <c r="A35" s="58" t="s">
        <v>1306</v>
      </c>
      <c r="B35" t="str">
        <f t="shared" si="0"/>
        <v>2019 dollars / barrel</v>
      </c>
    </row>
    <row r="36" spans="1:2" ht="15.95" customHeight="1" x14ac:dyDescent="0.45">
      <c r="A36" s="58" t="s">
        <v>1307</v>
      </c>
      <c r="B36" t="str">
        <f t="shared" si="0"/>
        <v>2019 dollars / kg</v>
      </c>
    </row>
    <row r="37" spans="1:2" ht="15.95" customHeight="1" x14ac:dyDescent="0.45">
      <c r="A37" s="58" t="s">
        <v>1308</v>
      </c>
      <c r="B37" t="str">
        <f t="shared" si="0"/>
        <v>2019 dollars / kilowatt-hour (kWh)</v>
      </c>
    </row>
    <row r="38" spans="1:2" ht="15.95" customHeight="1" x14ac:dyDescent="0.45">
      <c r="A38" s="58" t="s">
        <v>1309</v>
      </c>
      <c r="B38" t="str">
        <f t="shared" si="0"/>
        <v>cost of eqpt. to capture 1 metric ton CO2e/yr (2019 dollars)</v>
      </c>
    </row>
    <row r="39" spans="1:2" ht="15.95" customHeight="1" x14ac:dyDescent="0.45">
      <c r="A39" s="58" t="s">
        <v>1310</v>
      </c>
      <c r="B39" t="str">
        <f t="shared" si="0"/>
        <v>million 2019 dollars / megawatt (MW)</v>
      </c>
    </row>
    <row r="40" spans="1:2" ht="15.95" customHeight="1" x14ac:dyDescent="0.45">
      <c r="A40" s="58" t="s">
        <v>1311</v>
      </c>
      <c r="B40" t="str">
        <f t="shared" si="0"/>
        <v>cost of eqpt. to produce 1 kg H2/yr (2019 dollars)</v>
      </c>
    </row>
    <row r="42" spans="1:2" x14ac:dyDescent="0.45">
      <c r="A42" s="388" t="s">
        <v>1312</v>
      </c>
      <c r="B42" s="385"/>
    </row>
    <row r="43" spans="1:2" x14ac:dyDescent="0.45">
      <c r="A43" s="56" t="s">
        <v>1272</v>
      </c>
      <c r="B43" s="56" t="s">
        <v>1273</v>
      </c>
    </row>
    <row r="44" spans="1:2" x14ac:dyDescent="0.45">
      <c r="A44" s="64" t="s">
        <v>1313</v>
      </c>
      <c r="B44" t="str">
        <f>A44</f>
        <v>$/metric ton CO2e</v>
      </c>
    </row>
    <row r="45" spans="1:2" x14ac:dyDescent="0.45">
      <c r="A45" s="64" t="s">
        <v>1314</v>
      </c>
      <c r="B45" t="str">
        <f>A45</f>
        <v>$/MWh</v>
      </c>
    </row>
    <row r="56" spans="1:1" x14ac:dyDescent="0.4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6328125" defaultRowHeight="14.25" x14ac:dyDescent="0.45"/>
  <cols>
    <col min="1" max="1" width="13.265625" style="262" customWidth="1"/>
    <col min="2" max="2" width="8.86328125" style="43"/>
    <col min="3" max="3" width="8.86328125" style="262"/>
    <col min="4" max="4" width="46" style="262" customWidth="1"/>
    <col min="5" max="5" width="9.1328125" style="262" customWidth="1"/>
    <col min="6" max="6" width="12.59765625" style="262" customWidth="1"/>
    <col min="7" max="7" width="13.265625" style="262" customWidth="1"/>
    <col min="8" max="8" width="8.86328125" style="262"/>
    <col min="9" max="9" width="37.265625" style="262" customWidth="1"/>
    <col min="10" max="16384" width="8.86328125" style="262"/>
  </cols>
  <sheetData>
    <row r="1" spans="1:4" x14ac:dyDescent="0.45">
      <c r="A1" s="22" t="s">
        <v>1725</v>
      </c>
      <c r="B1" s="30"/>
      <c r="C1" s="64"/>
      <c r="D1" s="64"/>
    </row>
    <row r="2" spans="1:4" x14ac:dyDescent="0.45">
      <c r="A2" s="29" t="s">
        <v>1726</v>
      </c>
      <c r="B2" s="31" t="s">
        <v>1727</v>
      </c>
      <c r="C2" s="29" t="s">
        <v>1728</v>
      </c>
      <c r="D2" s="29" t="s">
        <v>1729</v>
      </c>
    </row>
    <row r="3" spans="1:4" x14ac:dyDescent="0.45">
      <c r="A3" s="262" t="s">
        <v>1730</v>
      </c>
      <c r="B3" s="43" t="s">
        <v>1731</v>
      </c>
      <c r="C3" s="36"/>
      <c r="D3" s="262" t="s">
        <v>603</v>
      </c>
    </row>
    <row r="4" spans="1:4" x14ac:dyDescent="0.45">
      <c r="A4" s="262" t="s">
        <v>1732</v>
      </c>
      <c r="B4" s="50" t="s">
        <v>1733</v>
      </c>
      <c r="C4" s="35"/>
      <c r="D4" s="262" t="s">
        <v>601</v>
      </c>
    </row>
    <row r="5" spans="1:4" x14ac:dyDescent="0.45">
      <c r="A5" s="262" t="s">
        <v>1734</v>
      </c>
      <c r="B5" s="43" t="s">
        <v>1735</v>
      </c>
      <c r="C5" s="46"/>
      <c r="D5" s="262" t="s">
        <v>599</v>
      </c>
    </row>
    <row r="6" spans="1:4" x14ac:dyDescent="0.45">
      <c r="A6" s="262" t="s">
        <v>1736</v>
      </c>
      <c r="B6" s="43" t="s">
        <v>1691</v>
      </c>
      <c r="C6" s="40"/>
      <c r="D6" s="262" t="s">
        <v>1737</v>
      </c>
    </row>
    <row r="7" spans="1:4" x14ac:dyDescent="0.45">
      <c r="A7" s="262" t="s">
        <v>1738</v>
      </c>
      <c r="B7" s="43" t="s">
        <v>1739</v>
      </c>
      <c r="C7" s="45"/>
      <c r="D7" s="262" t="s">
        <v>1740</v>
      </c>
    </row>
    <row r="8" spans="1:4" x14ac:dyDescent="0.45">
      <c r="A8" s="262" t="s">
        <v>1741</v>
      </c>
      <c r="B8" s="43" t="s">
        <v>1742</v>
      </c>
      <c r="C8" s="48"/>
      <c r="D8" s="262" t="s">
        <v>595</v>
      </c>
    </row>
    <row r="9" spans="1:4" x14ac:dyDescent="0.45">
      <c r="A9" s="262" t="s">
        <v>1743</v>
      </c>
      <c r="B9" s="43" t="s">
        <v>1744</v>
      </c>
      <c r="C9" s="39"/>
      <c r="D9" s="262" t="s">
        <v>612</v>
      </c>
    </row>
    <row r="10" spans="1:4" x14ac:dyDescent="0.45">
      <c r="A10" s="262" t="s">
        <v>1745</v>
      </c>
      <c r="B10" s="32" t="s">
        <v>1746</v>
      </c>
      <c r="C10" s="28"/>
      <c r="D10" s="262" t="s">
        <v>592</v>
      </c>
    </row>
    <row r="11" spans="1:4" x14ac:dyDescent="0.45">
      <c r="A11" s="262" t="s">
        <v>1747</v>
      </c>
      <c r="B11" s="43" t="s">
        <v>1748</v>
      </c>
      <c r="C11" s="41"/>
      <c r="D11" s="262" t="s">
        <v>589</v>
      </c>
    </row>
    <row r="12" spans="1:4" x14ac:dyDescent="0.45">
      <c r="A12" s="262" t="s">
        <v>1749</v>
      </c>
      <c r="B12" s="50" t="s">
        <v>1750</v>
      </c>
      <c r="C12" s="37"/>
      <c r="D12" s="262" t="s">
        <v>1751</v>
      </c>
    </row>
    <row r="13" spans="1:4" x14ac:dyDescent="0.45">
      <c r="A13" s="262" t="s">
        <v>1752</v>
      </c>
      <c r="B13" s="43" t="s">
        <v>1753</v>
      </c>
      <c r="C13" s="47"/>
      <c r="D13" s="262" t="s">
        <v>618</v>
      </c>
    </row>
    <row r="14" spans="1:4" x14ac:dyDescent="0.45">
      <c r="A14" s="262" t="s">
        <v>1754</v>
      </c>
      <c r="B14" s="50" t="s">
        <v>1755</v>
      </c>
      <c r="C14" s="27"/>
      <c r="D14" s="262" t="s">
        <v>605</v>
      </c>
    </row>
    <row r="15" spans="1:4" x14ac:dyDescent="0.45">
      <c r="A15" s="262" t="s">
        <v>1756</v>
      </c>
      <c r="B15" s="50" t="s">
        <v>1757</v>
      </c>
      <c r="C15" s="51"/>
      <c r="D15" s="262" t="s">
        <v>616</v>
      </c>
    </row>
    <row r="16" spans="1:4" x14ac:dyDescent="0.45">
      <c r="A16" s="262" t="s">
        <v>1758</v>
      </c>
      <c r="B16" s="50">
        <v>740000</v>
      </c>
      <c r="C16" s="52"/>
      <c r="D16" s="262" t="s">
        <v>614</v>
      </c>
    </row>
    <row r="17" spans="1:4" x14ac:dyDescent="0.45">
      <c r="A17" s="262" t="s">
        <v>1759</v>
      </c>
      <c r="B17" s="43" t="s">
        <v>1760</v>
      </c>
      <c r="C17" s="42"/>
      <c r="D17" s="262" t="s">
        <v>607</v>
      </c>
    </row>
    <row r="18" spans="1:4" x14ac:dyDescent="0.45">
      <c r="A18" s="262" t="s">
        <v>1761</v>
      </c>
      <c r="B18" s="50" t="s">
        <v>1762</v>
      </c>
      <c r="C18" s="34"/>
      <c r="D18" s="262" t="s">
        <v>586</v>
      </c>
    </row>
    <row r="19" spans="1:4" x14ac:dyDescent="0.45">
      <c r="A19" s="262" t="s">
        <v>1763</v>
      </c>
      <c r="B19" s="43" t="s">
        <v>1764</v>
      </c>
      <c r="C19" s="44"/>
      <c r="D19" s="262" t="s">
        <v>609</v>
      </c>
    </row>
    <row r="20" spans="1:4" x14ac:dyDescent="0.45">
      <c r="A20" s="262" t="s">
        <v>1765</v>
      </c>
      <c r="B20" s="50" t="s">
        <v>1766</v>
      </c>
      <c r="C20" s="33"/>
      <c r="D20" s="262" t="s">
        <v>579</v>
      </c>
    </row>
    <row r="21" spans="1:4" x14ac:dyDescent="0.45">
      <c r="A21" s="262" t="s">
        <v>1767</v>
      </c>
      <c r="B21" s="43" t="s">
        <v>1768</v>
      </c>
      <c r="C21" s="49"/>
      <c r="D21" s="262" t="s">
        <v>1769</v>
      </c>
    </row>
    <row r="23" spans="1:4" x14ac:dyDescent="0.45">
      <c r="A23" s="22" t="s">
        <v>1770</v>
      </c>
      <c r="B23" s="30"/>
      <c r="C23" s="64"/>
      <c r="D23" s="64"/>
    </row>
    <row r="24" spans="1:4" s="29" customFormat="1" x14ac:dyDescent="0.45">
      <c r="A24" s="29" t="s">
        <v>1726</v>
      </c>
      <c r="B24" s="31" t="s">
        <v>1727</v>
      </c>
      <c r="C24" s="29" t="s">
        <v>1728</v>
      </c>
      <c r="D24" s="29" t="s">
        <v>1771</v>
      </c>
    </row>
    <row r="25" spans="1:4" x14ac:dyDescent="0.45">
      <c r="A25" s="262" t="s">
        <v>1743</v>
      </c>
      <c r="B25" s="43" t="s">
        <v>1744</v>
      </c>
      <c r="C25" s="39"/>
      <c r="D25" s="262" t="s">
        <v>1772</v>
      </c>
    </row>
    <row r="26" spans="1:4" x14ac:dyDescent="0.45">
      <c r="A26" s="262" t="s">
        <v>1745</v>
      </c>
      <c r="B26" s="32" t="s">
        <v>1746</v>
      </c>
      <c r="C26" s="28"/>
      <c r="D26" s="262" t="s">
        <v>1773</v>
      </c>
    </row>
    <row r="27" spans="1:4" x14ac:dyDescent="0.45">
      <c r="A27" s="262" t="s">
        <v>1761</v>
      </c>
      <c r="B27" s="43" t="s">
        <v>1762</v>
      </c>
      <c r="C27" s="34"/>
      <c r="D27" s="262" t="s">
        <v>304</v>
      </c>
    </row>
    <row r="28" spans="1:4" x14ac:dyDescent="0.45">
      <c r="A28" s="262" t="s">
        <v>1736</v>
      </c>
      <c r="B28" s="43" t="s">
        <v>1691</v>
      </c>
      <c r="C28" s="40"/>
      <c r="D28" s="262" t="s">
        <v>1028</v>
      </c>
    </row>
    <row r="29" spans="1:4" x14ac:dyDescent="0.45">
      <c r="A29" s="262" t="s">
        <v>1765</v>
      </c>
      <c r="B29" s="43">
        <v>969696</v>
      </c>
      <c r="C29" s="33"/>
      <c r="D29" s="262" t="s">
        <v>753</v>
      </c>
    </row>
    <row r="30" spans="1:4" x14ac:dyDescent="0.45">
      <c r="A30" s="262" t="s">
        <v>1732</v>
      </c>
      <c r="B30" s="43" t="s">
        <v>1733</v>
      </c>
      <c r="C30" s="35"/>
      <c r="D30" s="262" t="s">
        <v>1364</v>
      </c>
    </row>
    <row r="31" spans="1:4" x14ac:dyDescent="0.45">
      <c r="A31" s="262" t="s">
        <v>1747</v>
      </c>
      <c r="B31" s="43" t="s">
        <v>1748</v>
      </c>
      <c r="C31" s="41"/>
      <c r="D31" s="262" t="s">
        <v>775</v>
      </c>
    </row>
    <row r="32" spans="1:4" x14ac:dyDescent="0.45">
      <c r="A32" s="262" t="s">
        <v>1759</v>
      </c>
      <c r="B32" s="43" t="s">
        <v>1760</v>
      </c>
      <c r="C32" s="42"/>
      <c r="D32" s="262" t="s">
        <v>773</v>
      </c>
    </row>
    <row r="33" spans="1:4" x14ac:dyDescent="0.45">
      <c r="A33" s="262" t="s">
        <v>1730</v>
      </c>
      <c r="B33" s="43" t="s">
        <v>1731</v>
      </c>
      <c r="C33" s="38"/>
      <c r="D33" s="262" t="s">
        <v>1360</v>
      </c>
    </row>
    <row r="34" spans="1:4" x14ac:dyDescent="0.45">
      <c r="A34" s="262" t="s">
        <v>1756</v>
      </c>
      <c r="B34" s="50" t="s">
        <v>1757</v>
      </c>
      <c r="C34" s="51"/>
      <c r="D34" s="262" t="s">
        <v>1774</v>
      </c>
    </row>
    <row r="36" spans="1:4" x14ac:dyDescent="0.45">
      <c r="A36" s="22" t="s">
        <v>1775</v>
      </c>
      <c r="B36" s="30"/>
      <c r="C36" s="64"/>
      <c r="D36" s="64"/>
    </row>
    <row r="37" spans="1:4" x14ac:dyDescent="0.45">
      <c r="A37" s="29" t="s">
        <v>1726</v>
      </c>
      <c r="B37" s="31" t="s">
        <v>1727</v>
      </c>
      <c r="C37" s="29" t="s">
        <v>1728</v>
      </c>
      <c r="D37" s="29" t="s">
        <v>1729</v>
      </c>
    </row>
    <row r="38" spans="1:4" x14ac:dyDescent="0.45">
      <c r="A38" s="262" t="s">
        <v>1761</v>
      </c>
      <c r="B38" s="50" t="s">
        <v>1762</v>
      </c>
      <c r="C38" s="34"/>
      <c r="D38" s="262" t="s">
        <v>1776</v>
      </c>
    </row>
    <row r="39" spans="1:4" x14ac:dyDescent="0.45">
      <c r="A39" s="262" t="s">
        <v>1765</v>
      </c>
      <c r="B39" s="43">
        <v>969696</v>
      </c>
      <c r="C39" s="33"/>
      <c r="D39" s="262" t="s">
        <v>762</v>
      </c>
    </row>
    <row r="40" spans="1:4" x14ac:dyDescent="0.45">
      <c r="A40" s="262" t="s">
        <v>1732</v>
      </c>
      <c r="B40" s="43" t="s">
        <v>1733</v>
      </c>
      <c r="C40" s="35"/>
      <c r="D40" s="262" t="s">
        <v>1777</v>
      </c>
    </row>
    <row r="41" spans="1:4" x14ac:dyDescent="0.45">
      <c r="A41" s="262" t="s">
        <v>1756</v>
      </c>
      <c r="B41" s="50" t="s">
        <v>1757</v>
      </c>
      <c r="C41" s="51"/>
      <c r="D41" s="262" t="s">
        <v>1778</v>
      </c>
    </row>
    <row r="43" spans="1:4" x14ac:dyDescent="0.45">
      <c r="A43" s="22" t="s">
        <v>1779</v>
      </c>
      <c r="B43" s="30"/>
      <c r="C43" s="64"/>
      <c r="D43" s="64"/>
    </row>
    <row r="44" spans="1:4" x14ac:dyDescent="0.45">
      <c r="A44" s="29" t="s">
        <v>1726</v>
      </c>
      <c r="B44" s="31" t="s">
        <v>1727</v>
      </c>
      <c r="C44" s="29" t="s">
        <v>1728</v>
      </c>
      <c r="D44" s="29" t="s">
        <v>1729</v>
      </c>
    </row>
    <row r="45" spans="1:4" x14ac:dyDescent="0.45">
      <c r="A45" s="262" t="s">
        <v>1732</v>
      </c>
      <c r="B45" s="43" t="s">
        <v>1733</v>
      </c>
      <c r="C45" s="35"/>
      <c r="D45" s="262" t="s">
        <v>333</v>
      </c>
    </row>
    <row r="46" spans="1:4" x14ac:dyDescent="0.45">
      <c r="A46" s="262" t="s">
        <v>1754</v>
      </c>
      <c r="B46" s="50" t="s">
        <v>1755</v>
      </c>
      <c r="C46" s="27"/>
      <c r="D46" s="262" t="s">
        <v>1780</v>
      </c>
    </row>
    <row r="47" spans="1:4" x14ac:dyDescent="0.45">
      <c r="A47" s="262" t="s">
        <v>1761</v>
      </c>
      <c r="B47" s="50" t="s">
        <v>1762</v>
      </c>
      <c r="C47" s="34"/>
      <c r="D47" s="262" t="s">
        <v>331</v>
      </c>
    </row>
    <row r="48" spans="1:4" x14ac:dyDescent="0.45">
      <c r="A48" s="262" t="s">
        <v>1765</v>
      </c>
      <c r="B48" s="50" t="s">
        <v>1766</v>
      </c>
      <c r="C48" s="33"/>
      <c r="D48" s="262" t="s">
        <v>1369</v>
      </c>
    </row>
    <row r="49" spans="1:4" x14ac:dyDescent="0.45">
      <c r="B49" s="50"/>
    </row>
    <row r="50" spans="1:4" x14ac:dyDescent="0.45">
      <c r="A50" s="22" t="s">
        <v>1781</v>
      </c>
      <c r="B50" s="30"/>
      <c r="C50" s="64"/>
      <c r="D50" s="64"/>
    </row>
    <row r="51" spans="1:4" x14ac:dyDescent="0.45">
      <c r="A51" s="29" t="s">
        <v>1726</v>
      </c>
      <c r="B51" s="31" t="s">
        <v>1727</v>
      </c>
      <c r="C51" s="29" t="s">
        <v>1728</v>
      </c>
      <c r="D51" s="29" t="s">
        <v>1729</v>
      </c>
    </row>
    <row r="52" spans="1:4" x14ac:dyDescent="0.45">
      <c r="A52" s="262" t="s">
        <v>1761</v>
      </c>
      <c r="B52" s="50" t="s">
        <v>1762</v>
      </c>
      <c r="C52" s="34"/>
      <c r="D52" s="262" t="s">
        <v>1782</v>
      </c>
    </row>
    <row r="53" spans="1:4" x14ac:dyDescent="0.45">
      <c r="A53" s="262" t="s">
        <v>1743</v>
      </c>
      <c r="B53" s="43" t="s">
        <v>1744</v>
      </c>
      <c r="C53" s="39"/>
      <c r="D53" s="262" t="s">
        <v>1783</v>
      </c>
    </row>
    <row r="54" spans="1:4" x14ac:dyDescent="0.45">
      <c r="A54" s="262" t="s">
        <v>1736</v>
      </c>
      <c r="B54" s="43" t="s">
        <v>1691</v>
      </c>
      <c r="C54" s="40"/>
      <c r="D54" s="262" t="s">
        <v>1062</v>
      </c>
    </row>
    <row r="55" spans="1:4" x14ac:dyDescent="0.45">
      <c r="A55" s="262" t="s">
        <v>1732</v>
      </c>
      <c r="B55" s="50" t="s">
        <v>1733</v>
      </c>
      <c r="C55" s="35"/>
      <c r="D55" s="262" t="s">
        <v>1784</v>
      </c>
    </row>
    <row r="56" spans="1:4" x14ac:dyDescent="0.45">
      <c r="A56" s="262" t="s">
        <v>1754</v>
      </c>
      <c r="B56" s="50" t="s">
        <v>1755</v>
      </c>
      <c r="C56" s="27"/>
      <c r="D56" s="262" t="s">
        <v>1397</v>
      </c>
    </row>
    <row r="58" spans="1:4" x14ac:dyDescent="0.45">
      <c r="A58" s="22" t="s">
        <v>1785</v>
      </c>
      <c r="B58" s="30"/>
      <c r="C58" s="64"/>
      <c r="D58" s="64"/>
    </row>
    <row r="59" spans="1:4" x14ac:dyDescent="0.45">
      <c r="A59" s="29" t="s">
        <v>1726</v>
      </c>
      <c r="B59" s="31" t="s">
        <v>1727</v>
      </c>
      <c r="C59" s="29" t="s">
        <v>1728</v>
      </c>
      <c r="D59" s="29" t="s">
        <v>1729</v>
      </c>
    </row>
    <row r="60" spans="1:4" x14ac:dyDescent="0.45">
      <c r="A60" s="262" t="s">
        <v>1743</v>
      </c>
      <c r="B60" s="43" t="s">
        <v>1744</v>
      </c>
      <c r="C60" s="39"/>
      <c r="D60" s="262" t="s">
        <v>1786</v>
      </c>
    </row>
    <row r="61" spans="1:4" x14ac:dyDescent="0.45">
      <c r="A61" s="262" t="s">
        <v>1761</v>
      </c>
      <c r="B61" s="50" t="s">
        <v>1762</v>
      </c>
      <c r="C61" s="34"/>
      <c r="D61" s="262" t="s">
        <v>1787</v>
      </c>
    </row>
    <row r="62" spans="1:4" x14ac:dyDescent="0.45">
      <c r="A62" s="262" t="s">
        <v>1730</v>
      </c>
      <c r="B62" s="43" t="s">
        <v>1731</v>
      </c>
      <c r="C62" s="38"/>
      <c r="D62" s="262" t="s">
        <v>1788</v>
      </c>
    </row>
    <row r="63" spans="1:4" x14ac:dyDescent="0.45">
      <c r="A63" s="262" t="s">
        <v>1767</v>
      </c>
      <c r="B63" s="43" t="s">
        <v>1768</v>
      </c>
      <c r="C63" s="49"/>
      <c r="D63" s="262" t="s">
        <v>1789</v>
      </c>
    </row>
    <row r="64" spans="1:4" x14ac:dyDescent="0.45">
      <c r="A64" s="262" t="s">
        <v>1759</v>
      </c>
      <c r="B64" s="43" t="s">
        <v>1760</v>
      </c>
      <c r="C64" s="42"/>
      <c r="D64" s="262" t="s">
        <v>1790</v>
      </c>
    </row>
    <row r="66" spans="1:4" x14ac:dyDescent="0.45">
      <c r="A66" s="22" t="s">
        <v>1791</v>
      </c>
      <c r="B66" s="30"/>
      <c r="C66" s="64"/>
      <c r="D66" s="64"/>
    </row>
    <row r="67" spans="1:4" x14ac:dyDescent="0.45">
      <c r="A67" s="29" t="s">
        <v>1726</v>
      </c>
      <c r="B67" s="31" t="s">
        <v>1727</v>
      </c>
      <c r="C67" s="29" t="s">
        <v>1728</v>
      </c>
      <c r="D67" s="29" t="s">
        <v>1729</v>
      </c>
    </row>
    <row r="68" spans="1:4" x14ac:dyDescent="0.45">
      <c r="A68" s="262" t="s">
        <v>1756</v>
      </c>
      <c r="B68" s="50" t="s">
        <v>1757</v>
      </c>
      <c r="C68" s="51"/>
      <c r="D68" s="262" t="s">
        <v>1229</v>
      </c>
    </row>
    <row r="69" spans="1:4" x14ac:dyDescent="0.45">
      <c r="A69" s="262" t="s">
        <v>1743</v>
      </c>
      <c r="B69" s="43" t="s">
        <v>1744</v>
      </c>
      <c r="C69" s="39"/>
      <c r="D69" s="262" t="s">
        <v>1249</v>
      </c>
    </row>
    <row r="70" spans="1:4" x14ac:dyDescent="0.45">
      <c r="A70" s="262" t="s">
        <v>1759</v>
      </c>
      <c r="B70" s="43" t="s">
        <v>1760</v>
      </c>
      <c r="C70" s="42"/>
      <c r="D70" s="262" t="s">
        <v>414</v>
      </c>
    </row>
    <row r="71" spans="1:4" x14ac:dyDescent="0.45">
      <c r="A71" s="262" t="s">
        <v>1747</v>
      </c>
      <c r="B71" s="43" t="s">
        <v>1748</v>
      </c>
      <c r="C71" s="41"/>
      <c r="D71" s="262" t="s">
        <v>1254</v>
      </c>
    </row>
    <row r="72" spans="1:4" x14ac:dyDescent="0.45">
      <c r="A72" s="262" t="s">
        <v>1736</v>
      </c>
      <c r="B72" s="43" t="s">
        <v>1691</v>
      </c>
      <c r="C72" s="40"/>
      <c r="D72" s="262" t="s">
        <v>1257</v>
      </c>
    </row>
    <row r="73" spans="1:4" x14ac:dyDescent="0.45">
      <c r="A73" s="262" t="s">
        <v>1765</v>
      </c>
      <c r="B73" s="50" t="s">
        <v>1766</v>
      </c>
      <c r="C73" s="33"/>
      <c r="D73" s="262" t="s">
        <v>543</v>
      </c>
    </row>
    <row r="74" spans="1:4" x14ac:dyDescent="0.45">
      <c r="A74" s="262" t="s">
        <v>1761</v>
      </c>
      <c r="B74" s="50" t="s">
        <v>1762</v>
      </c>
      <c r="C74" s="34"/>
      <c r="D74" s="262" t="s">
        <v>1262</v>
      </c>
    </row>
    <row r="75" spans="1:4" x14ac:dyDescent="0.45">
      <c r="A75" s="262" t="s">
        <v>1732</v>
      </c>
      <c r="B75" s="50" t="s">
        <v>1733</v>
      </c>
      <c r="C75" s="35"/>
      <c r="D75" s="262" t="s">
        <v>1265</v>
      </c>
    </row>
    <row r="76" spans="1:4" x14ac:dyDescent="0.45">
      <c r="A76" s="262" t="s">
        <v>1730</v>
      </c>
      <c r="B76" s="43" t="s">
        <v>1731</v>
      </c>
      <c r="C76" s="38"/>
      <c r="D76" s="262" t="s">
        <v>1268</v>
      </c>
    </row>
    <row r="77" spans="1:4" x14ac:dyDescent="0.45">
      <c r="A77" s="262" t="s">
        <v>1754</v>
      </c>
      <c r="B77" s="50" t="s">
        <v>1755</v>
      </c>
      <c r="C77" s="27"/>
      <c r="D77" s="262" t="s">
        <v>1397</v>
      </c>
    </row>
    <row r="78" spans="1:4" x14ac:dyDescent="0.45">
      <c r="B78" s="50"/>
    </row>
    <row r="79" spans="1:4" x14ac:dyDescent="0.45">
      <c r="A79" s="22" t="s">
        <v>1792</v>
      </c>
      <c r="B79" s="30"/>
      <c r="C79" s="64"/>
      <c r="D79" s="64"/>
    </row>
    <row r="80" spans="1:4" x14ac:dyDescent="0.45">
      <c r="A80" s="29" t="s">
        <v>1726</v>
      </c>
      <c r="B80" s="31" t="s">
        <v>1727</v>
      </c>
      <c r="C80" s="29" t="s">
        <v>1728</v>
      </c>
      <c r="D80" s="29" t="s">
        <v>1729</v>
      </c>
    </row>
    <row r="81" spans="1:4" x14ac:dyDescent="0.45">
      <c r="A81" s="262" t="s">
        <v>1761</v>
      </c>
      <c r="B81" s="50" t="s">
        <v>1762</v>
      </c>
      <c r="C81" s="34"/>
      <c r="D81" s="262" t="s">
        <v>1793</v>
      </c>
    </row>
    <row r="82" spans="1:4" x14ac:dyDescent="0.45">
      <c r="A82" s="262" t="s">
        <v>1743</v>
      </c>
      <c r="B82" s="43" t="s">
        <v>1744</v>
      </c>
      <c r="C82" s="39"/>
      <c r="D82" s="262" t="s">
        <v>1794</v>
      </c>
    </row>
    <row r="83" spans="1:4" x14ac:dyDescent="0.45">
      <c r="A83" s="262" t="s">
        <v>1736</v>
      </c>
      <c r="B83" s="43" t="s">
        <v>1691</v>
      </c>
      <c r="C83" s="40"/>
      <c r="D83" s="262" t="s">
        <v>1795</v>
      </c>
    </row>
    <row r="84" spans="1:4" x14ac:dyDescent="0.45">
      <c r="A84" s="262" t="s">
        <v>1754</v>
      </c>
      <c r="B84" s="50" t="s">
        <v>1755</v>
      </c>
      <c r="C84" s="27"/>
      <c r="D84" s="262" t="s">
        <v>1397</v>
      </c>
    </row>
    <row r="86" spans="1:4" x14ac:dyDescent="0.45">
      <c r="A86" s="22" t="s">
        <v>1430</v>
      </c>
      <c r="B86" s="30"/>
      <c r="C86" s="64"/>
      <c r="D86" s="64"/>
    </row>
    <row r="87" spans="1:4" x14ac:dyDescent="0.45">
      <c r="A87" s="29" t="s">
        <v>1726</v>
      </c>
      <c r="B87" s="31" t="s">
        <v>1727</v>
      </c>
      <c r="C87" s="29" t="s">
        <v>1728</v>
      </c>
      <c r="D87" s="29" t="s">
        <v>1729</v>
      </c>
    </row>
    <row r="88" spans="1:4" x14ac:dyDescent="0.45">
      <c r="A88" s="262" t="s">
        <v>1743</v>
      </c>
      <c r="B88" s="43" t="s">
        <v>1744</v>
      </c>
      <c r="C88" s="39"/>
      <c r="D88" s="262" t="s">
        <v>1796</v>
      </c>
    </row>
    <row r="89" spans="1:4" x14ac:dyDescent="0.45">
      <c r="A89" s="262" t="s">
        <v>1732</v>
      </c>
      <c r="B89" s="50" t="s">
        <v>1733</v>
      </c>
      <c r="C89" s="35"/>
      <c r="D89" s="262" t="s">
        <v>1797</v>
      </c>
    </row>
    <row r="90" spans="1:4" x14ac:dyDescent="0.45">
      <c r="A90" s="262" t="s">
        <v>1754</v>
      </c>
      <c r="B90" s="50" t="s">
        <v>1755</v>
      </c>
      <c r="C90" s="27"/>
      <c r="D90" s="262" t="s">
        <v>1397</v>
      </c>
    </row>
    <row r="91" spans="1:4" x14ac:dyDescent="0.45">
      <c r="B91" s="50"/>
    </row>
    <row r="92" spans="1:4" x14ac:dyDescent="0.45">
      <c r="A92" s="22" t="s">
        <v>1798</v>
      </c>
      <c r="B92" s="30"/>
      <c r="C92" s="64"/>
      <c r="D92" s="64"/>
    </row>
    <row r="93" spans="1:4" x14ac:dyDescent="0.45">
      <c r="A93" s="29" t="s">
        <v>1726</v>
      </c>
      <c r="B93" s="31" t="s">
        <v>1727</v>
      </c>
      <c r="C93" s="29" t="s">
        <v>1728</v>
      </c>
      <c r="D93" s="29" t="s">
        <v>1729</v>
      </c>
    </row>
    <row r="94" spans="1:4" x14ac:dyDescent="0.45">
      <c r="A94" s="262" t="s">
        <v>1761</v>
      </c>
      <c r="B94" s="50" t="s">
        <v>1762</v>
      </c>
      <c r="C94" s="34"/>
      <c r="D94" s="262" t="s">
        <v>1799</v>
      </c>
    </row>
    <row r="95" spans="1:4" x14ac:dyDescent="0.45">
      <c r="A95" s="262" t="s">
        <v>1767</v>
      </c>
      <c r="B95" s="43" t="s">
        <v>1768</v>
      </c>
      <c r="C95" s="49"/>
      <c r="D95" s="262" t="s">
        <v>1800</v>
      </c>
    </row>
    <row r="96" spans="1:4" x14ac:dyDescent="0.45">
      <c r="A96" s="262" t="s">
        <v>1759</v>
      </c>
      <c r="B96" s="43" t="s">
        <v>1760</v>
      </c>
      <c r="C96" s="42"/>
      <c r="D96" s="262" t="s">
        <v>1801</v>
      </c>
    </row>
    <row r="97" spans="1:4" x14ac:dyDescent="0.45">
      <c r="A97" s="262" t="s">
        <v>1754</v>
      </c>
      <c r="B97" s="50" t="s">
        <v>1755</v>
      </c>
      <c r="C97" s="27"/>
      <c r="D97" s="262" t="s">
        <v>1397</v>
      </c>
    </row>
    <row r="99" spans="1:4" x14ac:dyDescent="0.45">
      <c r="A99" s="22" t="s">
        <v>1802</v>
      </c>
      <c r="B99" s="30"/>
      <c r="C99" s="64"/>
      <c r="D99" s="64"/>
    </row>
    <row r="100" spans="1:4" x14ac:dyDescent="0.45">
      <c r="A100" s="29" t="s">
        <v>1726</v>
      </c>
      <c r="B100" s="31" t="s">
        <v>1727</v>
      </c>
      <c r="C100" s="29" t="s">
        <v>1728</v>
      </c>
      <c r="D100" s="29" t="s">
        <v>1729</v>
      </c>
    </row>
    <row r="101" spans="1:4" x14ac:dyDescent="0.45">
      <c r="A101" s="262" t="s">
        <v>1754</v>
      </c>
      <c r="B101" s="50" t="s">
        <v>1755</v>
      </c>
      <c r="C101" s="27"/>
      <c r="D101" s="262" t="s">
        <v>1803</v>
      </c>
    </row>
    <row r="102" spans="1:4" x14ac:dyDescent="0.45">
      <c r="A102" s="262" t="s">
        <v>1743</v>
      </c>
      <c r="B102" s="43" t="s">
        <v>1744</v>
      </c>
      <c r="C102" s="39"/>
      <c r="D102" s="262" t="s">
        <v>1804</v>
      </c>
    </row>
    <row r="103" spans="1:4" x14ac:dyDescent="0.45">
      <c r="A103" s="262" t="s">
        <v>1759</v>
      </c>
      <c r="B103" s="43" t="s">
        <v>1760</v>
      </c>
      <c r="C103" s="42"/>
      <c r="D103" s="262" t="s">
        <v>1805</v>
      </c>
    </row>
    <row r="104" spans="1:4" x14ac:dyDescent="0.45">
      <c r="A104" s="262" t="s">
        <v>1747</v>
      </c>
      <c r="B104" s="43" t="s">
        <v>1748</v>
      </c>
      <c r="C104" s="41"/>
      <c r="D104" s="262" t="s">
        <v>1806</v>
      </c>
    </row>
    <row r="105" spans="1:4" x14ac:dyDescent="0.45">
      <c r="A105" s="262" t="s">
        <v>1736</v>
      </c>
      <c r="B105" s="43" t="s">
        <v>1691</v>
      </c>
      <c r="C105" s="40"/>
      <c r="D105" s="262" t="s">
        <v>1807</v>
      </c>
    </row>
    <row r="106" spans="1:4" x14ac:dyDescent="0.45">
      <c r="A106" s="262" t="s">
        <v>1765</v>
      </c>
      <c r="B106" s="50" t="s">
        <v>1766</v>
      </c>
      <c r="C106" s="33"/>
      <c r="D106" s="262" t="s">
        <v>1808</v>
      </c>
    </row>
    <row r="107" spans="1:4" x14ac:dyDescent="0.45">
      <c r="A107" s="262" t="s">
        <v>1761</v>
      </c>
      <c r="B107" s="50" t="s">
        <v>1762</v>
      </c>
      <c r="C107" s="34"/>
      <c r="D107" s="262" t="s">
        <v>1809</v>
      </c>
    </row>
    <row r="108" spans="1:4" x14ac:dyDescent="0.45">
      <c r="A108" s="262" t="s">
        <v>1732</v>
      </c>
      <c r="B108" s="50" t="s">
        <v>1733</v>
      </c>
      <c r="C108" s="35"/>
      <c r="D108" s="262" t="s">
        <v>1810</v>
      </c>
    </row>
    <row r="109" spans="1:4" x14ac:dyDescent="0.45">
      <c r="A109" s="262" t="s">
        <v>1730</v>
      </c>
      <c r="B109" s="43" t="s">
        <v>1731</v>
      </c>
      <c r="C109" s="38"/>
      <c r="D109" s="262" t="s">
        <v>1811</v>
      </c>
    </row>
    <row r="111" spans="1:4" x14ac:dyDescent="0.45">
      <c r="A111" s="22" t="s">
        <v>1812</v>
      </c>
      <c r="B111" s="30"/>
      <c r="C111" s="64"/>
      <c r="D111" s="64"/>
    </row>
    <row r="112" spans="1:4" x14ac:dyDescent="0.45">
      <c r="A112" s="29" t="s">
        <v>1726</v>
      </c>
      <c r="B112" s="31" t="s">
        <v>1727</v>
      </c>
      <c r="C112" s="29" t="s">
        <v>1728</v>
      </c>
      <c r="D112" s="29" t="s">
        <v>1729</v>
      </c>
    </row>
    <row r="113" spans="1:5" x14ac:dyDescent="0.45">
      <c r="A113" s="262" t="s">
        <v>1732</v>
      </c>
      <c r="B113" s="50" t="s">
        <v>1733</v>
      </c>
      <c r="C113" s="35"/>
      <c r="D113" s="262" t="s">
        <v>1813</v>
      </c>
    </row>
    <row r="114" spans="1:5" x14ac:dyDescent="0.45">
      <c r="A114" s="262" t="s">
        <v>1736</v>
      </c>
      <c r="B114" s="43" t="s">
        <v>1691</v>
      </c>
      <c r="C114" s="40"/>
      <c r="D114" s="262" t="s">
        <v>1814</v>
      </c>
    </row>
    <row r="115" spans="1:5" x14ac:dyDescent="0.45">
      <c r="A115" s="262" t="s">
        <v>1761</v>
      </c>
      <c r="B115" s="50" t="s">
        <v>1762</v>
      </c>
      <c r="C115" s="34"/>
      <c r="D115" s="262" t="s">
        <v>1815</v>
      </c>
    </row>
    <row r="116" spans="1:5" x14ac:dyDescent="0.45">
      <c r="A116" s="262" t="s">
        <v>1743</v>
      </c>
      <c r="B116" s="43" t="s">
        <v>1744</v>
      </c>
      <c r="C116" s="39"/>
      <c r="D116" s="262" t="s">
        <v>1816</v>
      </c>
    </row>
    <row r="117" spans="1:5" x14ac:dyDescent="0.45">
      <c r="A117" s="262" t="s">
        <v>1754</v>
      </c>
      <c r="B117" s="50" t="s">
        <v>1755</v>
      </c>
      <c r="C117" s="27"/>
      <c r="D117" s="262" t="s">
        <v>1397</v>
      </c>
    </row>
    <row r="119" spans="1:5" x14ac:dyDescent="0.45">
      <c r="A119" s="22" t="s">
        <v>1817</v>
      </c>
      <c r="B119" s="30"/>
      <c r="C119" s="64"/>
      <c r="D119" s="64"/>
    </row>
    <row r="120" spans="1:5" x14ac:dyDescent="0.45">
      <c r="A120" s="29" t="s">
        <v>1726</v>
      </c>
      <c r="B120" s="31" t="s">
        <v>1727</v>
      </c>
      <c r="C120" s="29" t="s">
        <v>1728</v>
      </c>
      <c r="D120" s="29" t="s">
        <v>1729</v>
      </c>
    </row>
    <row r="121" spans="1:5" x14ac:dyDescent="0.45">
      <c r="A121" s="262" t="s">
        <v>1736</v>
      </c>
      <c r="B121" s="43" t="s">
        <v>1691</v>
      </c>
      <c r="C121" s="40"/>
      <c r="D121" s="262" t="s">
        <v>1152</v>
      </c>
    </row>
    <row r="122" spans="1:5" x14ac:dyDescent="0.45">
      <c r="A122" s="262" t="s">
        <v>1765</v>
      </c>
      <c r="B122" s="50" t="s">
        <v>1766</v>
      </c>
      <c r="C122" s="33"/>
      <c r="D122" s="262" t="s">
        <v>1159</v>
      </c>
    </row>
    <row r="123" spans="1:5" x14ac:dyDescent="0.45">
      <c r="A123" s="262" t="s">
        <v>1761</v>
      </c>
      <c r="B123" s="50" t="s">
        <v>1762</v>
      </c>
      <c r="C123" s="34"/>
      <c r="D123" s="262" t="s">
        <v>1156</v>
      </c>
    </row>
    <row r="124" spans="1:5" x14ac:dyDescent="0.45">
      <c r="A124" s="262" t="s">
        <v>1730</v>
      </c>
      <c r="B124" s="43" t="s">
        <v>1731</v>
      </c>
      <c r="C124" s="36"/>
      <c r="D124" s="262" t="s">
        <v>1171</v>
      </c>
      <c r="E124" s="50"/>
    </row>
    <row r="125" spans="1:5" x14ac:dyDescent="0.45">
      <c r="A125" s="262" t="s">
        <v>1743</v>
      </c>
      <c r="B125" s="43" t="s">
        <v>1744</v>
      </c>
      <c r="C125" s="39"/>
      <c r="D125" s="262" t="s">
        <v>1168</v>
      </c>
    </row>
    <row r="126" spans="1:5" x14ac:dyDescent="0.45">
      <c r="A126" s="262" t="s">
        <v>1754</v>
      </c>
      <c r="B126" s="50" t="s">
        <v>1755</v>
      </c>
      <c r="C126" s="27"/>
      <c r="D126" s="262" t="s">
        <v>1162</v>
      </c>
    </row>
    <row r="127" spans="1:5" x14ac:dyDescent="0.45">
      <c r="A127" s="262" t="s">
        <v>1732</v>
      </c>
      <c r="B127" s="50" t="s">
        <v>1733</v>
      </c>
      <c r="C127" s="35"/>
      <c r="D127" s="262" t="s">
        <v>1818</v>
      </c>
    </row>
    <row r="129" spans="1:4" x14ac:dyDescent="0.45">
      <c r="A129" s="22" t="s">
        <v>1819</v>
      </c>
      <c r="B129" s="30"/>
      <c r="C129" s="64"/>
      <c r="D129" s="64"/>
    </row>
    <row r="130" spans="1:4" x14ac:dyDescent="0.45">
      <c r="A130" s="29" t="s">
        <v>1726</v>
      </c>
      <c r="B130" s="31" t="s">
        <v>1727</v>
      </c>
      <c r="C130" s="29" t="s">
        <v>1728</v>
      </c>
      <c r="D130" s="29" t="s">
        <v>1729</v>
      </c>
    </row>
    <row r="131" spans="1:4" x14ac:dyDescent="0.45">
      <c r="A131" s="262" t="s">
        <v>1761</v>
      </c>
      <c r="B131" s="50" t="s">
        <v>1762</v>
      </c>
      <c r="C131" s="34"/>
      <c r="D131" s="262" t="s">
        <v>410</v>
      </c>
    </row>
    <row r="132" spans="1:4" x14ac:dyDescent="0.45">
      <c r="A132" s="262" t="s">
        <v>1745</v>
      </c>
      <c r="B132" s="32" t="s">
        <v>1746</v>
      </c>
      <c r="C132" s="28"/>
      <c r="D132" s="262" t="s">
        <v>1820</v>
      </c>
    </row>
    <row r="133" spans="1:4" x14ac:dyDescent="0.45">
      <c r="A133" s="262" t="s">
        <v>1767</v>
      </c>
      <c r="B133" s="43" t="s">
        <v>1768</v>
      </c>
      <c r="C133" s="49"/>
      <c r="D133" s="262" t="s">
        <v>1821</v>
      </c>
    </row>
    <row r="134" spans="1:4" x14ac:dyDescent="0.45">
      <c r="A134" s="262" t="s">
        <v>1732</v>
      </c>
      <c r="B134" s="50" t="s">
        <v>1733</v>
      </c>
      <c r="C134" s="35"/>
      <c r="D134" s="262" t="s">
        <v>1822</v>
      </c>
    </row>
    <row r="135" spans="1:4" x14ac:dyDescent="0.45">
      <c r="A135" s="262" t="s">
        <v>1747</v>
      </c>
      <c r="B135" s="43" t="s">
        <v>1748</v>
      </c>
      <c r="C135" s="41"/>
      <c r="D135" s="262" t="s">
        <v>1823</v>
      </c>
    </row>
    <row r="136" spans="1:4" x14ac:dyDescent="0.45">
      <c r="A136" s="262" t="s">
        <v>1743</v>
      </c>
      <c r="B136" s="43" t="s">
        <v>1744</v>
      </c>
      <c r="C136" s="39"/>
      <c r="D136" s="262" t="s">
        <v>1824</v>
      </c>
    </row>
    <row r="137" spans="1:4" x14ac:dyDescent="0.45">
      <c r="A137" s="262" t="s">
        <v>1741</v>
      </c>
      <c r="B137" s="43" t="s">
        <v>1742</v>
      </c>
      <c r="C137" s="48"/>
      <c r="D137" s="262" t="s">
        <v>1825</v>
      </c>
    </row>
    <row r="138" spans="1:4" x14ac:dyDescent="0.45">
      <c r="A138" s="262" t="s">
        <v>1754</v>
      </c>
      <c r="B138" s="50" t="s">
        <v>1755</v>
      </c>
      <c r="C138" s="27"/>
      <c r="D138" s="262" t="s">
        <v>1826</v>
      </c>
    </row>
    <row r="139" spans="1:4" x14ac:dyDescent="0.45">
      <c r="A139" s="262" t="s">
        <v>1736</v>
      </c>
      <c r="B139" s="43" t="s">
        <v>1691</v>
      </c>
      <c r="C139" s="40"/>
      <c r="D139" s="262" t="s">
        <v>1827</v>
      </c>
    </row>
    <row r="140" spans="1:4" x14ac:dyDescent="0.45">
      <c r="A140" s="262" t="s">
        <v>1759</v>
      </c>
      <c r="B140" s="43" t="s">
        <v>1760</v>
      </c>
      <c r="C140" s="42"/>
      <c r="D140" s="262" t="s">
        <v>2185</v>
      </c>
    </row>
    <row r="141" spans="1:4" x14ac:dyDescent="0.45">
      <c r="A141" s="262" t="s">
        <v>1765</v>
      </c>
      <c r="B141" s="50" t="s">
        <v>1766</v>
      </c>
      <c r="C141" s="33"/>
      <c r="D141" s="262" t="s">
        <v>1828</v>
      </c>
    </row>
    <row r="143" spans="1:4" x14ac:dyDescent="0.45">
      <c r="A143" s="22" t="s">
        <v>1829</v>
      </c>
      <c r="B143" s="30"/>
      <c r="C143" s="64"/>
      <c r="D143" s="64"/>
    </row>
    <row r="144" spans="1:4" x14ac:dyDescent="0.45">
      <c r="A144" s="29" t="s">
        <v>1726</v>
      </c>
      <c r="B144" s="31" t="s">
        <v>1727</v>
      </c>
      <c r="C144" s="29" t="s">
        <v>1728</v>
      </c>
      <c r="D144" s="29" t="s">
        <v>1729</v>
      </c>
    </row>
    <row r="145" spans="1:4" x14ac:dyDescent="0.45">
      <c r="A145" s="262" t="s">
        <v>1765</v>
      </c>
      <c r="B145" s="50" t="s">
        <v>1766</v>
      </c>
      <c r="C145" s="33"/>
      <c r="D145" s="262" t="s">
        <v>1830</v>
      </c>
    </row>
    <row r="146" spans="1:4" x14ac:dyDescent="0.45">
      <c r="A146" s="262" t="s">
        <v>1761</v>
      </c>
      <c r="B146" s="50" t="s">
        <v>1762</v>
      </c>
      <c r="C146" s="34"/>
      <c r="D146" s="262" t="s">
        <v>2122</v>
      </c>
    </row>
    <row r="147" spans="1:4" x14ac:dyDescent="0.45">
      <c r="A147" s="262" t="s">
        <v>1730</v>
      </c>
      <c r="B147" s="43" t="s">
        <v>1731</v>
      </c>
      <c r="C147" s="36"/>
      <c r="D147" s="262" t="s">
        <v>2151</v>
      </c>
    </row>
    <row r="148" spans="1:4" x14ac:dyDescent="0.45">
      <c r="A148" s="262" t="s">
        <v>1734</v>
      </c>
      <c r="B148" s="43" t="s">
        <v>1735</v>
      </c>
      <c r="C148" s="46"/>
      <c r="D148" s="262" t="s">
        <v>2150</v>
      </c>
    </row>
    <row r="149" spans="1:4" x14ac:dyDescent="0.45">
      <c r="A149" s="262" t="s">
        <v>1738</v>
      </c>
      <c r="B149" s="43" t="s">
        <v>1739</v>
      </c>
      <c r="C149" s="45"/>
      <c r="D149" s="262" t="s">
        <v>2149</v>
      </c>
    </row>
    <row r="150" spans="1:4" x14ac:dyDescent="0.45">
      <c r="A150" s="262" t="s">
        <v>1732</v>
      </c>
      <c r="B150" s="50" t="s">
        <v>1733</v>
      </c>
      <c r="C150" s="35"/>
      <c r="D150" s="262" t="s">
        <v>2148</v>
      </c>
    </row>
    <row r="151" spans="1:4" x14ac:dyDescent="0.45">
      <c r="A151" s="262" t="s">
        <v>1747</v>
      </c>
      <c r="B151" s="43" t="s">
        <v>1748</v>
      </c>
      <c r="C151" s="41"/>
      <c r="D151" s="262" t="s">
        <v>2147</v>
      </c>
    </row>
    <row r="152" spans="1:4" x14ac:dyDescent="0.45">
      <c r="A152" s="262" t="s">
        <v>1754</v>
      </c>
      <c r="B152" s="50" t="s">
        <v>1755</v>
      </c>
      <c r="C152" s="27"/>
      <c r="D152" s="262" t="s">
        <v>2146</v>
      </c>
    </row>
    <row r="153" spans="1:4" x14ac:dyDescent="0.45">
      <c r="A153" s="262" t="s">
        <v>1736</v>
      </c>
      <c r="B153" s="43" t="s">
        <v>1691</v>
      </c>
      <c r="C153" s="40"/>
      <c r="D153" s="262" t="s">
        <v>1831</v>
      </c>
    </row>
    <row r="154" spans="1:4" x14ac:dyDescent="0.45">
      <c r="A154" s="262" t="s">
        <v>1752</v>
      </c>
      <c r="B154" s="43" t="s">
        <v>1753</v>
      </c>
      <c r="C154" s="47"/>
      <c r="D154" s="262" t="s">
        <v>2145</v>
      </c>
    </row>
    <row r="155" spans="1:4" x14ac:dyDescent="0.45">
      <c r="A155" s="262" t="s">
        <v>1756</v>
      </c>
      <c r="B155" s="50" t="s">
        <v>1757</v>
      </c>
      <c r="C155" s="51"/>
      <c r="D155" s="262" t="s">
        <v>2144</v>
      </c>
    </row>
    <row r="156" spans="1:4" x14ac:dyDescent="0.45">
      <c r="A156" s="262" t="s">
        <v>1741</v>
      </c>
      <c r="B156" s="43" t="s">
        <v>1742</v>
      </c>
      <c r="C156" s="48"/>
      <c r="D156" s="262" t="s">
        <v>2143</v>
      </c>
    </row>
    <row r="157" spans="1:4" x14ac:dyDescent="0.45">
      <c r="A157" s="262" t="s">
        <v>1745</v>
      </c>
      <c r="B157" s="32" t="s">
        <v>1746</v>
      </c>
      <c r="C157" s="28"/>
      <c r="D157" s="262" t="s">
        <v>1832</v>
      </c>
    </row>
    <row r="158" spans="1:4" x14ac:dyDescent="0.45">
      <c r="A158" s="262" t="s">
        <v>1743</v>
      </c>
      <c r="B158" s="43" t="s">
        <v>1744</v>
      </c>
      <c r="C158" s="39"/>
      <c r="D158" s="262" t="s">
        <v>2142</v>
      </c>
    </row>
    <row r="159" spans="1:4" x14ac:dyDescent="0.45">
      <c r="A159" s="262" t="s">
        <v>1758</v>
      </c>
      <c r="B159" s="50">
        <v>740000</v>
      </c>
      <c r="C159" s="52"/>
      <c r="D159" s="262" t="s">
        <v>2141</v>
      </c>
    </row>
    <row r="160" spans="1:4" x14ac:dyDescent="0.45">
      <c r="A160" s="262" t="s">
        <v>1759</v>
      </c>
      <c r="B160" s="43" t="s">
        <v>1760</v>
      </c>
      <c r="C160" s="42"/>
      <c r="D160" s="262" t="s">
        <v>2140</v>
      </c>
    </row>
    <row r="161" spans="1:7" x14ac:dyDescent="0.45">
      <c r="A161" s="262" t="s">
        <v>1763</v>
      </c>
      <c r="B161" s="43" t="s">
        <v>1764</v>
      </c>
      <c r="C161" s="44"/>
      <c r="D161" s="262" t="s">
        <v>2139</v>
      </c>
    </row>
    <row r="162" spans="1:7" x14ac:dyDescent="0.45">
      <c r="A162" s="262" t="s">
        <v>1767</v>
      </c>
      <c r="B162" s="43" t="s">
        <v>1768</v>
      </c>
      <c r="C162" s="49"/>
      <c r="D162" s="262" t="s">
        <v>2138</v>
      </c>
    </row>
    <row r="163" spans="1:7" x14ac:dyDescent="0.45">
      <c r="A163" s="262" t="s">
        <v>1749</v>
      </c>
      <c r="B163" s="50" t="s">
        <v>1750</v>
      </c>
      <c r="C163" s="37"/>
      <c r="D163" s="262" t="s">
        <v>2137</v>
      </c>
    </row>
    <row r="164" spans="1:7" x14ac:dyDescent="0.45">
      <c r="A164" s="262" t="s">
        <v>2184</v>
      </c>
      <c r="B164" s="270" t="s">
        <v>2183</v>
      </c>
      <c r="C164" s="269"/>
      <c r="D164" s="262" t="s">
        <v>2136</v>
      </c>
    </row>
    <row r="165" spans="1:7" x14ac:dyDescent="0.45">
      <c r="A165" s="262" t="s">
        <v>2182</v>
      </c>
      <c r="B165" s="50" t="s">
        <v>2181</v>
      </c>
      <c r="C165" s="268"/>
      <c r="D165" s="262" t="s">
        <v>2135</v>
      </c>
    </row>
    <row r="166" spans="1:7" x14ac:dyDescent="0.45">
      <c r="A166" s="262" t="s">
        <v>2180</v>
      </c>
      <c r="B166" s="262" t="s">
        <v>2179</v>
      </c>
      <c r="C166" s="267"/>
      <c r="D166" s="262" t="s">
        <v>2121</v>
      </c>
    </row>
    <row r="167" spans="1:7" x14ac:dyDescent="0.45">
      <c r="A167" s="262" t="s">
        <v>2178</v>
      </c>
      <c r="B167" s="7" t="s">
        <v>2177</v>
      </c>
      <c r="C167" s="266"/>
      <c r="D167" s="262" t="s">
        <v>2124</v>
      </c>
    </row>
    <row r="169" spans="1:7" x14ac:dyDescent="0.45">
      <c r="A169" s="22" t="s">
        <v>1833</v>
      </c>
      <c r="B169" s="30"/>
      <c r="C169" s="64"/>
      <c r="D169" s="64"/>
    </row>
    <row r="170" spans="1:7" x14ac:dyDescent="0.45">
      <c r="A170" s="29" t="s">
        <v>1726</v>
      </c>
      <c r="B170" s="31" t="s">
        <v>1727</v>
      </c>
      <c r="C170" s="29" t="s">
        <v>1728</v>
      </c>
      <c r="D170" s="29" t="s">
        <v>1729</v>
      </c>
    </row>
    <row r="171" spans="1:7" x14ac:dyDescent="0.45">
      <c r="A171" s="262" t="s">
        <v>1754</v>
      </c>
      <c r="B171" s="50" t="s">
        <v>1755</v>
      </c>
      <c r="C171" s="27"/>
      <c r="D171" s="262" t="s">
        <v>508</v>
      </c>
    </row>
    <row r="172" spans="1:7" x14ac:dyDescent="0.45">
      <c r="A172" s="262" t="s">
        <v>1732</v>
      </c>
      <c r="B172" s="50" t="s">
        <v>1733</v>
      </c>
      <c r="C172" s="35"/>
      <c r="D172" s="262" t="s">
        <v>506</v>
      </c>
      <c r="G172" s="43"/>
    </row>
    <row r="173" spans="1:7" x14ac:dyDescent="0.45">
      <c r="A173" s="262" t="s">
        <v>1736</v>
      </c>
      <c r="B173" s="43" t="s">
        <v>1691</v>
      </c>
      <c r="C173" s="40"/>
      <c r="D173" s="262" t="s">
        <v>504</v>
      </c>
      <c r="G173" s="50"/>
    </row>
    <row r="174" spans="1:7" x14ac:dyDescent="0.45">
      <c r="A174" s="262" t="s">
        <v>1743</v>
      </c>
      <c r="B174" s="43" t="s">
        <v>1744</v>
      </c>
      <c r="C174" s="39"/>
      <c r="D174" s="262" t="s">
        <v>502</v>
      </c>
      <c r="G174" s="43"/>
    </row>
    <row r="175" spans="1:7" x14ac:dyDescent="0.45">
      <c r="A175" s="262" t="s">
        <v>1761</v>
      </c>
      <c r="B175" s="50" t="s">
        <v>1762</v>
      </c>
      <c r="C175" s="34"/>
      <c r="D175" s="262" t="s">
        <v>496</v>
      </c>
      <c r="G175" s="43"/>
    </row>
    <row r="176" spans="1:7" x14ac:dyDescent="0.45">
      <c r="G176" s="43"/>
    </row>
    <row r="177" spans="1:7" x14ac:dyDescent="0.45">
      <c r="A177" s="22" t="s">
        <v>1834</v>
      </c>
      <c r="B177" s="30"/>
      <c r="C177" s="64"/>
      <c r="D177" s="64"/>
      <c r="G177" s="43"/>
    </row>
    <row r="178" spans="1:7" x14ac:dyDescent="0.45">
      <c r="A178" s="29" t="s">
        <v>1726</v>
      </c>
      <c r="B178" s="31" t="s">
        <v>1727</v>
      </c>
      <c r="C178" s="29" t="s">
        <v>1728</v>
      </c>
      <c r="D178" s="29" t="s">
        <v>1729</v>
      </c>
      <c r="G178" s="43"/>
    </row>
    <row r="179" spans="1:7" x14ac:dyDescent="0.45">
      <c r="A179" s="262" t="s">
        <v>1745</v>
      </c>
      <c r="B179" s="32" t="s">
        <v>1746</v>
      </c>
      <c r="C179" s="28"/>
      <c r="D179" s="262" t="s">
        <v>514</v>
      </c>
      <c r="G179" s="32"/>
    </row>
    <row r="180" spans="1:7" x14ac:dyDescent="0.45">
      <c r="A180" s="262" t="s">
        <v>1732</v>
      </c>
      <c r="B180" s="50" t="s">
        <v>1733</v>
      </c>
      <c r="C180" s="35"/>
      <c r="D180" s="262" t="s">
        <v>511</v>
      </c>
      <c r="G180" s="43"/>
    </row>
    <row r="181" spans="1:7" x14ac:dyDescent="0.45">
      <c r="A181" s="262" t="s">
        <v>1765</v>
      </c>
      <c r="B181" s="50" t="s">
        <v>1766</v>
      </c>
      <c r="C181" s="33"/>
      <c r="D181" s="262" t="s">
        <v>495</v>
      </c>
      <c r="G181" s="50"/>
    </row>
    <row r="182" spans="1:7" x14ac:dyDescent="0.45">
      <c r="G182" s="43"/>
    </row>
    <row r="183" spans="1:7" x14ac:dyDescent="0.45">
      <c r="A183" s="22" t="s">
        <v>1835</v>
      </c>
      <c r="B183" s="30"/>
      <c r="C183" s="64"/>
      <c r="D183" s="64"/>
      <c r="G183" s="50"/>
    </row>
    <row r="184" spans="1:7" x14ac:dyDescent="0.45">
      <c r="A184" s="29" t="s">
        <v>1726</v>
      </c>
      <c r="B184" s="31" t="s">
        <v>1727</v>
      </c>
      <c r="C184" s="29" t="s">
        <v>1728</v>
      </c>
      <c r="D184" s="29" t="s">
        <v>1729</v>
      </c>
      <c r="G184" s="50"/>
    </row>
    <row r="185" spans="1:7" x14ac:dyDescent="0.45">
      <c r="A185" s="262" t="s">
        <v>1730</v>
      </c>
      <c r="B185" s="43" t="s">
        <v>1731</v>
      </c>
      <c r="C185" s="36"/>
      <c r="D185" s="262" t="s">
        <v>1055</v>
      </c>
      <c r="G185" s="50"/>
    </row>
    <row r="186" spans="1:7" x14ac:dyDescent="0.45">
      <c r="A186" s="262" t="s">
        <v>1736</v>
      </c>
      <c r="B186" s="43" t="s">
        <v>1691</v>
      </c>
      <c r="C186" s="40"/>
      <c r="D186" s="262" t="s">
        <v>1028</v>
      </c>
      <c r="G186" s="43"/>
    </row>
    <row r="187" spans="1:7" x14ac:dyDescent="0.45">
      <c r="A187" s="262" t="s">
        <v>1761</v>
      </c>
      <c r="B187" s="50" t="s">
        <v>1762</v>
      </c>
      <c r="C187" s="34"/>
      <c r="D187" s="262" t="s">
        <v>741</v>
      </c>
      <c r="G187" s="50"/>
    </row>
    <row r="188" spans="1:7" x14ac:dyDescent="0.45">
      <c r="A188" s="262" t="s">
        <v>1741</v>
      </c>
      <c r="B188" s="43" t="s">
        <v>1742</v>
      </c>
      <c r="C188" s="48"/>
      <c r="D188" s="262" t="s">
        <v>1836</v>
      </c>
      <c r="G188" s="43"/>
    </row>
    <row r="189" spans="1:7" x14ac:dyDescent="0.45">
      <c r="A189" s="262" t="s">
        <v>1743</v>
      </c>
      <c r="B189" s="43" t="s">
        <v>1744</v>
      </c>
      <c r="C189" s="39"/>
      <c r="D189" s="262" t="s">
        <v>1837</v>
      </c>
      <c r="G189" s="50"/>
    </row>
    <row r="190" spans="1:7" x14ac:dyDescent="0.45">
      <c r="A190" s="262" t="s">
        <v>1732</v>
      </c>
      <c r="B190" s="50" t="s">
        <v>1733</v>
      </c>
      <c r="C190" s="35"/>
      <c r="D190" s="262" t="s">
        <v>1048</v>
      </c>
      <c r="G190" s="43"/>
    </row>
    <row r="191" spans="1:7" x14ac:dyDescent="0.45">
      <c r="A191" s="262" t="s">
        <v>1747</v>
      </c>
      <c r="B191" s="43" t="s">
        <v>1748</v>
      </c>
      <c r="C191" s="41"/>
      <c r="D191" s="262" t="s">
        <v>1046</v>
      </c>
    </row>
    <row r="192" spans="1:7" x14ac:dyDescent="0.45">
      <c r="A192" s="262" t="s">
        <v>1754</v>
      </c>
      <c r="B192" s="50" t="s">
        <v>1755</v>
      </c>
      <c r="C192" s="27"/>
      <c r="D192" s="262" t="s">
        <v>924</v>
      </c>
    </row>
    <row r="193" spans="1:4" x14ac:dyDescent="0.45">
      <c r="A193" s="262" t="s">
        <v>1765</v>
      </c>
      <c r="B193" s="50" t="s">
        <v>1766</v>
      </c>
      <c r="C193" s="33"/>
      <c r="D193" s="262" t="s">
        <v>923</v>
      </c>
    </row>
    <row r="195" spans="1:4" x14ac:dyDescent="0.45">
      <c r="A195" s="22" t="s">
        <v>1838</v>
      </c>
      <c r="B195" s="30"/>
      <c r="C195" s="64"/>
      <c r="D195" s="64"/>
    </row>
    <row r="196" spans="1:4" x14ac:dyDescent="0.45">
      <c r="A196" s="29" t="s">
        <v>1726</v>
      </c>
      <c r="B196" s="31" t="s">
        <v>1727</v>
      </c>
      <c r="C196" s="29" t="s">
        <v>1728</v>
      </c>
      <c r="D196" s="29" t="s">
        <v>1729</v>
      </c>
    </row>
    <row r="197" spans="1:4" x14ac:dyDescent="0.45">
      <c r="A197" s="262" t="s">
        <v>1730</v>
      </c>
      <c r="B197" s="43" t="s">
        <v>1731</v>
      </c>
      <c r="C197" s="36"/>
      <c r="D197" s="262" t="s">
        <v>1055</v>
      </c>
    </row>
    <row r="198" spans="1:4" x14ac:dyDescent="0.45">
      <c r="A198" s="262" t="s">
        <v>1759</v>
      </c>
      <c r="B198" s="43" t="s">
        <v>1760</v>
      </c>
      <c r="C198" s="42"/>
      <c r="D198" s="262" t="s">
        <v>1839</v>
      </c>
    </row>
    <row r="199" spans="1:4" x14ac:dyDescent="0.45">
      <c r="A199" s="262" t="s">
        <v>1732</v>
      </c>
      <c r="B199" s="50" t="s">
        <v>1733</v>
      </c>
      <c r="C199" s="35"/>
      <c r="D199" s="262" t="s">
        <v>601</v>
      </c>
    </row>
    <row r="200" spans="1:4" x14ac:dyDescent="0.45">
      <c r="A200" s="262" t="s">
        <v>1736</v>
      </c>
      <c r="B200" s="43" t="s">
        <v>1691</v>
      </c>
      <c r="C200" s="40"/>
      <c r="D200" s="262" t="s">
        <v>1028</v>
      </c>
    </row>
    <row r="201" spans="1:4" x14ac:dyDescent="0.45">
      <c r="A201" s="262" t="s">
        <v>1761</v>
      </c>
      <c r="B201" s="50" t="s">
        <v>1762</v>
      </c>
      <c r="C201" s="34"/>
      <c r="D201" s="262" t="s">
        <v>741</v>
      </c>
    </row>
    <row r="202" spans="1:4" x14ac:dyDescent="0.45">
      <c r="A202" s="262" t="s">
        <v>1743</v>
      </c>
      <c r="B202" s="43" t="s">
        <v>1744</v>
      </c>
      <c r="C202" s="39"/>
      <c r="D202" s="262" t="s">
        <v>1840</v>
      </c>
    </row>
    <row r="203" spans="1:4" x14ac:dyDescent="0.45">
      <c r="A203" s="262" t="s">
        <v>1765</v>
      </c>
      <c r="B203" s="50" t="s">
        <v>1766</v>
      </c>
      <c r="C203" s="33"/>
      <c r="D203" s="262" t="s">
        <v>579</v>
      </c>
    </row>
    <row r="204" spans="1:4" x14ac:dyDescent="0.45">
      <c r="A204" s="262" t="s">
        <v>1756</v>
      </c>
      <c r="B204" s="50" t="s">
        <v>1757</v>
      </c>
      <c r="C204" s="51"/>
      <c r="D204" s="262" t="s">
        <v>616</v>
      </c>
    </row>
    <row r="205" spans="1:4" x14ac:dyDescent="0.45">
      <c r="A205" s="262" t="s">
        <v>1758</v>
      </c>
      <c r="B205" s="50">
        <v>740000</v>
      </c>
      <c r="C205" s="52"/>
      <c r="D205" s="262" t="s">
        <v>614</v>
      </c>
    </row>
    <row r="206" spans="1:4" x14ac:dyDescent="0.45">
      <c r="A206" s="262" t="s">
        <v>1754</v>
      </c>
      <c r="B206" s="50" t="s">
        <v>1755</v>
      </c>
      <c r="C206" s="27"/>
      <c r="D206" s="262" t="s">
        <v>1841</v>
      </c>
    </row>
    <row r="208" spans="1:4" x14ac:dyDescent="0.45">
      <c r="A208" s="22" t="s">
        <v>1842</v>
      </c>
      <c r="B208" s="30"/>
      <c r="C208" s="64"/>
      <c r="D208" s="64"/>
    </row>
    <row r="209" spans="1:4" x14ac:dyDescent="0.45">
      <c r="A209" s="29" t="s">
        <v>1726</v>
      </c>
      <c r="B209" s="31" t="s">
        <v>1727</v>
      </c>
      <c r="C209" s="29" t="s">
        <v>1728</v>
      </c>
      <c r="D209" s="29" t="s">
        <v>1729</v>
      </c>
    </row>
    <row r="210" spans="1:4" x14ac:dyDescent="0.45">
      <c r="A210" s="262" t="s">
        <v>1730</v>
      </c>
      <c r="B210" s="43" t="s">
        <v>1731</v>
      </c>
      <c r="C210" s="36"/>
      <c r="D210" s="262" t="s">
        <v>1055</v>
      </c>
    </row>
    <row r="211" spans="1:4" x14ac:dyDescent="0.45">
      <c r="A211" s="262" t="s">
        <v>1765</v>
      </c>
      <c r="B211" s="50" t="s">
        <v>1766</v>
      </c>
      <c r="C211" s="33"/>
      <c r="D211" s="262" t="s">
        <v>579</v>
      </c>
    </row>
    <row r="212" spans="1:4" x14ac:dyDescent="0.45">
      <c r="A212" s="262" t="s">
        <v>1759</v>
      </c>
      <c r="B212" s="43" t="s">
        <v>1760</v>
      </c>
      <c r="C212" s="42"/>
      <c r="D212" s="262" t="s">
        <v>1839</v>
      </c>
    </row>
    <row r="213" spans="1:4" x14ac:dyDescent="0.45">
      <c r="A213" s="262" t="s">
        <v>1732</v>
      </c>
      <c r="B213" s="50" t="s">
        <v>1733</v>
      </c>
      <c r="C213" s="35"/>
      <c r="D213" s="262" t="s">
        <v>601</v>
      </c>
    </row>
    <row r="214" spans="1:4" x14ac:dyDescent="0.45">
      <c r="A214" s="262" t="s">
        <v>1741</v>
      </c>
      <c r="B214" s="43" t="s">
        <v>1742</v>
      </c>
      <c r="C214" s="48"/>
      <c r="D214" s="262" t="s">
        <v>1843</v>
      </c>
    </row>
    <row r="215" spans="1:4" x14ac:dyDescent="0.45">
      <c r="A215" s="262" t="s">
        <v>1756</v>
      </c>
      <c r="B215" s="50" t="s">
        <v>1757</v>
      </c>
      <c r="C215" s="51"/>
      <c r="D215" s="262" t="s">
        <v>616</v>
      </c>
    </row>
    <row r="216" spans="1:4" x14ac:dyDescent="0.45">
      <c r="A216" s="262" t="s">
        <v>1754</v>
      </c>
      <c r="B216" s="50" t="s">
        <v>1755</v>
      </c>
      <c r="C216" s="27"/>
      <c r="D216" s="262" t="s">
        <v>1841</v>
      </c>
    </row>
    <row r="217" spans="1:4" x14ac:dyDescent="0.45">
      <c r="A217" s="262" t="s">
        <v>1743</v>
      </c>
      <c r="B217" s="43" t="s">
        <v>1744</v>
      </c>
      <c r="C217" s="39"/>
      <c r="D217" s="262" t="s">
        <v>1840</v>
      </c>
    </row>
    <row r="218" spans="1:4" x14ac:dyDescent="0.45">
      <c r="A218" s="262" t="s">
        <v>1761</v>
      </c>
      <c r="B218" s="50" t="s">
        <v>1762</v>
      </c>
      <c r="C218" s="34"/>
      <c r="D218" s="262" t="s">
        <v>741</v>
      </c>
    </row>
    <row r="219" spans="1:4" x14ac:dyDescent="0.45">
      <c r="A219" s="262" t="s">
        <v>1736</v>
      </c>
      <c r="B219" s="43" t="s">
        <v>1691</v>
      </c>
      <c r="C219" s="40"/>
      <c r="D219" s="262" t="s">
        <v>1028</v>
      </c>
    </row>
    <row r="221" spans="1:4" x14ac:dyDescent="0.45">
      <c r="A221" s="22" t="s">
        <v>1844</v>
      </c>
      <c r="B221" s="30"/>
      <c r="C221" s="64"/>
      <c r="D221" s="64"/>
    </row>
    <row r="222" spans="1:4" x14ac:dyDescent="0.45">
      <c r="A222" s="29" t="s">
        <v>1726</v>
      </c>
      <c r="B222" s="31" t="s">
        <v>1727</v>
      </c>
      <c r="C222" s="29" t="s">
        <v>1728</v>
      </c>
      <c r="D222" s="29" t="s">
        <v>1729</v>
      </c>
    </row>
    <row r="223" spans="1:4" x14ac:dyDescent="0.45">
      <c r="A223" s="262" t="s">
        <v>1730</v>
      </c>
      <c r="B223" s="43" t="s">
        <v>1731</v>
      </c>
      <c r="C223" s="36"/>
      <c r="D223" s="262" t="s">
        <v>603</v>
      </c>
    </row>
    <row r="224" spans="1:4" x14ac:dyDescent="0.45">
      <c r="A224" s="262" t="s">
        <v>1767</v>
      </c>
      <c r="B224" s="43" t="s">
        <v>1768</v>
      </c>
      <c r="C224" s="49"/>
      <c r="D224" s="262" t="s">
        <v>1845</v>
      </c>
    </row>
    <row r="225" spans="1:4" x14ac:dyDescent="0.45">
      <c r="A225" s="262" t="s">
        <v>1752</v>
      </c>
      <c r="B225" s="43" t="s">
        <v>1753</v>
      </c>
      <c r="C225" s="47"/>
      <c r="D225" s="262" t="s">
        <v>618</v>
      </c>
    </row>
    <row r="226" spans="1:4" x14ac:dyDescent="0.45">
      <c r="A226" s="262" t="s">
        <v>1732</v>
      </c>
      <c r="B226" s="50" t="s">
        <v>1733</v>
      </c>
      <c r="C226" s="35"/>
      <c r="D226" s="262" t="s">
        <v>601</v>
      </c>
    </row>
    <row r="227" spans="1:4" x14ac:dyDescent="0.45">
      <c r="A227" s="262" t="s">
        <v>1736</v>
      </c>
      <c r="B227" s="43" t="s">
        <v>1691</v>
      </c>
      <c r="C227" s="40"/>
      <c r="D227" s="262" t="s">
        <v>1846</v>
      </c>
    </row>
    <row r="228" spans="1:4" x14ac:dyDescent="0.45">
      <c r="A228" s="262" t="s">
        <v>1741</v>
      </c>
      <c r="B228" s="43" t="s">
        <v>1742</v>
      </c>
      <c r="C228" s="48"/>
      <c r="D228" s="262" t="s">
        <v>1847</v>
      </c>
    </row>
    <row r="229" spans="1:4" x14ac:dyDescent="0.45">
      <c r="A229" s="262" t="s">
        <v>1745</v>
      </c>
      <c r="B229" s="32" t="s">
        <v>1746</v>
      </c>
      <c r="C229" s="28"/>
      <c r="D229" s="262" t="s">
        <v>592</v>
      </c>
    </row>
    <row r="230" spans="1:4" x14ac:dyDescent="0.45">
      <c r="A230" s="262" t="s">
        <v>1747</v>
      </c>
      <c r="B230" s="43" t="s">
        <v>1748</v>
      </c>
      <c r="C230" s="41"/>
      <c r="D230" s="262" t="s">
        <v>589</v>
      </c>
    </row>
    <row r="231" spans="1:4" x14ac:dyDescent="0.45">
      <c r="A231" s="262" t="s">
        <v>1754</v>
      </c>
      <c r="B231" s="50" t="s">
        <v>1755</v>
      </c>
      <c r="C231" s="27"/>
      <c r="D231" s="262" t="s">
        <v>1848</v>
      </c>
    </row>
    <row r="232" spans="1:4" x14ac:dyDescent="0.45">
      <c r="A232" s="262" t="s">
        <v>1761</v>
      </c>
      <c r="B232" s="50" t="s">
        <v>1762</v>
      </c>
      <c r="C232" s="34"/>
      <c r="D232" s="262" t="s">
        <v>741</v>
      </c>
    </row>
    <row r="233" spans="1:4" x14ac:dyDescent="0.45">
      <c r="A233" s="262" t="s">
        <v>1763</v>
      </c>
      <c r="B233" s="43" t="s">
        <v>1764</v>
      </c>
      <c r="C233" s="44"/>
      <c r="D233" s="262" t="s">
        <v>609</v>
      </c>
    </row>
    <row r="234" spans="1:4" x14ac:dyDescent="0.45">
      <c r="A234" s="262" t="s">
        <v>1765</v>
      </c>
      <c r="B234" s="50" t="s">
        <v>1766</v>
      </c>
      <c r="C234" s="33"/>
      <c r="D234" s="262" t="s">
        <v>579</v>
      </c>
    </row>
    <row r="235" spans="1:4" x14ac:dyDescent="0.45">
      <c r="A235" s="262" t="s">
        <v>1758</v>
      </c>
      <c r="B235" s="50">
        <v>740000</v>
      </c>
      <c r="C235" s="52"/>
      <c r="D235" s="262" t="s">
        <v>614</v>
      </c>
    </row>
    <row r="236" spans="1:4" x14ac:dyDescent="0.45">
      <c r="B236" s="262"/>
    </row>
    <row r="237" spans="1:4" x14ac:dyDescent="0.45">
      <c r="A237" s="22" t="s">
        <v>1849</v>
      </c>
      <c r="B237" s="30"/>
      <c r="C237" s="64"/>
      <c r="D237" s="64"/>
    </row>
    <row r="238" spans="1:4" x14ac:dyDescent="0.45">
      <c r="A238" s="29" t="s">
        <v>1726</v>
      </c>
      <c r="B238" s="31" t="s">
        <v>1727</v>
      </c>
      <c r="C238" s="29" t="s">
        <v>1728</v>
      </c>
      <c r="D238" s="29" t="s">
        <v>1729</v>
      </c>
    </row>
    <row r="239" spans="1:4" x14ac:dyDescent="0.45">
      <c r="A239" s="262" t="s">
        <v>1730</v>
      </c>
      <c r="B239" s="43" t="s">
        <v>1731</v>
      </c>
      <c r="C239" s="36"/>
      <c r="D239" s="262" t="s">
        <v>1055</v>
      </c>
    </row>
    <row r="240" spans="1:4" x14ac:dyDescent="0.45">
      <c r="A240" s="262" t="s">
        <v>1736</v>
      </c>
      <c r="B240" s="43" t="s">
        <v>1691</v>
      </c>
      <c r="C240" s="40"/>
      <c r="D240" s="262" t="s">
        <v>1028</v>
      </c>
    </row>
    <row r="241" spans="1:4" x14ac:dyDescent="0.45">
      <c r="A241" s="262" t="s">
        <v>1759</v>
      </c>
      <c r="B241" s="43" t="s">
        <v>1760</v>
      </c>
      <c r="C241" s="42"/>
      <c r="D241" s="262" t="s">
        <v>1839</v>
      </c>
    </row>
    <row r="242" spans="1:4" x14ac:dyDescent="0.45">
      <c r="A242" s="262" t="s">
        <v>1752</v>
      </c>
      <c r="B242" s="43" t="s">
        <v>1753</v>
      </c>
      <c r="C242" s="47"/>
      <c r="D242" s="262" t="s">
        <v>618</v>
      </c>
    </row>
    <row r="243" spans="1:4" x14ac:dyDescent="0.45">
      <c r="A243" s="262" t="s">
        <v>1767</v>
      </c>
      <c r="B243" s="43" t="s">
        <v>1768</v>
      </c>
      <c r="C243" s="49"/>
      <c r="D243" s="262" t="s">
        <v>1845</v>
      </c>
    </row>
    <row r="244" spans="1:4" x14ac:dyDescent="0.45">
      <c r="A244" s="262" t="s">
        <v>1732</v>
      </c>
      <c r="B244" s="50" t="s">
        <v>1733</v>
      </c>
      <c r="C244" s="35"/>
      <c r="D244" s="262" t="s">
        <v>601</v>
      </c>
    </row>
    <row r="245" spans="1:4" x14ac:dyDescent="0.45">
      <c r="A245" s="262" t="s">
        <v>1747</v>
      </c>
      <c r="B245" s="43" t="s">
        <v>1748</v>
      </c>
      <c r="C245" s="41"/>
      <c r="D245" s="262" t="s">
        <v>1850</v>
      </c>
    </row>
    <row r="246" spans="1:4" x14ac:dyDescent="0.45">
      <c r="A246" s="262" t="s">
        <v>1765</v>
      </c>
      <c r="B246" s="50" t="s">
        <v>1766</v>
      </c>
      <c r="C246" s="33"/>
      <c r="D246" s="262" t="s">
        <v>1851</v>
      </c>
    </row>
    <row r="247" spans="1:4" x14ac:dyDescent="0.45">
      <c r="A247" s="262" t="s">
        <v>1761</v>
      </c>
      <c r="B247" s="50" t="s">
        <v>1762</v>
      </c>
      <c r="C247" s="34"/>
      <c r="D247" s="262" t="s">
        <v>741</v>
      </c>
    </row>
    <row r="248" spans="1:4" x14ac:dyDescent="0.45">
      <c r="A248" s="262" t="s">
        <v>1754</v>
      </c>
      <c r="B248" s="50" t="s">
        <v>1755</v>
      </c>
      <c r="C248" s="27"/>
      <c r="D248" s="262" t="s">
        <v>1848</v>
      </c>
    </row>
    <row r="249" spans="1:4" x14ac:dyDescent="0.45">
      <c r="A249" s="262" t="s">
        <v>1758</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328125" defaultRowHeight="14.25" x14ac:dyDescent="0.45"/>
  <cols>
    <col min="1" max="1" width="79.73046875" style="114" customWidth="1"/>
    <col min="2" max="2" width="12.73046875" style="114" bestFit="1" customWidth="1"/>
    <col min="3" max="3" width="17.265625" style="114" customWidth="1"/>
    <col min="4" max="4" width="22" style="114" customWidth="1"/>
    <col min="5" max="5" width="19.265625" style="114" customWidth="1"/>
    <col min="6" max="6" width="14.265625" style="114" customWidth="1"/>
    <col min="7" max="7" width="26.1328125" style="114" customWidth="1"/>
    <col min="8" max="8" width="26.73046875" style="114" bestFit="1" customWidth="1"/>
    <col min="9" max="9" width="17.86328125" style="114" bestFit="1" customWidth="1"/>
    <col min="10" max="14" width="9.1328125" style="114" customWidth="1"/>
    <col min="15" max="15" width="25.86328125" style="114" customWidth="1"/>
    <col min="16" max="16" width="12.265625" style="114" customWidth="1"/>
    <col min="17" max="17" width="19.86328125" style="114" customWidth="1"/>
    <col min="18" max="19" width="12.265625" style="114" customWidth="1"/>
    <col min="20" max="21" width="16.265625" style="114" customWidth="1"/>
    <col min="22" max="22" width="10.86328125" style="114" bestFit="1" customWidth="1"/>
    <col min="23" max="26" width="9.1328125" style="114" customWidth="1"/>
    <col min="27" max="16384" width="9.1328125" style="114"/>
  </cols>
  <sheetData>
    <row r="1" spans="1:5" x14ac:dyDescent="0.45">
      <c r="A1" s="393" t="s">
        <v>420</v>
      </c>
      <c r="B1" s="385"/>
      <c r="C1" s="385"/>
      <c r="D1" s="385"/>
      <c r="E1" s="385"/>
    </row>
    <row r="2" spans="1:5" x14ac:dyDescent="0.45">
      <c r="A2" s="394" t="s">
        <v>1911</v>
      </c>
      <c r="B2" s="385"/>
      <c r="C2" s="385"/>
      <c r="D2" s="385"/>
      <c r="E2" s="385"/>
    </row>
    <row r="19" spans="1:5" x14ac:dyDescent="0.45">
      <c r="A19" t="s">
        <v>1912</v>
      </c>
    </row>
    <row r="20" spans="1:5" x14ac:dyDescent="0.45">
      <c r="A20">
        <v>155400</v>
      </c>
      <c r="B20" t="s">
        <v>1913</v>
      </c>
    </row>
    <row r="21" spans="1:5" x14ac:dyDescent="0.45">
      <c r="A21" s="394" t="s">
        <v>1914</v>
      </c>
      <c r="B21" s="385"/>
      <c r="C21" s="385"/>
      <c r="D21" s="385"/>
      <c r="E21" s="385"/>
    </row>
    <row r="38" spans="1:5" x14ac:dyDescent="0.45">
      <c r="A38" t="s">
        <v>1912</v>
      </c>
    </row>
    <row r="39" spans="1:5" x14ac:dyDescent="0.45">
      <c r="A39">
        <v>100800</v>
      </c>
      <c r="B39" t="s">
        <v>1913</v>
      </c>
    </row>
    <row r="40" spans="1:5" x14ac:dyDescent="0.45">
      <c r="A40" s="394" t="s">
        <v>1915</v>
      </c>
      <c r="B40" s="385"/>
      <c r="C40" s="385"/>
      <c r="D40" s="385"/>
      <c r="E40" s="385"/>
    </row>
    <row r="57" spans="1:5" ht="15.95" customHeight="1" thickBot="1" x14ac:dyDescent="0.5">
      <c r="A57" t="s">
        <v>1912</v>
      </c>
    </row>
    <row r="58" spans="1:5" ht="15.95" customHeight="1" thickBot="1" x14ac:dyDescent="0.5">
      <c r="A58" s="1">
        <v>194000</v>
      </c>
      <c r="B58" t="s">
        <v>1916</v>
      </c>
    </row>
    <row r="60" spans="1:5" x14ac:dyDescent="0.45">
      <c r="A60" s="393" t="s">
        <v>1917</v>
      </c>
      <c r="B60" s="385"/>
      <c r="C60" s="385"/>
      <c r="D60" s="385"/>
      <c r="E60" s="385"/>
    </row>
    <row r="85" spans="1:10" s="2" customFormat="1" x14ac:dyDescent="0.45">
      <c r="A85" t="s">
        <v>1918</v>
      </c>
      <c r="B85">
        <v>55.1</v>
      </c>
      <c r="C85" t="s">
        <v>1919</v>
      </c>
    </row>
    <row r="86" spans="1:10" s="2" customFormat="1" x14ac:dyDescent="0.45">
      <c r="A86" t="s">
        <v>1920</v>
      </c>
      <c r="B86">
        <v>111.6</v>
      </c>
    </row>
    <row r="87" spans="1:10" ht="15.95" customHeight="1" thickBot="1" x14ac:dyDescent="0.5"/>
    <row r="88" spans="1:10" ht="15.95" customHeight="1" thickBot="1" x14ac:dyDescent="0.5">
      <c r="A88" s="29" t="s">
        <v>1921</v>
      </c>
      <c r="B88" s="3">
        <f>(B86-B85)/B85</f>
        <v>1.0254083484573502</v>
      </c>
    </row>
    <row r="89" spans="1:10" x14ac:dyDescent="0.45">
      <c r="A89" s="393" t="s">
        <v>1922</v>
      </c>
      <c r="B89" s="385"/>
      <c r="C89" s="385"/>
      <c r="D89" s="385"/>
      <c r="E89" s="385"/>
    </row>
    <row r="90" spans="1:10" x14ac:dyDescent="0.45">
      <c r="A90">
        <v>6.6290250000000004</v>
      </c>
      <c r="B90" t="s">
        <v>1923</v>
      </c>
      <c r="E90" t="s">
        <v>1924</v>
      </c>
    </row>
    <row r="91" spans="1:10" x14ac:dyDescent="0.45">
      <c r="A91">
        <f>1/A90</f>
        <v>0.15085174667466181</v>
      </c>
      <c r="B91" t="s">
        <v>1925</v>
      </c>
      <c r="E91" t="s">
        <v>1926</v>
      </c>
    </row>
    <row r="92" spans="1:10" x14ac:dyDescent="0.45">
      <c r="A92" s="5">
        <v>0.5</v>
      </c>
      <c r="B92" t="s">
        <v>1927</v>
      </c>
      <c r="E92" t="s">
        <v>1928</v>
      </c>
    </row>
    <row r="93" spans="1:10" x14ac:dyDescent="0.45">
      <c r="A93">
        <f>A92*A91</f>
        <v>7.5425873337330904E-2</v>
      </c>
      <c r="B93" t="s">
        <v>1929</v>
      </c>
      <c r="E93" t="s">
        <v>1926</v>
      </c>
    </row>
    <row r="94" spans="1:10" x14ac:dyDescent="0.45">
      <c r="A94">
        <f>1/A93</f>
        <v>13.258050000000001</v>
      </c>
      <c r="B94" t="s">
        <v>1930</v>
      </c>
      <c r="E94" t="s">
        <v>1926</v>
      </c>
      <c r="J94" s="5"/>
    </row>
    <row r="95" spans="1:10" ht="15.95" customHeight="1" thickBot="1" x14ac:dyDescent="0.5">
      <c r="A95">
        <v>8.0274920000000005</v>
      </c>
      <c r="B95" t="s">
        <v>1931</v>
      </c>
      <c r="E95" t="s">
        <v>1932</v>
      </c>
      <c r="J95" s="5"/>
    </row>
    <row r="96" spans="1:10" ht="15.95" customHeight="1" thickBot="1" x14ac:dyDescent="0.5">
      <c r="A96" s="4">
        <f>(A94-A95)/A95</f>
        <v>0.65158059329115492</v>
      </c>
      <c r="B96" t="s">
        <v>1933</v>
      </c>
      <c r="C96" s="104"/>
      <c r="E96" t="s">
        <v>1926</v>
      </c>
    </row>
    <row r="98" spans="1:5" x14ac:dyDescent="0.45">
      <c r="A98" s="393" t="s">
        <v>1934</v>
      </c>
      <c r="B98" s="385"/>
      <c r="C98" s="385"/>
      <c r="D98" s="385"/>
      <c r="E98" s="385"/>
    </row>
    <row r="99" spans="1:5" x14ac:dyDescent="0.45">
      <c r="A99" s="104">
        <v>0.3</v>
      </c>
      <c r="B99" s="5" t="s">
        <v>1935</v>
      </c>
    </row>
    <row r="100" spans="1:5" x14ac:dyDescent="0.45">
      <c r="A100">
        <v>63.5</v>
      </c>
      <c r="B100" t="s">
        <v>1936</v>
      </c>
    </row>
    <row r="101" spans="1:5" x14ac:dyDescent="0.45">
      <c r="A101">
        <f>1/A100</f>
        <v>1.5748031496062992E-2</v>
      </c>
      <c r="B101" t="s">
        <v>1937</v>
      </c>
    </row>
    <row r="102" spans="1:5" x14ac:dyDescent="0.45">
      <c r="A102" s="120">
        <f>A101*(1-A99)</f>
        <v>1.1023622047244094E-2</v>
      </c>
      <c r="B102" t="s">
        <v>1938</v>
      </c>
    </row>
    <row r="103" spans="1:5" x14ac:dyDescent="0.45">
      <c r="A103" s="120">
        <f>1/A102</f>
        <v>90.714285714285722</v>
      </c>
      <c r="B103" t="s">
        <v>1939</v>
      </c>
    </row>
    <row r="104" spans="1:5" x14ac:dyDescent="0.45">
      <c r="A104" s="104">
        <v>0.35</v>
      </c>
      <c r="B104" t="s">
        <v>1940</v>
      </c>
    </row>
    <row r="105" spans="1:5" x14ac:dyDescent="0.45">
      <c r="A105">
        <f>A102*(1-A104)</f>
        <v>7.1653543307086615E-3</v>
      </c>
      <c r="B105" t="s">
        <v>1941</v>
      </c>
    </row>
    <row r="106" spans="1:5" ht="15.95" customHeight="1" thickBot="1" x14ac:dyDescent="0.5">
      <c r="A106">
        <f>1/A105</f>
        <v>139.56043956043956</v>
      </c>
      <c r="B106" t="s">
        <v>1942</v>
      </c>
    </row>
    <row r="107" spans="1:5" ht="15.95" customHeight="1" thickBot="1" x14ac:dyDescent="0.5">
      <c r="A107" s="4">
        <f>(A106-A103)/A103</f>
        <v>0.53846153846153832</v>
      </c>
      <c r="B107" t="s">
        <v>1943</v>
      </c>
    </row>
    <row r="108" spans="1:5" x14ac:dyDescent="0.45">
      <c r="A108" s="5"/>
    </row>
    <row r="109" spans="1:5" x14ac:dyDescent="0.45">
      <c r="A109" s="393" t="s">
        <v>1944</v>
      </c>
      <c r="B109" s="385"/>
      <c r="C109" s="385"/>
      <c r="D109" s="385"/>
      <c r="E109" s="385"/>
    </row>
    <row r="110" spans="1:5" ht="15.95" customHeight="1" thickBot="1" x14ac:dyDescent="0.5"/>
    <row r="111" spans="1:5" ht="15.95" customHeight="1" thickBot="1" x14ac:dyDescent="0.5">
      <c r="A111" s="4">
        <f>A122</f>
        <v>0.20481927710843381</v>
      </c>
      <c r="B111" t="s">
        <v>1945</v>
      </c>
    </row>
    <row r="113" spans="1:12" x14ac:dyDescent="0.45">
      <c r="A113" s="393" t="s">
        <v>1946</v>
      </c>
      <c r="B113" s="385"/>
      <c r="C113" s="385"/>
      <c r="D113" s="385"/>
      <c r="E113" s="385"/>
    </row>
    <row r="114" spans="1:12" x14ac:dyDescent="0.45">
      <c r="A114" s="104">
        <v>0.2</v>
      </c>
      <c r="B114" s="5" t="s">
        <v>1935</v>
      </c>
    </row>
    <row r="115" spans="1:12" x14ac:dyDescent="0.45">
      <c r="A115">
        <v>1.95</v>
      </c>
      <c r="B115" t="s">
        <v>1947</v>
      </c>
    </row>
    <row r="116" spans="1:12" x14ac:dyDescent="0.45">
      <c r="A116">
        <f>1/A115</f>
        <v>0.51282051282051289</v>
      </c>
      <c r="B116" t="s">
        <v>1937</v>
      </c>
    </row>
    <row r="117" spans="1:12" x14ac:dyDescent="0.45">
      <c r="A117" s="120">
        <f>A116*(1-A114)</f>
        <v>0.41025641025641035</v>
      </c>
      <c r="B117" t="s">
        <v>1938</v>
      </c>
    </row>
    <row r="118" spans="1:12" x14ac:dyDescent="0.45">
      <c r="A118" s="120">
        <f>1/A117</f>
        <v>2.4374999999999996</v>
      </c>
      <c r="B118" t="s">
        <v>1939</v>
      </c>
    </row>
    <row r="119" spans="1:12" x14ac:dyDescent="0.45">
      <c r="A119" s="104">
        <v>0.17</v>
      </c>
      <c r="B119" t="s">
        <v>1940</v>
      </c>
    </row>
    <row r="120" spans="1:12" x14ac:dyDescent="0.45">
      <c r="A120">
        <f>A117*(1-A119)</f>
        <v>0.34051282051282056</v>
      </c>
      <c r="B120" t="s">
        <v>1941</v>
      </c>
    </row>
    <row r="121" spans="1:12" ht="15.95" customHeight="1" thickBot="1" x14ac:dyDescent="0.5">
      <c r="A121">
        <f>1/A120</f>
        <v>2.9367469879518069</v>
      </c>
      <c r="B121" t="s">
        <v>1942</v>
      </c>
    </row>
    <row r="122" spans="1:12" ht="15.95" customHeight="1" thickBot="1" x14ac:dyDescent="0.5">
      <c r="A122" s="4">
        <f>(A121-A118)/A118</f>
        <v>0.20481927710843381</v>
      </c>
      <c r="B122" t="s">
        <v>1943</v>
      </c>
    </row>
    <row r="124" spans="1:12" x14ac:dyDescent="0.45">
      <c r="A124" s="393" t="s">
        <v>1948</v>
      </c>
      <c r="B124" s="385"/>
      <c r="C124" s="385"/>
      <c r="D124" s="385"/>
      <c r="E124" s="385"/>
      <c r="J124" s="6"/>
    </row>
    <row r="125" spans="1:12" x14ac:dyDescent="0.45">
      <c r="A125" s="7">
        <v>4.4824543659231748E-4</v>
      </c>
      <c r="B125" t="s">
        <v>1949</v>
      </c>
      <c r="K125" s="5"/>
      <c r="L125" s="5"/>
    </row>
    <row r="126" spans="1:12" x14ac:dyDescent="0.45">
      <c r="A126">
        <v>1.27</v>
      </c>
      <c r="B126" t="s">
        <v>1950</v>
      </c>
      <c r="F126" s="121"/>
      <c r="J126" s="113"/>
      <c r="K126" s="7"/>
      <c r="L126" s="7"/>
    </row>
    <row r="127" spans="1:12" x14ac:dyDescent="0.45">
      <c r="A127">
        <f>(1/CONVERT(A125/A126,"mi","km")*0.00105505585)</f>
        <v>1.857438352962903</v>
      </c>
      <c r="B127" t="s">
        <v>1951</v>
      </c>
      <c r="K127" s="7"/>
      <c r="L127" s="7"/>
    </row>
    <row r="128" spans="1:12" x14ac:dyDescent="0.45">
      <c r="A128">
        <f>1/A127</f>
        <v>0.53837587578874124</v>
      </c>
      <c r="B128" t="s">
        <v>1952</v>
      </c>
      <c r="F128" s="121"/>
      <c r="K128" s="104"/>
      <c r="L128" s="5"/>
    </row>
    <row r="129" spans="1:12" x14ac:dyDescent="0.45">
      <c r="A129">
        <v>1.07</v>
      </c>
      <c r="B129" t="s">
        <v>1953</v>
      </c>
      <c r="F129" s="121"/>
      <c r="K129" s="104"/>
      <c r="L129" s="5"/>
    </row>
    <row r="130" spans="1:12" ht="15.95" customHeight="1" thickBot="1" x14ac:dyDescent="0.5">
      <c r="A130">
        <f>1/A129</f>
        <v>0.93457943925233644</v>
      </c>
      <c r="B130" t="s">
        <v>1954</v>
      </c>
      <c r="F130" s="121"/>
      <c r="K130" s="5"/>
      <c r="L130" s="5"/>
    </row>
    <row r="131" spans="1:12" ht="15.95" customHeight="1" thickBot="1" x14ac:dyDescent="0.5">
      <c r="A131" s="4">
        <f>(A130-A128)/A128</f>
        <v>0.73592369435785332</v>
      </c>
      <c r="B131" t="s">
        <v>1943</v>
      </c>
      <c r="F131" s="121"/>
    </row>
    <row r="133" spans="1:12" x14ac:dyDescent="0.45">
      <c r="A133" s="6"/>
      <c r="B133" s="5"/>
      <c r="C133" s="5"/>
    </row>
    <row r="134" spans="1:12" x14ac:dyDescent="0.45">
      <c r="A134" s="393" t="s">
        <v>515</v>
      </c>
      <c r="B134" s="385"/>
      <c r="C134" s="385"/>
      <c r="D134" s="385"/>
      <c r="E134" s="385"/>
    </row>
    <row r="135" spans="1:12" x14ac:dyDescent="0.45">
      <c r="A135" s="8" t="s">
        <v>1955</v>
      </c>
      <c r="B135" s="43"/>
      <c r="C135" s="43"/>
      <c r="D135" s="43"/>
      <c r="E135" s="43"/>
      <c r="F135" s="43"/>
      <c r="G135" s="43"/>
    </row>
    <row r="136" spans="1:12" x14ac:dyDescent="0.45">
      <c r="A136" s="9"/>
      <c r="B136" s="390" t="s">
        <v>1956</v>
      </c>
      <c r="C136" s="391"/>
      <c r="D136" s="391"/>
      <c r="E136" s="392"/>
      <c r="F136" s="43"/>
      <c r="G136" s="43"/>
    </row>
    <row r="137" spans="1:12" x14ac:dyDescent="0.45">
      <c r="A137" s="10"/>
      <c r="B137" s="390" t="s">
        <v>1957</v>
      </c>
      <c r="C137" s="392"/>
      <c r="D137" s="390" t="s">
        <v>1958</v>
      </c>
      <c r="E137" s="392"/>
      <c r="F137" s="43"/>
      <c r="G137" s="43"/>
    </row>
    <row r="138" spans="1:12" x14ac:dyDescent="0.45">
      <c r="A138" s="11" t="s">
        <v>1959</v>
      </c>
      <c r="B138" s="115" t="s">
        <v>1960</v>
      </c>
      <c r="C138" s="115" t="s">
        <v>1961</v>
      </c>
      <c r="D138" s="115" t="s">
        <v>1960</v>
      </c>
      <c r="E138" s="115" t="s">
        <v>1961</v>
      </c>
      <c r="F138" s="43"/>
      <c r="G138" s="12" t="s">
        <v>1962</v>
      </c>
    </row>
    <row r="139" spans="1:12" x14ac:dyDescent="0.45">
      <c r="A139" s="13" t="s">
        <v>1963</v>
      </c>
      <c r="B139" s="122">
        <v>95</v>
      </c>
      <c r="C139" s="123">
        <v>95</v>
      </c>
      <c r="D139" s="122">
        <v>50</v>
      </c>
      <c r="E139" s="123">
        <v>50</v>
      </c>
      <c r="F139" s="12" t="s">
        <v>506</v>
      </c>
      <c r="G139" s="43">
        <f t="shared" ref="G139:G156" si="0">(C139-E139)/C139</f>
        <v>0.47368421052631576</v>
      </c>
    </row>
    <row r="140" spans="1:12" x14ac:dyDescent="0.45">
      <c r="A140" s="14" t="s">
        <v>1964</v>
      </c>
      <c r="B140" s="124">
        <v>100</v>
      </c>
      <c r="C140" s="125">
        <v>100</v>
      </c>
      <c r="D140" s="124">
        <v>70</v>
      </c>
      <c r="E140" s="125">
        <v>70</v>
      </c>
      <c r="F140" s="12" t="s">
        <v>506</v>
      </c>
      <c r="G140" s="43">
        <f t="shared" si="0"/>
        <v>0.3</v>
      </c>
    </row>
    <row r="141" spans="1:12" x14ac:dyDescent="0.45">
      <c r="A141" s="14" t="s">
        <v>1965</v>
      </c>
      <c r="B141" s="124">
        <v>95</v>
      </c>
      <c r="C141" s="125">
        <v>95</v>
      </c>
      <c r="D141" s="124">
        <v>50</v>
      </c>
      <c r="E141" s="125">
        <v>50</v>
      </c>
      <c r="F141" s="12" t="s">
        <v>506</v>
      </c>
      <c r="G141" s="43">
        <f t="shared" si="0"/>
        <v>0.47368421052631576</v>
      </c>
    </row>
    <row r="142" spans="1:12" x14ac:dyDescent="0.45">
      <c r="A142" s="14" t="s">
        <v>1966</v>
      </c>
      <c r="B142" s="124">
        <v>105</v>
      </c>
      <c r="C142" s="125">
        <v>105</v>
      </c>
      <c r="D142" s="124">
        <v>110</v>
      </c>
      <c r="E142" s="125">
        <v>110</v>
      </c>
      <c r="F142" s="15" t="s">
        <v>1967</v>
      </c>
      <c r="G142" s="43">
        <f t="shared" si="0"/>
        <v>-4.7619047619047616E-2</v>
      </c>
    </row>
    <row r="143" spans="1:12" x14ac:dyDescent="0.45">
      <c r="A143" s="14" t="s">
        <v>1968</v>
      </c>
      <c r="B143" s="124">
        <v>80</v>
      </c>
      <c r="C143" s="125">
        <v>80</v>
      </c>
      <c r="D143" s="124">
        <v>35</v>
      </c>
      <c r="E143" s="125">
        <v>35</v>
      </c>
      <c r="F143" s="12" t="s">
        <v>506</v>
      </c>
      <c r="G143" s="43">
        <f t="shared" si="0"/>
        <v>0.5625</v>
      </c>
    </row>
    <row r="144" spans="1:12" x14ac:dyDescent="0.45">
      <c r="A144" s="14" t="s">
        <v>1969</v>
      </c>
      <c r="B144" s="124">
        <v>70</v>
      </c>
      <c r="C144" s="125">
        <v>70</v>
      </c>
      <c r="D144" s="124">
        <v>50</v>
      </c>
      <c r="E144" s="125">
        <v>50</v>
      </c>
      <c r="F144" s="12" t="s">
        <v>506</v>
      </c>
      <c r="G144" s="43">
        <f t="shared" si="0"/>
        <v>0.2857142857142857</v>
      </c>
    </row>
    <row r="145" spans="1:9" x14ac:dyDescent="0.45">
      <c r="A145" s="14" t="s">
        <v>1872</v>
      </c>
      <c r="B145" s="124">
        <v>90</v>
      </c>
      <c r="C145" s="125">
        <v>90</v>
      </c>
      <c r="D145" s="124">
        <v>80</v>
      </c>
      <c r="E145" s="125">
        <v>80</v>
      </c>
      <c r="F145" s="12" t="s">
        <v>1970</v>
      </c>
      <c r="G145" s="43">
        <f t="shared" si="0"/>
        <v>0.1111111111111111</v>
      </c>
    </row>
    <row r="146" spans="1:9" x14ac:dyDescent="0.45">
      <c r="A146" s="14" t="s">
        <v>1971</v>
      </c>
      <c r="B146" s="124">
        <v>100</v>
      </c>
      <c r="C146" s="125">
        <v>100</v>
      </c>
      <c r="D146" s="124">
        <v>90</v>
      </c>
      <c r="E146" s="125">
        <v>90</v>
      </c>
      <c r="F146" s="12" t="s">
        <v>506</v>
      </c>
      <c r="G146" s="43">
        <f t="shared" si="0"/>
        <v>0.1</v>
      </c>
    </row>
    <row r="147" spans="1:9" x14ac:dyDescent="0.45">
      <c r="A147" s="14" t="s">
        <v>1972</v>
      </c>
      <c r="B147" s="124">
        <v>80</v>
      </c>
      <c r="C147" s="125">
        <v>80</v>
      </c>
      <c r="D147" s="124">
        <v>40</v>
      </c>
      <c r="E147" s="125">
        <v>40</v>
      </c>
      <c r="F147" s="12" t="s">
        <v>506</v>
      </c>
      <c r="G147" s="43">
        <f t="shared" si="0"/>
        <v>0.5</v>
      </c>
    </row>
    <row r="148" spans="1:9" x14ac:dyDescent="0.45">
      <c r="A148" s="14" t="s">
        <v>1973</v>
      </c>
      <c r="B148" s="124">
        <v>80</v>
      </c>
      <c r="C148" s="125">
        <v>80</v>
      </c>
      <c r="D148" s="124">
        <v>50</v>
      </c>
      <c r="E148" s="125">
        <v>50</v>
      </c>
      <c r="F148" s="12" t="s">
        <v>506</v>
      </c>
      <c r="G148" s="43">
        <f t="shared" si="0"/>
        <v>0.375</v>
      </c>
    </row>
    <row r="149" spans="1:9" x14ac:dyDescent="0.45">
      <c r="A149" s="14" t="s">
        <v>1974</v>
      </c>
      <c r="B149" s="124">
        <v>90</v>
      </c>
      <c r="C149" s="125">
        <v>90</v>
      </c>
      <c r="D149" s="124">
        <v>80</v>
      </c>
      <c r="E149" s="125">
        <v>80</v>
      </c>
      <c r="F149" s="12" t="s">
        <v>1970</v>
      </c>
      <c r="G149" s="43">
        <f t="shared" si="0"/>
        <v>0.1111111111111111</v>
      </c>
    </row>
    <row r="150" spans="1:9" x14ac:dyDescent="0.45">
      <c r="A150" s="14" t="s">
        <v>1975</v>
      </c>
      <c r="B150" s="124">
        <v>95</v>
      </c>
      <c r="C150" s="125">
        <v>95</v>
      </c>
      <c r="D150" s="124">
        <v>90</v>
      </c>
      <c r="E150" s="125">
        <v>90</v>
      </c>
      <c r="F150" s="15" t="s">
        <v>1967</v>
      </c>
      <c r="G150" s="43">
        <f t="shared" si="0"/>
        <v>5.2631578947368418E-2</v>
      </c>
    </row>
    <row r="151" spans="1:9" x14ac:dyDescent="0.45">
      <c r="A151" s="14" t="s">
        <v>1976</v>
      </c>
      <c r="B151" s="124">
        <v>95</v>
      </c>
      <c r="C151" s="125">
        <v>95</v>
      </c>
      <c r="D151" s="124">
        <v>90</v>
      </c>
      <c r="E151" s="125">
        <v>90</v>
      </c>
      <c r="F151" s="15" t="s">
        <v>1967</v>
      </c>
      <c r="G151" s="43">
        <f t="shared" si="0"/>
        <v>5.2631578947368418E-2</v>
      </c>
    </row>
    <row r="152" spans="1:9" x14ac:dyDescent="0.45">
      <c r="A152" s="14" t="s">
        <v>504</v>
      </c>
      <c r="B152" s="124">
        <v>80</v>
      </c>
      <c r="C152" s="125">
        <v>50</v>
      </c>
      <c r="D152" s="124">
        <v>30</v>
      </c>
      <c r="E152" s="125">
        <v>30</v>
      </c>
      <c r="F152" s="12" t="s">
        <v>504</v>
      </c>
      <c r="G152" s="43">
        <f t="shared" si="0"/>
        <v>0.4</v>
      </c>
    </row>
    <row r="153" spans="1:9" x14ac:dyDescent="0.45">
      <c r="A153" s="14" t="s">
        <v>1977</v>
      </c>
      <c r="B153" s="124">
        <v>90</v>
      </c>
      <c r="C153" s="125">
        <v>90</v>
      </c>
      <c r="D153" s="124">
        <v>70</v>
      </c>
      <c r="E153" s="125">
        <v>70</v>
      </c>
      <c r="F153" s="12" t="s">
        <v>496</v>
      </c>
      <c r="G153" s="43">
        <f t="shared" si="0"/>
        <v>0.22222222222222221</v>
      </c>
    </row>
    <row r="154" spans="1:9" x14ac:dyDescent="0.45">
      <c r="A154" s="14" t="s">
        <v>1978</v>
      </c>
      <c r="B154" s="124">
        <v>95</v>
      </c>
      <c r="C154" s="125">
        <v>90</v>
      </c>
      <c r="D154" s="124">
        <v>80</v>
      </c>
      <c r="E154" s="125">
        <v>80</v>
      </c>
      <c r="F154" s="15" t="s">
        <v>1967</v>
      </c>
      <c r="G154" s="43">
        <f t="shared" si="0"/>
        <v>0.1111111111111111</v>
      </c>
      <c r="I154" s="16"/>
    </row>
    <row r="155" spans="1:9" x14ac:dyDescent="0.45">
      <c r="A155" s="14" t="s">
        <v>1979</v>
      </c>
      <c r="B155" s="124">
        <v>80</v>
      </c>
      <c r="C155" s="125">
        <v>65</v>
      </c>
      <c r="D155" s="124">
        <v>60</v>
      </c>
      <c r="E155" s="125">
        <v>30</v>
      </c>
      <c r="F155" s="12" t="s">
        <v>502</v>
      </c>
      <c r="G155" s="43">
        <f t="shared" si="0"/>
        <v>0.53846153846153844</v>
      </c>
    </row>
    <row r="156" spans="1:9" x14ac:dyDescent="0.45">
      <c r="A156" s="17" t="s">
        <v>1980</v>
      </c>
      <c r="B156" s="126">
        <v>90</v>
      </c>
      <c r="C156" s="127">
        <v>90</v>
      </c>
      <c r="D156" s="126">
        <v>70</v>
      </c>
      <c r="E156" s="127">
        <v>70</v>
      </c>
      <c r="F156" s="12" t="s">
        <v>502</v>
      </c>
      <c r="G156" s="43">
        <f t="shared" si="0"/>
        <v>0.22222222222222221</v>
      </c>
    </row>
    <row r="157" spans="1:9" x14ac:dyDescent="0.45">
      <c r="A157" s="43"/>
      <c r="B157" s="43"/>
      <c r="C157" s="43"/>
      <c r="D157" s="43"/>
      <c r="E157" s="43"/>
      <c r="F157" s="43"/>
      <c r="G157" s="43"/>
    </row>
    <row r="158" spans="1:9" x14ac:dyDescent="0.45">
      <c r="A158" s="43"/>
      <c r="B158" s="43"/>
      <c r="C158" s="43"/>
      <c r="D158" s="43"/>
      <c r="E158" s="43"/>
      <c r="F158" s="43"/>
      <c r="G158" s="43"/>
    </row>
    <row r="159" spans="1:9" x14ac:dyDescent="0.45">
      <c r="A159" s="43" t="s">
        <v>506</v>
      </c>
      <c r="B159" s="43">
        <f>AVERAGEIF(F139:F156,A159,G139:G156)</f>
        <v>0.38382283834586467</v>
      </c>
      <c r="C159" s="43"/>
      <c r="D159" s="43"/>
      <c r="E159" s="43"/>
      <c r="F159" s="43"/>
      <c r="G159" s="43"/>
    </row>
    <row r="160" spans="1:9" x14ac:dyDescent="0.45">
      <c r="A160" s="43" t="s">
        <v>1970</v>
      </c>
      <c r="B160" s="43">
        <f>AVERAGEIF(F139:F156,A160,G139:G156)</f>
        <v>0.1111111111111111</v>
      </c>
      <c r="C160" s="43"/>
      <c r="D160" s="43"/>
      <c r="E160" s="43"/>
      <c r="F160" s="43"/>
      <c r="G160" s="43"/>
    </row>
    <row r="161" spans="1:7" x14ac:dyDescent="0.45">
      <c r="A161" s="43" t="s">
        <v>504</v>
      </c>
      <c r="B161" s="43">
        <f>AVERAGEIF(F139:F156,A161,G139:G156)</f>
        <v>0.4</v>
      </c>
      <c r="C161" s="43"/>
      <c r="D161" s="43"/>
      <c r="E161" s="43"/>
      <c r="F161" s="43"/>
      <c r="G161" s="43"/>
    </row>
    <row r="162" spans="1:7" x14ac:dyDescent="0.45">
      <c r="A162" s="43" t="s">
        <v>496</v>
      </c>
      <c r="B162" s="43">
        <f>AVERAGEIF(F139:F156,A162,G139:G156)</f>
        <v>0.22222222222222221</v>
      </c>
      <c r="C162" s="43"/>
      <c r="D162" s="43"/>
      <c r="E162" s="43"/>
      <c r="F162" s="43"/>
      <c r="G162" s="43"/>
    </row>
    <row r="163" spans="1:7" x14ac:dyDescent="0.45">
      <c r="A163" s="43" t="s">
        <v>502</v>
      </c>
      <c r="B163" s="43">
        <f>AVERAGEIF(F139:F156,A163,G139:G156)</f>
        <v>0.38034188034188032</v>
      </c>
      <c r="C163" s="43"/>
      <c r="D163" s="43"/>
      <c r="E163" s="43"/>
      <c r="F163" s="43"/>
      <c r="G163" s="43"/>
    </row>
    <row r="165" spans="1:7" x14ac:dyDescent="0.45">
      <c r="A165" s="393" t="s">
        <v>1981</v>
      </c>
      <c r="B165" s="385"/>
      <c r="C165" s="385"/>
      <c r="D165" s="385"/>
      <c r="E165" s="385"/>
    </row>
    <row r="166" spans="1:7" ht="15.95" customHeight="1" thickBot="1" x14ac:dyDescent="0.5">
      <c r="A166" t="s">
        <v>1982</v>
      </c>
      <c r="B166" s="104">
        <v>0.4</v>
      </c>
    </row>
    <row r="167" spans="1:7" ht="15.95" customHeight="1" thickBot="1" x14ac:dyDescent="0.5">
      <c r="A167" t="s">
        <v>1983</v>
      </c>
      <c r="B167" s="18">
        <f>(1+B166)^(1/(2020-2010))-1</f>
        <v>3.4219694129380196E-2</v>
      </c>
    </row>
    <row r="168" spans="1:7" x14ac:dyDescent="0.45">
      <c r="B168" s="19"/>
    </row>
    <row r="169" spans="1:7" x14ac:dyDescent="0.45">
      <c r="A169" s="393" t="s">
        <v>1984</v>
      </c>
      <c r="B169" s="385"/>
    </row>
    <row r="170" spans="1:7" x14ac:dyDescent="0.45">
      <c r="A170" t="s">
        <v>1985</v>
      </c>
      <c r="B170" s="100">
        <v>972.7</v>
      </c>
    </row>
    <row r="171" spans="1:7" ht="15.95" customHeight="1" thickBot="1" x14ac:dyDescent="0.5">
      <c r="A171" t="s">
        <v>1986</v>
      </c>
      <c r="B171" s="20">
        <f>400.9+53.5+276.5+255.7+63.5+462.5+B170+975.4+227.6+436.5</f>
        <v>4124.8</v>
      </c>
    </row>
    <row r="172" spans="1:7" ht="15.95" customHeight="1" thickBot="1" x14ac:dyDescent="0.5">
      <c r="A172" t="s">
        <v>1987</v>
      </c>
      <c r="B172" s="18">
        <f>B170/B171</f>
        <v>0.23581749418153608</v>
      </c>
    </row>
    <row r="173" spans="1:7" x14ac:dyDescent="0.45">
      <c r="B173" s="19"/>
    </row>
    <row r="174" spans="1:7" x14ac:dyDescent="0.45">
      <c r="A174" s="393" t="s">
        <v>1988</v>
      </c>
      <c r="B174" s="385"/>
      <c r="C174" s="385"/>
      <c r="D174" s="385"/>
      <c r="E174" s="385"/>
    </row>
    <row r="175" spans="1:7" ht="15.95" customHeight="1" thickBot="1" x14ac:dyDescent="0.5">
      <c r="A175" t="s">
        <v>1989</v>
      </c>
      <c r="B175" s="19">
        <v>0.1246</v>
      </c>
    </row>
    <row r="176" spans="1:7" ht="15.95" customHeight="1" thickBot="1" x14ac:dyDescent="0.5">
      <c r="A176" t="s">
        <v>1990</v>
      </c>
      <c r="B176" s="18">
        <f>1-B175</f>
        <v>0.87539999999999996</v>
      </c>
    </row>
    <row r="178" spans="1:5" x14ac:dyDescent="0.45">
      <c r="A178" s="393" t="s">
        <v>1991</v>
      </c>
      <c r="B178" s="385"/>
      <c r="C178" s="385"/>
      <c r="D178" s="385"/>
      <c r="E178" s="385"/>
    </row>
    <row r="179" spans="1:5" x14ac:dyDescent="0.45">
      <c r="A179" t="s">
        <v>1992</v>
      </c>
      <c r="B179">
        <v>197000</v>
      </c>
    </row>
    <row r="180" spans="1:5" ht="15.95" customHeight="1" thickBot="1" x14ac:dyDescent="0.5">
      <c r="A180" t="s">
        <v>1993</v>
      </c>
      <c r="B180">
        <v>175000</v>
      </c>
    </row>
    <row r="181" spans="1:5" ht="15.95" customHeight="1" thickBot="1" x14ac:dyDescent="0.5">
      <c r="A181" t="s">
        <v>1994</v>
      </c>
      <c r="B181" s="4">
        <f>B179/B180</f>
        <v>1.1257142857142857</v>
      </c>
    </row>
    <row r="183" spans="1:5" x14ac:dyDescent="0.45">
      <c r="A183" s="393" t="s">
        <v>1995</v>
      </c>
      <c r="B183" s="385"/>
      <c r="C183" s="385"/>
      <c r="D183" s="385"/>
      <c r="E183" s="385"/>
    </row>
    <row r="184" spans="1:5" x14ac:dyDescent="0.45">
      <c r="A184" t="s">
        <v>1996</v>
      </c>
      <c r="B184" s="101">
        <v>1.2E-2</v>
      </c>
    </row>
    <row r="185" spans="1:5" x14ac:dyDescent="0.45">
      <c r="A185" t="s">
        <v>1997</v>
      </c>
      <c r="B185" s="101">
        <v>2.4E-2</v>
      </c>
    </row>
    <row r="186" spans="1:5" x14ac:dyDescent="0.45">
      <c r="A186" t="s">
        <v>1998</v>
      </c>
      <c r="B186">
        <f>2050-2018+1</f>
        <v>33</v>
      </c>
    </row>
    <row r="187" spans="1:5" x14ac:dyDescent="0.45">
      <c r="A187" t="s">
        <v>1999</v>
      </c>
      <c r="B187" s="5">
        <f>(1-B184)^B186</f>
        <v>0.67139665221009714</v>
      </c>
    </row>
    <row r="188" spans="1:5" ht="15.95" customHeight="1" thickBot="1" x14ac:dyDescent="0.5">
      <c r="A188" t="s">
        <v>2000</v>
      </c>
      <c r="B188" s="5">
        <f>(1-B185)^B186</f>
        <v>0.44858421050781644</v>
      </c>
    </row>
    <row r="189" spans="1:5" ht="15.95" customHeight="1" thickBot="1" x14ac:dyDescent="0.5">
      <c r="A189" t="s">
        <v>2001</v>
      </c>
      <c r="B189" s="4">
        <f>(B187-B188)/B187</f>
        <v>0.33186409400289502</v>
      </c>
    </row>
    <row r="191" spans="1:5" x14ac:dyDescent="0.45">
      <c r="A191" s="393" t="s">
        <v>2002</v>
      </c>
      <c r="B191" s="385"/>
      <c r="C191" s="385"/>
      <c r="D191" s="385"/>
      <c r="E191" s="385"/>
    </row>
    <row r="192" spans="1:5" x14ac:dyDescent="0.45">
      <c r="A192" s="6" t="s">
        <v>2003</v>
      </c>
      <c r="B192" s="6" t="s">
        <v>2004</v>
      </c>
      <c r="C192" s="6"/>
    </row>
    <row r="193" spans="1:9" x14ac:dyDescent="0.45">
      <c r="A193" t="s">
        <v>2005</v>
      </c>
      <c r="B193" s="7">
        <v>15277777.77777778</v>
      </c>
      <c r="C193" t="s">
        <v>2006</v>
      </c>
    </row>
    <row r="194" spans="1:9" x14ac:dyDescent="0.45">
      <c r="A194" t="s">
        <v>2007</v>
      </c>
      <c r="B194" s="7">
        <f>3.4*10^6</f>
        <v>3400000</v>
      </c>
      <c r="C194" s="21"/>
    </row>
    <row r="195" spans="1:9" x14ac:dyDescent="0.45">
      <c r="A195" t="s">
        <v>2008</v>
      </c>
      <c r="B195">
        <v>2</v>
      </c>
    </row>
    <row r="196" spans="1:9" ht="15.95" customHeight="1" thickBot="1" x14ac:dyDescent="0.5">
      <c r="A196" t="s">
        <v>2009</v>
      </c>
      <c r="B196" s="7">
        <f>B195*B194</f>
        <v>6800000</v>
      </c>
    </row>
    <row r="197" spans="1:9" ht="15.95" customHeight="1" thickBot="1" x14ac:dyDescent="0.5">
      <c r="A197" t="s">
        <v>2010</v>
      </c>
      <c r="B197" s="4">
        <f>B196/B193</f>
        <v>0.44509090909090904</v>
      </c>
    </row>
    <row r="199" spans="1:9" x14ac:dyDescent="0.45">
      <c r="A199" s="67" t="s">
        <v>479</v>
      </c>
    </row>
    <row r="201" spans="1:9" x14ac:dyDescent="0.45">
      <c r="A201" s="68" t="s">
        <v>2011</v>
      </c>
      <c r="B201" s="389" t="s">
        <v>2012</v>
      </c>
      <c r="C201" s="385"/>
      <c r="D201" s="385"/>
      <c r="E201" s="385"/>
      <c r="F201" s="385"/>
      <c r="G201" s="385"/>
      <c r="H201" s="385"/>
      <c r="I201" s="385"/>
    </row>
    <row r="202" spans="1:9" x14ac:dyDescent="0.45">
      <c r="A202" s="22" t="s">
        <v>2013</v>
      </c>
      <c r="B202" s="22" t="s">
        <v>2014</v>
      </c>
      <c r="C202" s="22" t="s">
        <v>2015</v>
      </c>
      <c r="D202" s="22" t="s">
        <v>2016</v>
      </c>
      <c r="E202" s="22" t="s">
        <v>1827</v>
      </c>
      <c r="F202" s="22" t="s">
        <v>405</v>
      </c>
      <c r="G202" s="22" t="s">
        <v>2017</v>
      </c>
      <c r="H202" s="22" t="s">
        <v>2018</v>
      </c>
      <c r="I202" s="22" t="s">
        <v>2019</v>
      </c>
    </row>
    <row r="203" spans="1:9" x14ac:dyDescent="0.45">
      <c r="A203" s="22" t="s">
        <v>2020</v>
      </c>
      <c r="B203">
        <v>0</v>
      </c>
      <c r="C203">
        <v>6</v>
      </c>
      <c r="D203">
        <v>9</v>
      </c>
      <c r="E203">
        <v>25</v>
      </c>
      <c r="F203">
        <v>21</v>
      </c>
      <c r="G203">
        <v>215</v>
      </c>
      <c r="H203">
        <v>81</v>
      </c>
      <c r="I203">
        <v>134</v>
      </c>
    </row>
    <row r="204" spans="1:9" x14ac:dyDescent="0.45">
      <c r="A204" s="22" t="s">
        <v>2021</v>
      </c>
      <c r="B204">
        <v>4</v>
      </c>
      <c r="C204">
        <v>3</v>
      </c>
      <c r="D204">
        <v>15</v>
      </c>
      <c r="E204">
        <v>40</v>
      </c>
      <c r="F204">
        <v>43</v>
      </c>
      <c r="G204">
        <v>163</v>
      </c>
      <c r="H204">
        <v>56</v>
      </c>
      <c r="I204">
        <v>94</v>
      </c>
    </row>
    <row r="205" spans="1:9" ht="15.95" customHeight="1" thickBot="1" x14ac:dyDescent="0.5">
      <c r="A205" s="22" t="s">
        <v>2022</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5">
      <c r="A206" t="s">
        <v>2023</v>
      </c>
      <c r="B206" s="4">
        <f>SUM(G205:H205)/SUM(G203:H203)</f>
        <v>-0.26013513513513514</v>
      </c>
    </row>
    <row r="207" spans="1:9" ht="15.95" customHeight="1" thickBot="1" x14ac:dyDescent="0.5">
      <c r="A207" t="s">
        <v>2024</v>
      </c>
      <c r="B207" s="4">
        <f>I205/I203</f>
        <v>-0.29850746268656714</v>
      </c>
    </row>
    <row r="209" spans="1:9" x14ac:dyDescent="0.45">
      <c r="A209" s="68" t="s">
        <v>2025</v>
      </c>
      <c r="B209" s="389" t="s">
        <v>2012</v>
      </c>
      <c r="C209" s="385"/>
      <c r="D209" s="385"/>
      <c r="E209" s="385"/>
      <c r="F209" s="385"/>
      <c r="G209" s="385"/>
      <c r="H209" s="385"/>
      <c r="I209" s="385"/>
    </row>
    <row r="210" spans="1:9" x14ac:dyDescent="0.45">
      <c r="A210" s="22" t="s">
        <v>2013</v>
      </c>
      <c r="B210" s="22" t="s">
        <v>2014</v>
      </c>
      <c r="C210" s="22" t="s">
        <v>2015</v>
      </c>
      <c r="D210" s="22" t="s">
        <v>2016</v>
      </c>
      <c r="E210" s="22" t="s">
        <v>1827</v>
      </c>
      <c r="F210" s="22" t="s">
        <v>405</v>
      </c>
      <c r="G210" s="22" t="s">
        <v>2017</v>
      </c>
      <c r="H210" s="22" t="s">
        <v>2018</v>
      </c>
      <c r="I210" s="22" t="s">
        <v>2019</v>
      </c>
    </row>
    <row r="211" spans="1:9" x14ac:dyDescent="0.45">
      <c r="A211" s="22" t="s">
        <v>2020</v>
      </c>
      <c r="B211">
        <v>0</v>
      </c>
      <c r="C211">
        <v>17</v>
      </c>
      <c r="D211">
        <v>18</v>
      </c>
      <c r="E211">
        <v>22</v>
      </c>
      <c r="F211">
        <v>12</v>
      </c>
      <c r="G211">
        <v>73</v>
      </c>
      <c r="H211">
        <v>21</v>
      </c>
      <c r="I211">
        <v>21</v>
      </c>
    </row>
    <row r="212" spans="1:9" x14ac:dyDescent="0.45">
      <c r="A212" s="22" t="s">
        <v>2021</v>
      </c>
      <c r="B212">
        <v>0</v>
      </c>
      <c r="C212">
        <v>15</v>
      </c>
      <c r="D212">
        <v>22</v>
      </c>
      <c r="E212">
        <v>39</v>
      </c>
      <c r="F212">
        <v>23</v>
      </c>
      <c r="G212">
        <v>51</v>
      </c>
      <c r="H212">
        <v>17</v>
      </c>
      <c r="I212">
        <v>19</v>
      </c>
    </row>
    <row r="213" spans="1:9" ht="15.95" customHeight="1" thickBot="1" x14ac:dyDescent="0.5">
      <c r="A213" s="22" t="s">
        <v>2022</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5">
      <c r="A214" t="s">
        <v>2023</v>
      </c>
      <c r="B214" s="4">
        <f>SUM(G213:H213)/SUM(G211:H211)</f>
        <v>-0.27659574468085107</v>
      </c>
    </row>
    <row r="215" spans="1:9" ht="15.95" customHeight="1" thickBot="1" x14ac:dyDescent="0.5">
      <c r="A215" t="s">
        <v>2024</v>
      </c>
      <c r="B215" s="4">
        <f>I213/I211</f>
        <v>-9.5238095238095233E-2</v>
      </c>
    </row>
    <row r="217" spans="1:9" x14ac:dyDescent="0.45">
      <c r="A217" s="68" t="s">
        <v>2026</v>
      </c>
      <c r="B217" s="389" t="s">
        <v>2012</v>
      </c>
      <c r="C217" s="385"/>
      <c r="D217" s="385"/>
      <c r="E217" s="385"/>
    </row>
    <row r="218" spans="1:9" x14ac:dyDescent="0.45">
      <c r="A218" s="22" t="s">
        <v>2013</v>
      </c>
      <c r="B218" s="22" t="s">
        <v>2027</v>
      </c>
      <c r="C218" s="22" t="s">
        <v>2028</v>
      </c>
      <c r="D218" s="22" t="s">
        <v>2029</v>
      </c>
      <c r="E218" s="22" t="s">
        <v>405</v>
      </c>
    </row>
    <row r="219" spans="1:9" x14ac:dyDescent="0.45">
      <c r="A219" s="22" t="s">
        <v>2020</v>
      </c>
      <c r="B219">
        <v>112</v>
      </c>
      <c r="C219">
        <v>16</v>
      </c>
      <c r="D219">
        <v>9</v>
      </c>
      <c r="E219">
        <v>134</v>
      </c>
    </row>
    <row r="220" spans="1:9" x14ac:dyDescent="0.45">
      <c r="A220" s="22" t="s">
        <v>2021</v>
      </c>
      <c r="B220">
        <v>87</v>
      </c>
      <c r="C220">
        <v>17</v>
      </c>
      <c r="D220">
        <v>9</v>
      </c>
      <c r="E220">
        <v>151</v>
      </c>
    </row>
    <row r="221" spans="1:9" ht="15.95" customHeight="1" thickBot="1" x14ac:dyDescent="0.5">
      <c r="A221" s="22" t="s">
        <v>2022</v>
      </c>
      <c r="B221">
        <f>B220-B219</f>
        <v>-25</v>
      </c>
      <c r="C221">
        <f>C220-C219</f>
        <v>1</v>
      </c>
      <c r="D221">
        <f>D220-D219</f>
        <v>0</v>
      </c>
      <c r="E221">
        <f>E220-E219</f>
        <v>17</v>
      </c>
    </row>
    <row r="222" spans="1:9" ht="15.95" customHeight="1" thickBot="1" x14ac:dyDescent="0.5">
      <c r="A222" t="s">
        <v>2030</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2014-07-10T20:44:47Z</dcterms:created>
  <dcterms:modified xsi:type="dcterms:W3CDTF">2022-02-18T20:39:36Z</dcterms:modified>
</cp:coreProperties>
</file>