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Michigan\MI-EPS\"/>
    </mc:Choice>
  </mc:AlternateContent>
  <xr:revisionPtr revIDLastSave="0" documentId="13_ncr:1_{4A7940A7-CD47-4EFF-B071-630B91E2AF3C}" xr6:coauthVersionLast="46" xr6:coauthVersionMax="46" xr10:uidLastSave="{00000000-0000-0000-0000-000000000000}"/>
  <bookViews>
    <workbookView xWindow="-120" yWindow="-120" windowWidth="29040" windowHeight="17640" firstSheet="6"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J6"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3" i="7"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<sst xmlns="http://schemas.openxmlformats.org/spreadsheetml/2006/main" count="18922" uniqueCount="2188">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</sst>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60</v>
      </c>
      <c r="C1" s="171">
        <v>44307</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3" sqref="A3:J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4.1079400000000001</v>
      </c>
      <c r="D4" s="264">
        <v>11.475</v>
      </c>
      <c r="E4" s="264">
        <v>29.643899999999999</v>
      </c>
      <c r="F4" s="264">
        <v>48.4084</v>
      </c>
      <c r="G4" s="264">
        <v>34.179699999999997</v>
      </c>
      <c r="H4" s="264">
        <v>29.299900000000001</v>
      </c>
      <c r="I4" s="264">
        <v>0</v>
      </c>
      <c r="J4" s="264">
        <v>-57.547800000000002</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Michigan</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35.730514896122223</v>
      </c>
      <c r="C3" s="74">
        <f>E28</f>
        <v>29.643899999999999</v>
      </c>
      <c r="D3" s="75">
        <v>0.55000000000000004</v>
      </c>
      <c r="E3" s="75">
        <v>0.4</v>
      </c>
      <c r="F3" s="120">
        <f t="shared" ref="F3:G9" si="0">$C3*(1-D3)</f>
        <v>13.339754999999998</v>
      </c>
      <c r="G3" s="120">
        <f t="shared" si="0"/>
        <v>17.786339999999999</v>
      </c>
      <c r="H3" s="69"/>
      <c r="I3" s="76">
        <f t="shared" ref="I3:I11" si="1">1-F3/$B3</f>
        <v>0.62665651366116359</v>
      </c>
      <c r="J3" s="76">
        <f t="shared" ref="J3:J11" si="2">1-G3/$B3</f>
        <v>0.50220868488155146</v>
      </c>
      <c r="K3" s="69" t="str">
        <f t="shared" ref="K3:K11" si="3">"In a scenario limiting global warming to 1.5 °C, " &amp; B$1 &amp; " would need to cut its " &amp; A3 &amp; " emissions by " &amp; ROUND(J3*100, 0) &amp; " to " &amp; ROUND(I3*100, 0) &amp; " percent of 2005 levels."</f>
        <v>In a scenario limiting global warming to 1.5 °C, Michigan would need to cut its buildings emissions by 50 to 63 percent of 2005 levels.</v>
      </c>
      <c r="L3" s="69"/>
      <c r="M3" s="69"/>
      <c r="N3" s="69"/>
      <c r="O3" s="69"/>
      <c r="P3" s="69"/>
      <c r="Q3" s="69"/>
      <c r="R3" s="69"/>
      <c r="S3" s="69"/>
      <c r="T3" s="69"/>
      <c r="U3" s="69"/>
      <c r="V3" s="69"/>
      <c r="W3" s="69"/>
      <c r="X3" s="69"/>
      <c r="Y3" s="69"/>
      <c r="Z3" s="69"/>
    </row>
    <row r="4" spans="1:26" x14ac:dyDescent="0.25">
      <c r="A4" s="73" t="s">
        <v>1028</v>
      </c>
      <c r="B4" s="119">
        <f>'State 2005 Data'!J6</f>
        <v>75.228676512525013</v>
      </c>
      <c r="C4" s="74">
        <f>G28</f>
        <v>34.179699999999997</v>
      </c>
      <c r="D4" s="75">
        <v>0.89</v>
      </c>
      <c r="E4" s="75">
        <v>0.66</v>
      </c>
      <c r="F4" s="120">
        <f t="shared" si="0"/>
        <v>3.7597669999999992</v>
      </c>
      <c r="G4" s="120">
        <f t="shared" si="0"/>
        <v>11.621097999999998</v>
      </c>
      <c r="H4" s="69"/>
      <c r="I4" s="76">
        <f t="shared" si="1"/>
        <v>0.95002215678519841</v>
      </c>
      <c r="J4" s="76">
        <f t="shared" si="2"/>
        <v>0.84552303006334062</v>
      </c>
      <c r="K4" s="69" t="str">
        <f t="shared" si="3"/>
        <v>In a scenario limiting global warming to 1.5 °C, Michigan would need to cut its electricity emissions by 85 to 95 percent of 2005 levels.</v>
      </c>
      <c r="L4" s="69"/>
      <c r="M4" s="69"/>
      <c r="N4" s="69"/>
      <c r="O4" s="69"/>
      <c r="P4" s="69"/>
      <c r="Q4" s="69"/>
      <c r="R4" s="69"/>
      <c r="S4" s="69"/>
      <c r="T4" s="69"/>
      <c r="U4" s="69"/>
      <c r="V4" s="69"/>
      <c r="W4" s="69"/>
      <c r="X4" s="69"/>
      <c r="Y4" s="69"/>
      <c r="Z4" s="69"/>
    </row>
    <row r="5" spans="1:26" x14ac:dyDescent="0.25">
      <c r="A5" s="73" t="s">
        <v>1863</v>
      </c>
      <c r="B5" s="119">
        <f>'State 2005 Data'!J7</f>
        <v>39.893567471412844</v>
      </c>
      <c r="C5" s="121">
        <f>H28</f>
        <v>29.299900000000001</v>
      </c>
      <c r="D5" s="75">
        <v>0.41</v>
      </c>
      <c r="E5" s="75">
        <v>0.33</v>
      </c>
      <c r="F5" s="120">
        <f t="shared" si="0"/>
        <v>17.286941000000002</v>
      </c>
      <c r="G5" s="120">
        <f t="shared" si="0"/>
        <v>19.630932999999999</v>
      </c>
      <c r="H5" s="69"/>
      <c r="I5" s="76">
        <f>1-F5/$B5</f>
        <v>0.56667347405349056</v>
      </c>
      <c r="J5" s="76">
        <f t="shared" si="2"/>
        <v>0.50791733494209956</v>
      </c>
      <c r="K5" s="69" t="str">
        <f t="shared" si="3"/>
        <v>In a scenario limiting global warming to 1.5 °C, Michigan would need to cut its industry emissions by 51 to 57 percent of 2005 levels.</v>
      </c>
      <c r="L5" s="69"/>
      <c r="M5" s="69"/>
      <c r="N5" s="69"/>
      <c r="O5" s="69"/>
      <c r="P5" s="69"/>
      <c r="Q5" s="69"/>
      <c r="R5" s="69"/>
      <c r="S5" s="69"/>
      <c r="T5" s="69"/>
      <c r="U5" s="69"/>
      <c r="V5" s="69"/>
      <c r="W5" s="69"/>
      <c r="X5" s="69"/>
      <c r="Y5" s="69"/>
      <c r="Z5" s="69"/>
    </row>
    <row r="6" spans="1:26" x14ac:dyDescent="0.25">
      <c r="A6" s="73" t="s">
        <v>1864</v>
      </c>
      <c r="B6" s="119">
        <f>'State 2005 Data'!J8</f>
        <v>56.627556748085141</v>
      </c>
      <c r="C6" s="121">
        <f>F28</f>
        <v>48.4084</v>
      </c>
      <c r="D6" s="75">
        <v>0.48</v>
      </c>
      <c r="E6" s="75">
        <v>0.27</v>
      </c>
      <c r="F6" s="120">
        <f>$C6*(1-D6)</f>
        <v>25.172368000000002</v>
      </c>
      <c r="G6" s="120">
        <f t="shared" si="0"/>
        <v>35.338132000000002</v>
      </c>
      <c r="H6" s="69"/>
      <c r="I6" s="76">
        <f t="shared" si="1"/>
        <v>0.55547494107890838</v>
      </c>
      <c r="J6" s="76">
        <f t="shared" si="2"/>
        <v>0.37595520574539076</v>
      </c>
      <c r="K6" s="69" t="str">
        <f t="shared" si="3"/>
        <v>In a scenario limiting global warming to 1.5 °C, Michigan would need to cut its transportation emissions by 38 to 56 percent of 2005 levels.</v>
      </c>
      <c r="L6" s="69"/>
      <c r="M6" s="69"/>
      <c r="N6" s="69"/>
      <c r="O6" s="69"/>
      <c r="P6" s="69"/>
      <c r="Q6" s="69"/>
      <c r="R6" s="69"/>
      <c r="S6" s="69"/>
      <c r="T6" s="69"/>
      <c r="U6" s="69"/>
      <c r="V6" s="69"/>
      <c r="W6" s="69"/>
      <c r="X6" s="69"/>
      <c r="Y6" s="69"/>
      <c r="Z6" s="69"/>
    </row>
    <row r="7" spans="1:26" x14ac:dyDescent="0.25">
      <c r="A7" s="73" t="s">
        <v>775</v>
      </c>
      <c r="B7" s="119">
        <f>'State 2005 Data'!J9</f>
        <v>7.9167757605942288</v>
      </c>
      <c r="C7" s="121">
        <f>D28</f>
        <v>11.475</v>
      </c>
      <c r="D7" s="75">
        <v>0.06</v>
      </c>
      <c r="E7" s="75">
        <v>0.02</v>
      </c>
      <c r="F7" s="120">
        <f t="shared" si="0"/>
        <v>10.786499999999998</v>
      </c>
      <c r="G7" s="120">
        <f t="shared" si="0"/>
        <v>11.2455</v>
      </c>
      <c r="H7" s="69"/>
      <c r="I7" s="76">
        <f t="shared" si="1"/>
        <v>-0.36248648770498582</v>
      </c>
      <c r="J7" s="76">
        <f t="shared" si="2"/>
        <v>-0.42046463611796403</v>
      </c>
      <c r="K7" s="69" t="str">
        <f t="shared" si="3"/>
        <v>In a scenario limiting global warming to 1.5 °C, Michigan would need to cut its agriculture emissions by -42 to -36 percent of 2005 levels.</v>
      </c>
      <c r="L7" s="69"/>
      <c r="M7" s="69"/>
      <c r="N7" s="69"/>
      <c r="O7" s="69"/>
      <c r="P7" s="69"/>
      <c r="Q7" s="69"/>
      <c r="R7" s="69"/>
      <c r="S7" s="69"/>
      <c r="T7" s="69"/>
      <c r="U7" s="69"/>
      <c r="V7" s="69"/>
      <c r="W7" s="69"/>
      <c r="X7" s="69"/>
      <c r="Y7" s="69"/>
      <c r="Z7" s="69"/>
    </row>
    <row r="8" spans="1:26" x14ac:dyDescent="0.25">
      <c r="A8" s="73" t="s">
        <v>1888</v>
      </c>
      <c r="B8" s="119">
        <f>C8</f>
        <v>-57.547800000000002</v>
      </c>
      <c r="C8" s="121">
        <f>J28</f>
        <v>-57.547800000000002</v>
      </c>
      <c r="D8" s="77">
        <v>0</v>
      </c>
      <c r="E8" s="77">
        <v>0</v>
      </c>
      <c r="F8" s="120">
        <f t="shared" si="0"/>
        <v>-57.547800000000002</v>
      </c>
      <c r="G8" s="120">
        <f t="shared" si="0"/>
        <v>-57.547800000000002</v>
      </c>
      <c r="H8" s="69"/>
      <c r="I8" s="76">
        <f t="shared" si="1"/>
        <v>0</v>
      </c>
      <c r="J8" s="76">
        <f t="shared" si="2"/>
        <v>0</v>
      </c>
      <c r="K8" s="69" t="str">
        <f t="shared" si="3"/>
        <v>In a scenario limiting global warming to 1.5 °C, Michigan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9.3754617640042408</v>
      </c>
      <c r="C9" s="121">
        <f>C28</f>
        <v>4.1079400000000001</v>
      </c>
      <c r="D9" s="75">
        <v>0.06</v>
      </c>
      <c r="E9" s="75">
        <v>0.02</v>
      </c>
      <c r="F9" s="120">
        <f t="shared" si="0"/>
        <v>3.8614636</v>
      </c>
      <c r="G9" s="120">
        <f t="shared" si="0"/>
        <v>4.0257811999999999</v>
      </c>
      <c r="H9" s="69"/>
      <c r="I9" s="76">
        <f t="shared" si="1"/>
        <v>0.5881308358778079</v>
      </c>
      <c r="J9" s="76">
        <f t="shared" si="2"/>
        <v>0.57060448846835277</v>
      </c>
      <c r="K9" s="69" t="str">
        <f t="shared" si="3"/>
        <v>In a scenario limiting global warming to 1.5 °C, Michigan would need to cut its waste emissions by 57 to 59 percent of 2005 levels.</v>
      </c>
      <c r="L9" s="69"/>
      <c r="M9" s="69"/>
      <c r="N9" s="69"/>
      <c r="O9" s="69"/>
      <c r="P9" s="69"/>
      <c r="Q9" s="69"/>
      <c r="R9" s="69"/>
      <c r="S9" s="69"/>
      <c r="T9" s="69"/>
      <c r="U9" s="69"/>
      <c r="V9" s="69"/>
      <c r="W9" s="69"/>
      <c r="X9" s="69"/>
      <c r="Y9" s="69"/>
      <c r="Z9" s="69"/>
    </row>
    <row r="10" spans="1:26" x14ac:dyDescent="0.25">
      <c r="A10" s="73" t="s">
        <v>1869</v>
      </c>
      <c r="B10" s="122">
        <f>SUM(B3:B9)</f>
        <v>167.22475315274366</v>
      </c>
      <c r="C10" s="122">
        <f>SUM(C3:C9)</f>
        <v>99.567040000000006</v>
      </c>
      <c r="D10" s="76">
        <f>1-F10/$C10</f>
        <v>0.83268564978932791</v>
      </c>
      <c r="E10" s="76">
        <f>1-G10/$C10</f>
        <v>0.57716947094138782</v>
      </c>
      <c r="F10" s="120">
        <f>SUM(F3:F9)</f>
        <v>16.6589946</v>
      </c>
      <c r="G10" s="120">
        <f>SUM(G3:G9)</f>
        <v>42.099984200000002</v>
      </c>
      <c r="H10" s="175">
        <f>IFERROR(B10*(1-'Unique State Inputs'!A$8),"")</f>
        <v>91.97361423400902</v>
      </c>
      <c r="I10" s="76">
        <f t="shared" si="1"/>
        <v>0.90037961314983306</v>
      </c>
      <c r="J10" s="76">
        <f t="shared" si="2"/>
        <v>0.74824310751682954</v>
      </c>
      <c r="K10" s="69" t="str">
        <f t="shared" si="3"/>
        <v>In a scenario limiting global warming to 1.5 °C, Michigan would need to cut its total (including land use) emissions by 75 to 90 percent of 2005 levels.</v>
      </c>
      <c r="L10" s="69"/>
      <c r="M10" s="69"/>
      <c r="N10" s="69"/>
      <c r="O10" s="69"/>
      <c r="P10" s="69"/>
      <c r="Q10" s="69"/>
      <c r="R10" s="69"/>
      <c r="S10" s="69"/>
      <c r="T10" s="69"/>
      <c r="U10" s="69"/>
      <c r="V10" s="69"/>
      <c r="W10" s="69"/>
      <c r="X10" s="69"/>
      <c r="Y10" s="69"/>
      <c r="Z10" s="69"/>
    </row>
    <row r="11" spans="1:26" x14ac:dyDescent="0.25">
      <c r="A11" s="73" t="s">
        <v>1871</v>
      </c>
      <c r="B11" s="122">
        <f>SUM(B3:B9)-B8</f>
        <v>224.77255315274365</v>
      </c>
      <c r="C11" s="122">
        <f>SUM(C3:C9)-C8</f>
        <v>157.11484000000002</v>
      </c>
      <c r="D11" s="76">
        <f>1-F11/$C11</f>
        <v>0.5276907350063178</v>
      </c>
      <c r="E11" s="76">
        <f>1-G11/$C11</f>
        <v>0.36576465851347972</v>
      </c>
      <c r="F11" s="120">
        <f>F10-F8</f>
        <v>74.206794599999995</v>
      </c>
      <c r="G11" s="120">
        <f>G10-G8</f>
        <v>99.647784200000004</v>
      </c>
      <c r="H11" s="175">
        <f>IFERROR(B11*(1-'Unique State Inputs'!A$8),"")</f>
        <v>123.62490423400902</v>
      </c>
      <c r="I11" s="76">
        <f t="shared" si="1"/>
        <v>0.6698582920416758</v>
      </c>
      <c r="J11" s="76">
        <f t="shared" si="2"/>
        <v>0.55667281079338637</v>
      </c>
      <c r="K11" s="69" t="str">
        <f t="shared" si="3"/>
        <v>In a scenario limiting global warming to 1.5 °C, Michigan would need to cut its total (excluding land use) emissions by 56 to 67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4.1079400000000001</v>
      </c>
      <c r="D28" s="112">
        <f>'Unique State Inputs'!D4</f>
        <v>11.475</v>
      </c>
      <c r="E28" s="112">
        <f>'Unique State Inputs'!E4</f>
        <v>29.643899999999999</v>
      </c>
      <c r="F28" s="112">
        <f>'Unique State Inputs'!F4</f>
        <v>48.4084</v>
      </c>
      <c r="G28" s="112">
        <f>'Unique State Inputs'!G4</f>
        <v>34.179699999999997</v>
      </c>
      <c r="H28" s="112">
        <f>'Unique State Inputs'!H4</f>
        <v>29.299900000000001</v>
      </c>
      <c r="I28" s="112">
        <f>'Unique State Inputs'!I4</f>
        <v>0</v>
      </c>
      <c r="J28" s="112">
        <f>'Unique State Inputs'!J4</f>
        <v>-57.547800000000002</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1" sqref="N1"/>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Calculations'!F11</f>
        <v>74.206794599999995</v>
      </c>
      <c r="M2" s="95">
        <f>'Target Calculations'!G11</f>
        <v>99.647784200000004</v>
      </c>
      <c r="N2" s="93" t="str">
        <f>'Target Calculations'!K11</f>
        <v>In a scenario limiting global warming to 1.5 °C, Michigan would need to cut its total (excluding land use) emissions by 56 to 67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Calculations'!F10</f>
        <v>16.6589946</v>
      </c>
      <c r="M3" s="95">
        <f>'Target Calculations'!G10</f>
        <v>42.099984200000002</v>
      </c>
      <c r="N3" s="93" t="str">
        <f>'Target Calculations'!K10</f>
        <v>In a scenario limiting global warming to 1.5 °C, Michigan would need to cut its total (including land use) emissions by 75 to 90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13.339754999999998</v>
      </c>
      <c r="M9" s="95">
        <f>'Target Calculations'!G3</f>
        <v>17.786339999999999</v>
      </c>
      <c r="N9" s="93" t="str">
        <f>'Target Calculations'!K3</f>
        <v>In a scenario limiting global warming to 1.5 °C, Michigan would need to cut its buildings emissions by 50 to 63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3.7597669999999992</v>
      </c>
      <c r="M11" s="95">
        <f>'Target Calculations'!G4</f>
        <v>11.621097999999998</v>
      </c>
      <c r="N11" s="93" t="str">
        <f>'Target Calculations'!K4</f>
        <v>In a scenario limiting global warming to 1.5 °C, Michigan would need to cut its electricity emissions by 85 to 95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17.286941000000002</v>
      </c>
      <c r="M12" s="95">
        <f>'Target Calculations'!G5</f>
        <v>19.630932999999999</v>
      </c>
      <c r="N12" s="93" t="str">
        <f>'Target Calculations'!K5</f>
        <v>In a scenario limiting global warming to 1.5 °C, Michigan would need to cut its industry emissions by 51 to 57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25.172368000000002</v>
      </c>
      <c r="M14" s="95">
        <f>'Target Calculations'!G6</f>
        <v>35.338132000000002</v>
      </c>
      <c r="N14" s="93" t="str">
        <f>'Target Calculations'!K6</f>
        <v>In a scenario limiting global warming to 1.5 °C, Michigan would need to cut its transportation emissions by 38 to 56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Michigan.</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Michigan will retire 39 MW of biomass capacity by 2050. Michigan currently has 329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Michigan had 1348 EV charging outlets, approximately 13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Michigan, the share of electricity among fuels used for heating in urban, residential buildings will rise from 7.8% to 9.2%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Michigan, the share of electricity among fuels used by appliances in urban, residential buildings will fall from 78.8% to 71.7%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Michigan, the share of electricity among fuels used for heating in rural, residential buildings will rise from 7.8% to 9.2%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78.8% to 71.7%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Michigan, the share of electricity among fuels used for heating in commercial buildings will fall from 0.5% to 0.4%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Michigan, the share of electricity among fuels used by appliances in commercial buildings will fall from 63.7% to 39.8%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Michigan, the share of electricity among fuels used by other components in commercial buildings will rise from 82% to 87%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Michigan.</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13%. To set a carbon-free electricity standard that starts ramping up in 2021, the Customize Implementation Schedule feature below allows users to customize the start year setting. Simply take the 13%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71%.</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Michigan increased by 4%.</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Michigan will retire 4606 MW of coal by 2050. Michigan currently has 8585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Michigan will retire 0 MW of gas non-peaking plants by 2050. Michigan currently has 4401MW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Michigan will retire 769 MW of nuclear capacity by 2050. Michigan currently has 4090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Michigan will retire 39 MW of biomass capacity by 2050. Michigan currently has 329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Michigan will retire 39 MW of biomass capacity by 2050. Michigan currently has 329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Michigan will retire 1 MW of petroleum capacity by 2050. Michigan currently has 447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Michigan will retire 30 MW of natural gas peaker capacity by 2050. Michigan currently has 6079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Michigan will retire 0 MW of natural gas peaker capacity by 2050. Michigan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Michigan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Michigan</v>
      </c>
      <c r="B6" s="148">
        <f>SUMIFS(B7:B57,$A7:$A57,$A$6)</f>
        <v>1348</v>
      </c>
      <c r="C6" s="148">
        <f>SUMIFS(C7:C57,$A7:$A57,$A$6)</f>
        <v>9992315</v>
      </c>
      <c r="D6" s="148">
        <f>ROUND(SUMIFS(D7:D57,$A7:$A57,$A$6),2)</f>
        <v>13.49</v>
      </c>
      <c r="E6" s="148">
        <f t="shared" ref="E6:L6" si="0">SUMIFS(E7:E57,$A7:$A57,$A$6)</f>
        <v>0</v>
      </c>
      <c r="F6" s="148">
        <f t="shared" si="0"/>
        <v>0.125</v>
      </c>
      <c r="G6" s="148">
        <f t="shared" si="0"/>
        <v>0.15</v>
      </c>
      <c r="H6" s="148">
        <f t="shared" si="0"/>
        <v>0.15</v>
      </c>
      <c r="I6" s="148">
        <f t="shared" si="0"/>
        <v>6305172</v>
      </c>
      <c r="J6" s="148">
        <f t="shared" si="0"/>
        <v>5249898</v>
      </c>
      <c r="K6" s="148">
        <f t="shared" si="0"/>
        <v>6540049</v>
      </c>
      <c r="L6" s="148">
        <f t="shared" si="0"/>
        <v>8994508</v>
      </c>
      <c r="M6" s="148">
        <f>ROUND(SUMIFS(M7:M57,$A7:$A57,$A$6)*100,0)</f>
        <v>4</v>
      </c>
      <c r="N6" s="148">
        <f>ROUND(SUMIFS(N7:N57,$A7:$A57,$A$6)*100,0)</f>
        <v>71</v>
      </c>
      <c r="O6" s="148">
        <f t="shared" ref="O6:AM6" si="1">ROUND(SUMIFS(O7:O57,$A7:$A57,$A$6),0)</f>
        <v>8232</v>
      </c>
      <c r="P6" s="148">
        <f t="shared" si="1"/>
        <v>3938</v>
      </c>
      <c r="Q6" s="148">
        <f t="shared" si="1"/>
        <v>4606</v>
      </c>
      <c r="R6" s="148">
        <f t="shared" si="1"/>
        <v>0</v>
      </c>
      <c r="S6" s="148">
        <f t="shared" si="1"/>
        <v>769</v>
      </c>
      <c r="T6" s="148">
        <f t="shared" si="1"/>
        <v>39</v>
      </c>
      <c r="U6" s="148">
        <f t="shared" si="1"/>
        <v>1</v>
      </c>
      <c r="V6" s="148">
        <f t="shared" si="1"/>
        <v>30</v>
      </c>
      <c r="W6" s="148">
        <f t="shared" si="1"/>
        <v>0</v>
      </c>
      <c r="X6" s="148">
        <f t="shared" si="1"/>
        <v>8585</v>
      </c>
      <c r="Y6" s="148">
        <f t="shared" si="1"/>
        <v>4401</v>
      </c>
      <c r="Z6" s="148">
        <f t="shared" si="1"/>
        <v>4090</v>
      </c>
      <c r="AA6" s="148">
        <f t="shared" si="1"/>
        <v>272</v>
      </c>
      <c r="AB6" s="148">
        <f t="shared" si="1"/>
        <v>2186</v>
      </c>
      <c r="AC6" s="148">
        <f t="shared" si="1"/>
        <v>101</v>
      </c>
      <c r="AD6" s="148">
        <f t="shared" si="1"/>
        <v>0</v>
      </c>
      <c r="AE6" s="148">
        <f t="shared" si="1"/>
        <v>329</v>
      </c>
      <c r="AF6" s="148">
        <f t="shared" si="1"/>
        <v>0</v>
      </c>
      <c r="AG6" s="148">
        <f t="shared" si="1"/>
        <v>447</v>
      </c>
      <c r="AH6" s="148">
        <f t="shared" si="1"/>
        <v>6079</v>
      </c>
      <c r="AI6" s="148">
        <f t="shared" si="1"/>
        <v>0</v>
      </c>
      <c r="AJ6" s="148">
        <f t="shared" si="1"/>
        <v>0</v>
      </c>
      <c r="AK6" s="148">
        <f t="shared" si="1"/>
        <v>0</v>
      </c>
      <c r="AL6" s="148">
        <f t="shared" si="1"/>
        <v>0</v>
      </c>
      <c r="AM6" s="148">
        <f t="shared" si="1"/>
        <v>0</v>
      </c>
      <c r="AN6" s="148">
        <f>ROUND(SUMIFS(AN7:AN57,$A7:$A57,$A$6),)</f>
        <v>456</v>
      </c>
      <c r="AO6" s="148">
        <f t="shared" ref="AO6:AP6" si="2">ROUND(SUMIFS(AO7:AO57,$A7:$A57,$A$6),)</f>
        <v>5811</v>
      </c>
      <c r="AP6" s="148">
        <f t="shared" si="2"/>
        <v>1</v>
      </c>
      <c r="AQ6" s="148">
        <f>ROUND(SUMIFS(AQ7:AQ57,$A7:$A57,$A$6),0)</f>
        <v>36</v>
      </c>
      <c r="AR6" s="149">
        <f>SUMIFS(AR7:AR57,$A7:$A57,$A$6)</f>
        <v>0.55622495509188885</v>
      </c>
      <c r="AS6" s="148">
        <f>ROUND(SUMIFS(AS7:AS57,$A7:$A57,$A$6),0)</f>
        <v>2931</v>
      </c>
      <c r="AT6" s="148">
        <f>ROUND(SUMIFS(AT7:AT57,$A7:$A57,$A$6),0)</f>
        <v>3938</v>
      </c>
      <c r="AU6" s="148">
        <f>ROUND(SUMIFS(AU7:AU57,$A7:$A57,$A$6),0)</f>
        <v>12170</v>
      </c>
      <c r="AV6" s="148">
        <f>ROUND(SUMIFS(AV7:AV57,$A7:$A57,$A$6)*100,0)</f>
        <v>13</v>
      </c>
      <c r="AW6" s="148">
        <f>ROUND(SUMIFS(AW7:AW57,$A7:$A57,$A$6)*100,0)</f>
        <v>15</v>
      </c>
      <c r="AX6" s="148">
        <f>ROUND(SUMIFS(AX7:AX57,$A7:$A57,$A$6)*100,0)</f>
        <v>15</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MI</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MI</v>
      </c>
      <c r="D77" s="93">
        <v>2019</v>
      </c>
      <c r="E77" s="93">
        <v>2050</v>
      </c>
    </row>
    <row r="78" spans="1:40" ht="15.95" customHeight="1" x14ac:dyDescent="0.25">
      <c r="B78" s="93" t="s">
        <v>2062</v>
      </c>
      <c r="C78" s="93" t="s">
        <v>497</v>
      </c>
      <c r="D78" s="93" cm="1">
        <f t="array" ref="D78">ROUND(INDEX($B$95:$H$845,MATCH(1,($C78=$E$95:$E$845)*($B78=$F$95:$F$845)*($C$77=$B$95:$B$845),0),MATCH(D$77,$B$95:$H$95,0))*100,1)</f>
        <v>7.8</v>
      </c>
      <c r="E78" s="168" cm="1">
        <f t="array" ref="E78">ROUND(INDEX($B$95:$H$845,MATCH(1,($C78=$E$95:$E$845)*($B78=$F$95:$F$845)*($C$77=$B$95:$B$845),0),MATCH(E$77,$B$95:$H$95,0))*100,1)</f>
        <v>9.1999999999999993</v>
      </c>
    </row>
    <row r="79" spans="1:40" ht="15.95" customHeight="1" x14ac:dyDescent="0.25">
      <c r="B79" s="168" t="s">
        <v>2062</v>
      </c>
      <c r="C79" s="93" t="s">
        <v>2061</v>
      </c>
      <c r="D79" s="168" cm="1">
        <f t="array" ref="D79">ROUND(INDEX($B$95:$H$845,MATCH(1,($C79=$E$95:$E$845)*($B79=$F$95:$F$845)*($C$77=$B$95:$B$845),0),MATCH(D$77,$B$95:$H$95,0))*100,1)</f>
        <v>78.8</v>
      </c>
      <c r="E79" s="168" cm="1">
        <f t="array" ref="E79">ROUND(INDEX($B$95:$H$845,MATCH(1,($C79=$E$95:$E$845)*($B79=$F$95:$F$845)*($C$77=$B$95:$B$845),0),MATCH(E$77,$B$95:$H$95,0))*100,1)</f>
        <v>71.7</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7.8</v>
      </c>
      <c r="E81" s="168" cm="1">
        <f t="array" ref="E81">ROUND(INDEX($B$95:$H$845,MATCH(1,($C81=$E$95:$E$845)*($B81=$F$95:$F$845)*($C$77=$B$95:$B$845),0),MATCH(E$77,$B$95:$H$95,0))*100,1)</f>
        <v>9.1999999999999993</v>
      </c>
    </row>
    <row r="82" spans="2:26" ht="15.95" customHeight="1" x14ac:dyDescent="0.25">
      <c r="B82" s="168" t="s">
        <v>2059</v>
      </c>
      <c r="C82" s="168" t="s">
        <v>2061</v>
      </c>
      <c r="D82" s="168" cm="1">
        <f t="array" ref="D82">ROUND(INDEX($B$95:$H$845,MATCH(1,($C82=$E$95:$E$845)*($B82=$F$95:$F$845)*($C$77=$B$95:$B$845),0),MATCH(D$77,$B$95:$H$95,0))*100,1)</f>
        <v>78.8</v>
      </c>
      <c r="E82" s="168" cm="1">
        <f t="array" ref="E82">ROUND(INDEX($B$95:$H$845,MATCH(1,($C82=$E$95:$E$845)*($B82=$F$95:$F$845)*($C$77=$B$95:$B$845),0),MATCH(E$77,$B$95:$H$95,0))*100,1)</f>
        <v>71.7</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MI</v>
      </c>
    </row>
    <row r="84" spans="2:26" ht="15.95" customHeight="1" x14ac:dyDescent="0.25">
      <c r="B84" s="93" t="s">
        <v>2063</v>
      </c>
      <c r="C84" s="168" t="s">
        <v>497</v>
      </c>
      <c r="D84" s="168" cm="1">
        <f t="array" ref="D84">ROUND(INDEX($B$95:$H$845,MATCH(1,($C84=$E$95:$E$845)*($B84=$F$95:$F$845)*($C$77=$B$95:$B$845),0),MATCH(D$77,$B$95:$H$95,0))*100,1)</f>
        <v>0.5</v>
      </c>
      <c r="E84" s="168" cm="1">
        <f t="array" ref="E84">ROUND(INDEX($B$95:$H$845,MATCH(1,($C84=$E$95:$E$845)*($B84=$F$95:$F$845)*($C$77=$B$95:$B$845),0),MATCH(E$77,$B$95:$H$95,0))*100,1)</f>
        <v>0.4</v>
      </c>
    </row>
    <row r="85" spans="2:26" ht="15.95" customHeight="1" x14ac:dyDescent="0.25">
      <c r="B85" s="168" t="s">
        <v>2063</v>
      </c>
      <c r="C85" s="168" t="s">
        <v>2061</v>
      </c>
      <c r="D85" s="168" cm="1">
        <f t="array" ref="D85">ROUND(INDEX($B$95:$H$845,MATCH(1,($C85=$E$95:$E$845)*($B85=$F$95:$F$845)*($C$77=$B$95:$B$845),0),MATCH(D$77,$B$95:$H$95,0))*100,1)</f>
        <v>63.7</v>
      </c>
      <c r="E85" s="168" cm="1">
        <f t="array" ref="E85">ROUND(INDEX($B$95:$H$845,MATCH(1,($C85=$E$95:$E$845)*($B85=$F$95:$F$845)*($C$77=$B$95:$B$845),0),MATCH(E$77,$B$95:$H$95,0))*100,1)</f>
        <v>39.799999999999997</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82</v>
      </c>
      <c r="E86" s="168" cm="1">
        <f t="array" ref="E86">ROUND(INDEX($B$95:$H$845,MATCH(1,($C86=$E$95:$E$845)*($B86=$F$95:$F$845)*($C$77=$B$95:$B$845),0),MATCH(E$77,$B$95:$H$95,0))*100,1)</f>
        <v>87</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3036893266758.9399</v>
      </c>
      <c r="N87" s="168" cm="1">
        <f t="array" ref="N87">INDEX($K$95:$Z$195,MATCH(1,($J87=$L$95:$L$195)*($J$83=$K$95:$K$195),0),MATCH(N$85,$K$95:$Z$95,0))</f>
        <v>16741412200909.6</v>
      </c>
      <c r="O87" s="168" cm="1">
        <f t="array" ref="O87">INDEX($K$95:$Z$195,MATCH(1,($J87=$L$95:$L$195)*($J$83=$K$95:$K$195),0),MATCH(O$85,$K$95:$Z$95,0))</f>
        <v>20984484139410.699</v>
      </c>
      <c r="P87" s="168" cm="1">
        <f t="array" ref="P87">INDEX($K$95:$Z$195,MATCH(1,($J87=$L$95:$L$195)*($J$83=$K$95:$K$195),0),MATCH(P$85,$K$95:$Z$95,0))</f>
        <v>0</v>
      </c>
      <c r="Q87" s="168" cm="1">
        <f t="array" ref="Q87">INDEX($K$95:$Z$195,MATCH(1,($J87=$L$95:$L$195)*($J$83=$K$95:$K$195),0),MATCH(Q$85,$K$95:$Z$95,0))</f>
        <v>71923257366027.297</v>
      </c>
      <c r="R87" s="168" cm="1">
        <f t="array" ref="R87">INDEX($K$95:$Z$195,MATCH(1,($J87=$L$95:$L$195)*($J$83=$K$95:$K$195),0),MATCH(R$85,$K$95:$Z$95,0))</f>
        <v>142177362249990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Michigan</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Michigan</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35.730514896122223</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75.228676512525013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39.893567471412844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56.627556748085141</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7.9167757605942288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-56.70289430803291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9.3754617640042408</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168.06965884471074</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224.77255315274365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2021-04-27T17:40:59Z</dcterms:modified>
</cp:coreProperties>
</file>