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MI\elec\EIaE\"/>
    </mc:Choice>
  </mc:AlternateContent>
  <xr:revisionPtr revIDLastSave="0" documentId="8_{892F3A27-701F-40DE-991B-4B60C0E4F843}" xr6:coauthVersionLast="47" xr6:coauthVersionMax="47" xr10:uidLastSave="{00000000-0000-0000-0000-000000000000}"/>
  <bookViews>
    <workbookView xWindow="360" yWindow="360" windowWidth="9815" windowHeight="7290" firstSheet="28" activeTab="29" xr2:uid="{1839E201-C116-499E-ABC2-355C9EB0B780}"/>
  </bookViews>
  <sheets>
    <sheet name="About" sheetId="1" r:id="rId1"/>
    <sheet name="Table 1" sheetId="37"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Imports_new" sheetId="28" r:id="rId25"/>
    <sheet name="exports" sheetId="20" r:id="rId26"/>
    <sheet name="EIaE-BIE" sheetId="3" r:id="rId27"/>
    <sheet name="EIaE-BEE" sheetId="5" r:id="rId28"/>
    <sheet name="EIaE-IEP" sheetId="9" r:id="rId29"/>
    <sheet name="EIaE-BEEP" sheetId="10" r:id="rId30"/>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I2" i="9"/>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H2" i="9"/>
  <c r="F2" i="9"/>
  <c r="G2" i="9"/>
  <c r="E2" i="9"/>
  <c r="D2" i="9" s="1"/>
  <c r="C2" i="9" s="1"/>
  <c r="B2" i="9" s="1"/>
  <c r="O46" i="37"/>
  <c r="P46" i="37"/>
  <c r="N46" i="37"/>
  <c r="O45" i="37" l="1"/>
  <c r="P45" i="37"/>
  <c r="N45" i="37"/>
  <c r="O38" i="34"/>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C5" i="28" l="1"/>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AE14" i="26" s="1"/>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Q14" i="26" s="1"/>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AB15" i="26" s="1"/>
  <c r="H6" i="26"/>
  <c r="L10" i="26"/>
  <c r="J14" i="26"/>
  <c r="W15" i="26"/>
  <c r="I15" i="26"/>
  <c r="AF10"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AC14" i="26" l="1"/>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G1242" i="22"/>
  <c r="L1252" i="22"/>
  <c r="M1247" i="22"/>
  <c r="N1242" i="22"/>
  <c r="K1252" i="22"/>
  <c r="L1247" i="22"/>
  <c r="M1242" i="22"/>
  <c r="J1252" i="22"/>
  <c r="K1247" i="22"/>
  <c r="L1242" i="22"/>
  <c r="I1252" i="22"/>
  <c r="J1247" i="22"/>
  <c r="K1242" i="22"/>
  <c r="H1252" i="22"/>
  <c r="I1247" i="22"/>
  <c r="J1242" i="22"/>
  <c r="N1249" i="22"/>
  <c r="O1244" i="22"/>
  <c r="P1239" i="22"/>
  <c r="H1250" i="22"/>
  <c r="I1245" i="22"/>
  <c r="J1240"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Q1239" i="22" l="1"/>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I1239" i="22"/>
  <c r="K1243" i="22"/>
  <c r="J1248" i="22"/>
  <c r="I1253" i="22"/>
  <c r="Q1242" i="22"/>
  <c r="P1247" i="22"/>
  <c r="O1252" i="22"/>
  <c r="K1245" i="22"/>
  <c r="J1250" i="22"/>
  <c r="M1240" i="22"/>
  <c r="L1245" i="22"/>
  <c r="K1250" i="22"/>
  <c r="N1240" i="22"/>
  <c r="M1245" i="22"/>
  <c r="L1250" i="22"/>
  <c r="O1240" i="22"/>
  <c r="N1245" i="22"/>
  <c r="M1250" i="22"/>
  <c r="P1240" i="22"/>
  <c r="O1245" i="22"/>
  <c r="N1250" i="22"/>
  <c r="I1240" i="22"/>
  <c r="H1245"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D62" i="23" s="1"/>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C64" i="23" s="1"/>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C73" i="23" s="1"/>
  <c r="O764" i="22"/>
  <c r="N769" i="22"/>
  <c r="I759" i="22"/>
  <c r="H764" i="22"/>
  <c r="G769" i="22"/>
  <c r="I764" i="22"/>
  <c r="H769" i="22"/>
  <c r="H1356" i="22"/>
  <c r="O1353" i="22"/>
  <c r="O1345" i="22"/>
  <c r="K1347" i="22"/>
  <c r="J1352" i="22"/>
  <c r="E70" i="23" s="1"/>
  <c r="I1357" i="22"/>
  <c r="L1347" i="22"/>
  <c r="K1352" i="22"/>
  <c r="J1357" i="22"/>
  <c r="N1347" i="22"/>
  <c r="M1352" i="22"/>
  <c r="L1357" i="22"/>
  <c r="G1347" i="22"/>
  <c r="F1352" i="22"/>
  <c r="R1356" i="22"/>
  <c r="M1346" i="22"/>
  <c r="L1351" i="22"/>
  <c r="K1356" i="22"/>
  <c r="F1346" i="22"/>
  <c r="R1350" i="22"/>
  <c r="Q1355" i="22"/>
  <c r="L1345" i="22"/>
  <c r="K1350" i="22"/>
  <c r="J1355" i="22"/>
  <c r="M738" i="22"/>
  <c r="H62" i="23" s="1"/>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K72" i="23" s="1"/>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G60" i="23" s="1"/>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F68" i="23" s="1"/>
  <c r="J732" i="22"/>
  <c r="I737" i="22"/>
  <c r="H742" i="22"/>
  <c r="F730" i="22"/>
  <c r="R734" i="22"/>
  <c r="Q739" i="22"/>
  <c r="P731" i="22"/>
  <c r="R731" i="22"/>
  <c r="Q736" i="22"/>
  <c r="P741" i="22"/>
  <c r="K65" i="23" s="1"/>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G73" i="23"/>
  <c r="D66" i="23"/>
  <c r="B62" i="23"/>
  <c r="B64" i="23"/>
  <c r="K70" i="23"/>
  <c r="H73" i="23"/>
  <c r="AM10" i="26"/>
  <c r="AL14" i="26"/>
  <c r="AL15" i="26"/>
  <c r="AM11" i="26"/>
  <c r="AF93" i="23"/>
  <c r="AG87" i="23"/>
  <c r="AG93" i="23" s="1"/>
  <c r="AF101" i="23"/>
  <c r="AG88" i="23"/>
  <c r="AG101" i="23" s="1"/>
  <c r="AF96" i="23"/>
  <c r="AG82" i="23"/>
  <c r="AG96" i="23" s="1"/>
  <c r="AF100" i="23"/>
  <c r="AF99" i="23"/>
  <c r="AG83" i="23"/>
  <c r="AF92" i="23"/>
  <c r="AG86" i="23"/>
  <c r="AG92" i="23" s="1"/>
  <c r="M70" i="23" l="1"/>
  <c r="I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<sst xmlns="http://schemas.openxmlformats.org/spreadsheetml/2006/main" count="15073" uniqueCount="1076">
  <si>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</si>
  <si>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</si>
  <si>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</si>
  <si>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</si>
  <si>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</si>
  <si>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</si>
  <si>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</si>
  <si>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</si>
  <si>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</si>
  <si>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</si>
  <si>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</si>
  <si>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</si>
  <si>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</si>
  <si>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</si>
  <si>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</si>
  <si>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</si>
  <si>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</si>
  <si>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</si>
  <si>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</si>
  <si>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</si>
  <si>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</si>
  <si>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</si>
  <si>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</si>
  <si>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</si>
  <si>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</si>
  <si>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</si>
  <si>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</si>
  <si>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</si>
  <si>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</si>
  <si>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</si>
  <si>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</si>
  <si>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</si>
  <si>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</si>
  <si>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</si>
  <si>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</si>
  <si>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</si>
  <si>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</si>
  <si>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</si>
  <si>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</si>
  <si>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</si>
  <si>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</si>
  <si>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</si>
  <si>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</si>
  <si>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</si>
  <si>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</si>
  <si>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</si>
  <si>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</si>
  <si>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</si>
  <si>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</si>
  <si>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</si>
  <si>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</si>
  <si>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</si>
  <si>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</si>
  <si>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</si>
  <si>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</si>
  <si>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</si>
  <si>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</si>
  <si>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</si>
  <si>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</si>
  <si>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</si>
  <si>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</si>
  <si>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</si>
  <si>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</si>
  <si>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</si>
  <si>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</si>
  <si>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</si>
  <si>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</si>
  <si>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</si>
  <si>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</si>
  <si>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</si>
  <si>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</si>
  <si>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</si>
  <si>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</si>
  <si>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</si>
  <si>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</si>
  <si>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</si>
  <si>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</si>
  <si>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</si>
  <si>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</si>
  <si>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</si>
  <si>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</si>
  <si>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</si>
  <si>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</si>
  <si>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</si>
  <si>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</si>
  <si>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</si>
  <si>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</si>
  <si>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</si>
  <si>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</si>
  <si>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</si>
  <si>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</si>
  <si>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</si>
  <si>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</si>
  <si>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</si>
  <si>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</si>
  <si>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</si>
  <si>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</si>
  <si>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</si>
  <si>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</si>
  <si>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</si>
  <si>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</si>
  <si>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</si>
  <si>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</si>
  <si>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</si>
  <si>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</si>
  <si>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</si>
  <si>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</si>
  <si>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</si>
  <si>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</si>
  <si>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</si>
  <si>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</si>
  <si>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</si>
  <si>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</si>
  <si>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</si>
  <si>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</si>
  <si>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</si>
  <si>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</si>
  <si>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</si>
  <si>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</si>
  <si>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</si>
  <si>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</si>
  <si>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</si>
  <si>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</si>
  <si>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</si>
  <si>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</si>
  <si>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</si>
  <si>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</si>
  <si>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</si>
  <si>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</si>
  <si>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</si>
  <si>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</si>
  <si>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</si>
  <si>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</si>
  <si>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</si>
  <si>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</si>
  <si>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</si>
  <si>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</si>
  <si>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</si>
  <si>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</si>
  <si>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</si>
  <si>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</si>
  <si>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</si>
  <si>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</si>
  <si>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</si>
  <si>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</si>
  <si>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</si>
  <si>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</si>
  <si>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</si>
  <si>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</si>
  <si>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</si>
  <si>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</si>
  <si>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</si>
  <si>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</si>
  <si>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</si>
  <si>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</si>
  <si>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</si>
  <si>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</si>
  <si>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</si>
  <si>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</si>
  <si>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</si>
  <si>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</si>
  <si>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</si>
  <si>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</si>
  <si>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</si>
  <si>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</si>
  <si>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</si>
  <si>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</si>
  <si>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</si>
  <si>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</si>
  <si>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</si>
  <si>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</si>
  <si>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</si>
  <si>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</si>
  <si>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</si>
  <si>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</si>
  <si>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</si>
  <si>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</si>
  <si>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</si>
  <si>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</si>
  <si>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</si>
  <si>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</si>
  <si>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</si>
  <si>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</si>
  <si>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</si>
  <si>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</si>
  <si>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</si>
  <si>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</si>
  <si>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</si>
  <si>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</si>
  <si>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</si>
  <si>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</si>
  <si>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</si>
  <si>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</si>
  <si>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</si>
  <si>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</si>
  <si>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</si>
  <si>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</si>
  <si>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</si>
  <si>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</si>
  <si>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</si>
  <si>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</si>
  <si>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</si>
  <si>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</si>
  <si>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</si>
  <si>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</si>
  <si>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</si>
  <si>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</si>
  <si>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</si>
  <si>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</si>
  <si>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</si>
  <si>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</si>
  <si>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</si>
  <si>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</si>
  <si>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</si>
  <si>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</si>
  <si>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</si>
  <si>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</si>
  <si>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</si>
  <si>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</si>
  <si>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</si>
  <si>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</si>
  <si>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</si>
  <si>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</si>
  <si>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</si>
  <si>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</si>
  <si>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</si>
  <si>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</si>
  <si>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</si>
  <si>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</si>
  <si>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</si>
  <si>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</si>
  <si>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</si>
  <si>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</si>
  <si>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</si>
  <si>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</si>
  <si>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</si>
  <si>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</si>
  <si>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</si>
  <si>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</si>
  <si>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</si>
  <si>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</si>
  <si>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</si>
  <si>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</si>
  <si>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</si>
  <si>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</si>
  <si>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</si>
  <si>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</si>
  <si>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</si>
  <si>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</si>
  <si>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</si>
  <si>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</si>
  <si>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</si>
  <si>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</si>
  <si>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</si>
  <si>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</si>
  <si>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</si>
  <si>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</si>
  <si>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</si>
  <si>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</si>
  <si>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</si>
  <si>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</si>
  <si>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</si>
  <si>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</si>
  <si>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</si>
  <si>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</si>
  <si>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</si>
  <si>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</si>
  <si>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</si>
  <si>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</si>
  <si>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</si>
  <si>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</si>
  <si>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</si>
  <si>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</si>
  <si>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</si>
  <si>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</si>
  <si>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</si>
  <si>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</si>
  <si>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</si>
  <si>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</si>
  <si>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</si>
  <si>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</si>
  <si>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</si>
  <si>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</si>
  <si>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</si>
  <si>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</si>
  <si>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</si>
  <si>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</si>
  <si>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</si>
  <si>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</si>
  <si>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</si>
  <si>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</si>
  <si>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</si>
  <si>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</si>
  <si>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</si>
  <si>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</si>
  <si>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</si>
  <si>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</si>
  <si>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</si>
  <si>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</si>
  <si>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</si>
  <si>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</si>
  <si>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</si>
  <si>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</si>
  <si>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</si>
  <si>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</si>
  <si>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</si>
  <si>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</si>
  <si>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</si>
  <si>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</si>
  <si>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</si>
  <si>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</si>
  <si>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</si>
  <si>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</si>
  <si>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</si>
  <si>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</si>
  <si>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</si>
  <si>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</si>
  <si>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</si>
  <si>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</si>
  <si>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</si>
  <si>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</si>
  <si>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</si>
  <si>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</si>
  <si>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</si>
  <si>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</si>
  <si>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</si>
  <si>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</si>
  <si>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</si>
  <si>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</si>
  <si>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</si>
  <si>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</si>
  <si>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</si>
  <si>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</si>
  <si>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</si>
  <si>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</si>
  <si>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</si>
  <si>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</si>
  <si>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</si>
  <si>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</si>
  <si>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</si>
  <si>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</si>
  <si>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</si>
  <si>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</si>
  <si>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</si>
  <si>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</si>
  <si>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</si>
  <si>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</si>
  <si>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</si>
  <si>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</si>
  <si>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</si>
  <si>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</si>
  <si>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</si>
  <si>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</si>
  <si>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</si>
  <si>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</si>
  <si>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</si>
  <si>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</si>
  <si>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</si>
  <si>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</si>
  <si>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</si>
  <si>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</si>
  <si>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</si>
  <si>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</si>
  <si>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</si>
  <si>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</si>
  <si>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</si>
  <si>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</si>
  <si>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</si>
  <si>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</si>
  <si>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</si>
  <si>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</si>
  <si>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</si>
  <si>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</si>
  <si>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</si>
  <si>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</si>
  <si>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</si>
  <si>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</si>
  <si>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</si>
  <si>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</si>
  <si>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</si>
  <si>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</si>
  <si>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</si>
  <si>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</si>
  <si>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</si>
  <si>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</si>
  <si>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</si>
  <si>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</si>
  <si>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</si>
  <si>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</si>
  <si>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</si>
  <si>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</si>
  <si>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</si>
  <si>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</si>
  <si>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</si>
  <si>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</si>
  <si>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</si>
  <si>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</si>
  <si>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</si>
  <si>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</si>
  <si>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</si>
  <si>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</si>
  <si>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</si>
  <si>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</si>
  <si>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</si>
  <si>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</si>
  <si>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</si>
  <si>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</si>
  <si>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</si>
  <si>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</si>
  <si>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</si>
  <si>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</si>
  <si>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</si>
  <si>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</si>
  <si>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</si>
  <si>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</si>
  <si>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</si>
  <si>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</si>
  <si>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</si>
  <si>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</si>
  <si>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</si>
  <si>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</si>
  <si>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</si>
  <si>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</si>
  <si>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</si>
  <si>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</si>
  <si>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</si>
  <si>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</si>
  <si>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</si>
  <si>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</si>
  <si>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</si>
  <si>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</si>
  <si>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</si>
  <si>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</si>
  <si>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</si>
  <si>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</si>
  <si>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</si>
  <si>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</si>
  <si>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</si>
  <si>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</si>
  <si>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</si>
  <si>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</si>
  <si>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</si>
  <si>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</si>
  <si>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</si>
  <si>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</si>
  <si>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</si>
  <si>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</si>
  <si>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</si>
  <si>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</si>
  <si>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</si>
  <si>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</si>
  <si>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</si>
  <si>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</si>
  <si>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</si>
  <si>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</si>
  <si>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</si>
  <si>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</si>
  <si>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</si>
  <si>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</si>
  <si>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</si>
  <si>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</si>
  <si>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</si>
  <si>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</si>
  <si>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</si>
  <si>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</si>
  <si>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</si>
  <si>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</si>
  <si>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</si>
  <si>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</si>
  <si>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</si>
  <si>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</si>
  <si>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</si>
  <si>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</si>
  <si>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</si>
  <si>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</si>
  <si>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</si>
  <si>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</si>
  <si>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</si>
  <si>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</si>
  <si>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</si>
  <si>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</si>
  <si>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</si>
  <si>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</si>
  <si>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</si>
  <si>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</si>
  <si>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</si>
  <si>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</si>
  <si>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</si>
  <si>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</si>
  <si>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</si>
  <si>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</si>
  <si>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</si>
  <si>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</si>
  <si>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</si>
  <si>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</si>
  <si>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</si>
  <si>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</si>
  <si>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</si>
  <si>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</si>
  <si>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</si>
  <si>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</si>
  <si>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</si>
  <si>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</si>
  <si>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</si>
  <si>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</si>
  <si>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</si>
  <si>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</si>
  <si>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</si>
  <si>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</si>
  <si>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</si>
  <si>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</si>
  <si>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</si>
  <si>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</si>
  <si>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</si>
  <si>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</si>
  <si>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</si>
  <si>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</si>
  <si>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</si>
  <si>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</si>
  <si>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</si>
  <si>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</si>
  <si>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</si>
  <si>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</si>
  <si>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</si>
  <si>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</si>
  <si>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</si>
  <si>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</si>
  <si>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</si>
  <si>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</si>
  <si>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</si>
  <si>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</si>
  <si>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</si>
  <si>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</si>
  <si>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</si>
  <si>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</si>
  <si>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</si>
  <si>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</si>
  <si>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</si>
  <si>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</si>
  <si>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</si>
  <si>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</si>
  <si>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</si>
  <si>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</si>
  <si>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</si>
  <si>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</si>
  <si>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</si>
  <si>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</si>
  <si>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</si>
  <si>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</si>
  <si>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</si>
  <si>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</si>
  <si>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</si>
  <si>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</si>
  <si>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</si>
  <si>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</si>
  <si>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</si>
  <si>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</si>
  <si>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</si>
  <si>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</si>
  <si>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</si>
  <si>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</si>
  <si>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</si>
  <si>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</si>
  <si>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</si>
  <si>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</si>
  <si>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</si>
  <si>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</si>
  <si>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</si>
  <si>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</si>
  <si>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</si>
  <si>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</si>
  <si>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</si>
  <si>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</si>
  <si>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</si>
  <si>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</si>
  <si>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</si>
  <si>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</si>
  <si>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</si>
  <si>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</si>
  <si>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</si>
  <si>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</si>
  <si>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</si>
  <si>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</si>
  <si>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</si>
  <si>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</si>
  <si>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</si>
  <si>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</si>
  <si>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</si>
  <si>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</si>
  <si>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</si>
  <si>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</si>
  <si>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</si>
  <si>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</si>
  <si>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</si>
  <si>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</si>
  <si>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</si>
  <si>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</si>
  <si>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</si>
  <si>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</si>
  <si>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</si>
  <si>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</si>
  <si>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</si>
  <si>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</si>
  <si>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</si>
  <si>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</si>
  <si>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</si>
  <si>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</si>
  <si>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</si>
  <si>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</si>
  <si>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</si>
  <si>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</si>
  <si>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</si>
  <si>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</si>
  <si>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</si>
  <si>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</si>
  <si>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</si>
  <si>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</si>
  <si>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</si>
  <si>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</si>
  <si>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</si>
  <si>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</si>
  <si>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</si>
  <si>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</si>
  <si>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</si>
  <si>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</si>
  <si>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</si>
  <si>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</si>
  <si>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</si>
  <si>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</si>
  <si>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</si>
  <si>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</si>
  <si>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</si>
  <si>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</si>
  <si>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</si>
  <si>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</si>
  <si>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</si>
  <si>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</si>
  <si>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</si>
  <si>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</si>
  <si>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</si>
  <si>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</si>
  <si>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</si>
  <si>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</si>
  <si>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</si>
  <si>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</si>
  <si>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</si>
  <si>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</si>
  <si>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</si>
  <si>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</si>
  <si>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</si>
  <si>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</si>
  <si>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</si>
  <si>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</si>
  <si>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</si>
  <si>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</si>
  <si>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</si>
  <si>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</si>
  <si>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</si>
  <si>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</si>
  <si>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</si>
  <si>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</si>
  <si>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</si>
  <si>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</si>
  <si>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</si>
  <si>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</si>
  <si>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</si>
  <si>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</si>
  <si>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</si>
  <si>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</si>
  <si>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</si>
  <si>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</si>
  <si>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</si>
  <si>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</si>
  <si>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</si>
  <si>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</si>
  <si>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</si>
  <si>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</si>
  <si>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</si>
  <si>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</si>
  <si>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</si>
  <si>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</si>
  <si>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</si>
  <si>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</si>
  <si>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</si>
  <si>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</si>
  <si>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</si>
  <si>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</si>
  <si>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</si>
  <si>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</si>
  <si>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</si>
  <si>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</si>
  <si>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</si>
  <si>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</si>
  <si>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</si>
  <si>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</si>
  <si>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</si>
  <si>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</si>
  <si>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</si>
  <si>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</si>
  <si>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</si>
  <si>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</si>
  <si>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</si>
  <si>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</si>
  <si>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</si>
  <si>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</si>
  <si>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</si>
  <si>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</si>
  <si>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</si>
  <si>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</si>
  <si>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</si>
  <si>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</si>
  <si>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</si>
  <si>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</si>
  <si>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</si>
  <si>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</si>
  <si>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</si>
  <si>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</si>
  <si>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</si>
  <si>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</si>
  <si>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</si>
  <si>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</si>
  <si>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</si>
  <si>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</si>
  <si>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</si>
  <si>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</si>
  <si>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</si>
  <si>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</si>
  <si>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</si>
  <si>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</si>
  <si>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</si>
  <si>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</si>
  <si>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</si>
  <si>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</si>
  <si>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</si>
  <si>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</si>
  <si>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</si>
  <si>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</si>
  <si>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</si>
  <si>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</si>
  <si>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</si>
  <si>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</si>
  <si>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</si>
  <si>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</si>
  <si>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</si>
  <si>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</si>
  <si>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</si>
  <si>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</si>
  <si>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</si>
  <si>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</si>
  <si>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</si>
  <si>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</si>
  <si>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</si>
  <si>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</si>
  <si>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</si>
  <si>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</si>
  <si>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</si>
  <si>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</si>
  <si>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</si>
  <si>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</si>
  <si>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</si>
  <si>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</si>
  <si>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</si>
  <si>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</si>
  <si>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</si>
  <si>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</si>
  <si>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</si>
  <si>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</si>
  <si>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</si>
  <si>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</si>
  <si>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</si>
  <si>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</si>
  <si>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</si>
  <si>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</si>
  <si>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</si>
  <si>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</si>
  <si>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</si>
  <si>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</si>
  <si>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</si>
  <si>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</si>
  <si>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</si>
  <si>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</si>
  <si>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</si>
  <si>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</si>
  <si>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</si>
  <si>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</si>
  <si>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</si>
  <si>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</si>
  <si>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</si>
  <si>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</si>
  <si>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</si>
  <si>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</si>
  <si>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</si>
  <si>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</si>
  <si>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</si>
  <si>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</si>
  <si>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</si>
  <si>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</si>
  <si>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</si>
  <si>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</si>
  <si>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</si>
  <si>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</si>
  <si>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</si>
  <si>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</si>
  <si>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</si>
  <si>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</si>
  <si>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</si>
  <si>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</si>
  <si>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</si>
  <si>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</si>
  <si>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</si>
  <si>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</si>
  <si>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</si>
  <si>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</si>
  <si>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</si>
  <si>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</si>
  <si>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</si>
  <si>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</si>
  <si>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</si>
  <si>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</si>
  <si>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</si>
  <si>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</si>
  <si>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</si>
  <si>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</si>
  <si>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</si>
  <si>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</si>
  <si>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</si>
  <si>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</si>
  <si>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</si>
  <si>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</si>
  <si>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</si>
  <si>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</si>
  <si>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</si>
  <si>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</si>
  <si>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</si>
  <si>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</si>
  <si>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</si>
  <si>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</si>
  <si>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</si>
  <si>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</si>
  <si>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</si>
  <si>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</si>
  <si>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</si>
  <si>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</si>
  <si>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</si>
  <si>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</si>
  <si>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</si>
  <si>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</si>
  <si>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</si>
  <si>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</si>
  <si>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</si>
  <si>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</si>
  <si>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</si>
  <si>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</si>
  <si>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</si>
  <si>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</si>
  <si>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</si>
  <si>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</si>
  <si>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</si>
  <si>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</si>
  <si>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</si>
  <si>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</si>
  <si>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</si>
  <si>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</si>
  <si>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</si>
  <si>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</si>
  <si>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</si>
  <si>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</si>
  <si>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</si>
  <si>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</si>
  <si>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</si>
  <si>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</si>
  <si>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</si>
  <si>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</si>
  <si>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</si>
  <si>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</si>
  <si>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</si>
  <si>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</si>
  <si>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</si>
  <si>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</si>
  <si>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</si>
  <si>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</si>
  <si>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</si>
  <si>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</si>
  <si>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</si>
  <si>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</si>
  <si>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</si>
  <si>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</si>
  <si>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</si>
  <si>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</si>
  <si>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</si>
  <si>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</si>
  <si>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</si>
  <si>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</si>
  <si>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</si>
  <si>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</si>
  <si>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</si>
  <si>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</si>
  <si>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</si>
  <si>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</si>
  <si>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</si>
  <si>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</si>
  <si>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</si>
  <si>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</si>
  <si>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</si>
  <si>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</si>
  <si>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</si>
  <si>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</si>
  <si>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</si>
  <si>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</si>
  <si>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</si>
  <si>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</si>
  <si>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</si>
  <si>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</si>
  <si>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</si>
  <si>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</si>
  <si>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</si>
  <si>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</si>
  <si>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</si>
  <si>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</si>
  <si>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</si>
  <si>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</si>
  <si>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</si>
  <si>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</si>
  <si>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</si>
  <si>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</si>
  <si>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</si>
  <si>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</si>
  <si>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</si>
  <si>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</si>
  <si>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</si>
  <si>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</si>
  <si>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</si>
  <si>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</si>
  <si>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</si>
  <si>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</si>
  <si>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</si>
  <si>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</si>
  <si>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</si>
  <si>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</si>
  <si>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</si>
  <si>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</si>
  <si>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</si>
  <si>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</si>
  <si>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</si>
  <si>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</si>
  <si>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</si>
  <si>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</si>
  <si>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</si>
  <si>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</si>
  <si>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</si>
  <si>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</si>
  <si>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</si>
  <si>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</si>
  <si>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</si>
  <si>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</si>
  <si>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</si>
  <si>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</si>
  <si>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</si>
  <si>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</si>
  <si>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</si>
  <si>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</si>
  <si>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</si>
  <si>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</si>
  <si>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</si>
  <si>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</si>
  <si>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</si>
  <si>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</si>
  <si>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</si>
  <si>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</si>
  <si>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</si>
  <si>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</si>
  <si>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</si>
  <si>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</si>
  <si>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</si>
  <si>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</si>
  <si>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</si>
  <si>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</si>
  <si>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</si>
  <si>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</si>
  <si>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</si>
  <si>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</si>
  <si>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</si>
  <si>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</si>
  <si>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</si>
  <si>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</si>
  <si>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</si>
  <si>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</si>
  <si>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</si>
  <si>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</si>
  <si>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</si>
  <si>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</si>
  <si>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</si>
  <si>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</si>
  <si>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</si>
  <si>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</si>
  <si>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</si>
  <si>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</si>
  <si>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</si>
  <si>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</si>
  <si>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</si>
  <si>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</si>
  <si>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</si>
  <si>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</si>
  <si>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</si>
  <si>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</si>
  <si>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</si>
  <si>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</si>
  <si>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</si>
  <si>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</si>
  <si>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</si>
  <si>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</si>
  <si>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</si>
  <si>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</si>
  <si>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</si>
  <si>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</si>
  <si>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</si>
  <si>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</si>
  <si>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</si>
  <si>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</si>
  <si>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</si>
  <si>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</si>
  <si>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</si>
  <si>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</si>
  <si>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</si>
  <si>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</si>
  <si>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</si>
  <si>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</si>
  <si>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</si>
  <si>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</si>
  <si>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</si>
  <si>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</si>
  <si>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</si>
  <si>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</si>
  <si>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</si>
  <si>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</si>
  <si>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</si>
  <si>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</si>
  <si>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</si>
  <si>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</si>
  <si>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</si>
  <si>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</si>
  <si>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</si>
  <si>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</si>
  <si>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</si>
  <si>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</si>
  <si>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</si>
  <si>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</si>
  <si>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</si>
  <si>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</si>
  <si>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</si>
  <si>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</si>
  <si>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</si>
  <si>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</si>
  <si>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</si>
  <si>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</si>
  <si>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</si>
  <si>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</si>
  <si>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</si>
  <si>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</si>
  <si>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</si>
  <si>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</si>
  <si>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</si>
  <si>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r>
      <rPr>
        <b/>
        <sz val="6"/>
        <rFont val="Arial"/>
        <family val="2"/>
      </rPr>
      <t xml:space="preserve">Electricity Supply (billion kilowatthours)
</t>
    </r>
    <r>
      <rPr>
        <sz val="6"/>
        <rFont val="Arial"/>
        <family val="2"/>
      </rPr>
      <t xml:space="preserve">Electricity generation (a) ....................           </t>
    </r>
    <r>
      <rPr>
        <b/>
        <sz val="6"/>
        <rFont val="Arial"/>
        <family val="2"/>
      </rPr>
      <t xml:space="preserve">987          984       1,209
</t>
    </r>
    <r>
      <rPr>
        <sz val="6"/>
        <rFont val="Arial"/>
        <family val="2"/>
      </rPr>
      <t xml:space="preserve">Electric power sector .......................          </t>
    </r>
    <r>
      <rPr>
        <b/>
        <sz val="6"/>
        <rFont val="Arial"/>
        <family val="2"/>
      </rPr>
      <t xml:space="preserve">949          947       1,168
</t>
    </r>
    <r>
      <rPr>
        <sz val="6"/>
        <rFont val="Arial"/>
        <family val="2"/>
      </rPr>
      <t xml:space="preserve">Industrial sector ...............................             </t>
    </r>
    <r>
      <rPr>
        <b/>
        <sz val="6"/>
        <rFont val="Arial"/>
        <family val="2"/>
      </rPr>
      <t xml:space="preserve">35            33             36
</t>
    </r>
    <r>
      <rPr>
        <sz val="6"/>
        <rFont val="Arial"/>
        <family val="2"/>
      </rPr>
      <t xml:space="preserve">Commercial sector ..........................               </t>
    </r>
    <r>
      <rPr>
        <b/>
        <sz val="6"/>
        <rFont val="Arial"/>
        <family val="2"/>
      </rPr>
      <t xml:space="preserve">4               4               5
</t>
    </r>
    <r>
      <rPr>
        <sz val="6"/>
        <rFont val="Arial"/>
        <family val="2"/>
      </rPr>
      <t xml:space="preserve">Net imports   .......................................               </t>
    </r>
    <r>
      <rPr>
        <b/>
        <sz val="6"/>
        <rFont val="Arial"/>
        <family val="2"/>
      </rPr>
      <t xml:space="preserve">8               6               3
</t>
    </r>
    <r>
      <rPr>
        <sz val="6"/>
        <rFont val="Arial"/>
        <family val="2"/>
      </rPr>
      <t xml:space="preserve">Total utility-scale power supply ..........           </t>
    </r>
    <r>
      <rPr>
        <b/>
        <sz val="6"/>
        <rFont val="Arial"/>
        <family val="2"/>
      </rPr>
      <t xml:space="preserve">995          990       1,212
</t>
    </r>
    <r>
      <rPr>
        <sz val="6"/>
        <rFont val="Arial"/>
        <family val="2"/>
      </rPr>
      <t xml:space="preserve">Losses and Unaccounted for (b)  .......             </t>
    </r>
    <r>
      <rPr>
        <b/>
        <sz val="6"/>
        <rFont val="Arial"/>
        <family val="2"/>
      </rPr>
      <t xml:space="preserve">42            52             51
</t>
    </r>
    <r>
      <rPr>
        <sz val="6"/>
        <rFont val="Arial"/>
        <family val="2"/>
      </rPr>
      <t xml:space="preserve">Small-scale solar generation (c) ........             </t>
    </r>
    <r>
      <rPr>
        <b/>
        <sz val="6"/>
        <rFont val="Arial"/>
        <family val="2"/>
      </rPr>
      <t xml:space="preserve">14            22             22
</t>
    </r>
    <r>
      <rPr>
        <sz val="6"/>
        <rFont val="Arial"/>
        <family val="2"/>
      </rPr>
      <t xml:space="preserve">Residential sector  ...........................            </t>
    </r>
    <r>
      <rPr>
        <b/>
        <sz val="6"/>
        <rFont val="Arial"/>
        <family val="2"/>
      </rPr>
      <t xml:space="preserve">10            15             15
</t>
    </r>
    <r>
      <rPr>
        <sz val="6"/>
        <rFont val="Arial"/>
        <family val="2"/>
      </rPr>
      <t xml:space="preserve">Commercial sector  .........................               </t>
    </r>
    <r>
      <rPr>
        <b/>
        <sz val="6"/>
        <rFont val="Arial"/>
        <family val="2"/>
      </rPr>
      <t xml:space="preserve">4               6               6
</t>
    </r>
    <r>
      <rPr>
        <sz val="6"/>
        <rFont val="Arial"/>
        <family val="2"/>
      </rPr>
      <t xml:space="preserve">Industrial sector  ..............................               </t>
    </r>
    <r>
      <rPr>
        <b/>
        <sz val="6"/>
        <rFont val="Arial"/>
        <family val="2"/>
      </rPr>
      <t xml:space="preserve">1               1               1
</t>
    </r>
    <r>
      <rPr>
        <b/>
        <sz val="6"/>
        <rFont val="Arial"/>
        <family val="2"/>
      </rPr>
      <t xml:space="preserve">Electricity Consumption (billion kilowatthours unless noted)
</t>
    </r>
    <r>
      <rPr>
        <sz val="6"/>
        <rFont val="Arial"/>
        <family val="2"/>
      </rPr>
      <t xml:space="preserve">Sales to Ultimate Customers .............           </t>
    </r>
    <r>
      <rPr>
        <b/>
        <sz val="6"/>
        <rFont val="Arial"/>
        <family val="2"/>
      </rPr>
      <t xml:space="preserve">919          906       1,124
</t>
    </r>
    <r>
      <rPr>
        <sz val="6"/>
        <rFont val="Arial"/>
        <family val="2"/>
      </rPr>
      <t xml:space="preserve">Residential Sector ...........................           </t>
    </r>
    <r>
      <rPr>
        <b/>
        <sz val="6"/>
        <rFont val="Arial"/>
        <family val="2"/>
      </rPr>
      <t xml:space="preserve">355          319           455
</t>
    </r>
    <r>
      <rPr>
        <sz val="6"/>
        <rFont val="Arial"/>
        <family val="2"/>
      </rPr>
      <t xml:space="preserve">Commercial Sector .........................           </t>
    </r>
    <r>
      <rPr>
        <b/>
        <sz val="6"/>
        <rFont val="Arial"/>
        <family val="2"/>
      </rPr>
      <t xml:space="preserve">322          330           392
</t>
    </r>
    <r>
      <rPr>
        <sz val="6"/>
        <rFont val="Arial"/>
        <family val="2"/>
      </rPr>
      <t xml:space="preserve">Industrial Sector ..............................           </t>
    </r>
    <r>
      <rPr>
        <b/>
        <sz val="6"/>
        <rFont val="Arial"/>
        <family val="2"/>
      </rPr>
      <t xml:space="preserve">239          256           275
</t>
    </r>
    <r>
      <rPr>
        <sz val="6"/>
        <rFont val="Arial"/>
        <family val="2"/>
      </rPr>
      <t xml:space="preserve">Transportation Sector ......................              </t>
    </r>
    <r>
      <rPr>
        <b/>
        <sz val="6"/>
        <rFont val="Arial"/>
        <family val="2"/>
      </rPr>
      <t xml:space="preserve">2               2               2
</t>
    </r>
    <r>
      <rPr>
        <sz val="6"/>
        <rFont val="Arial"/>
        <family val="2"/>
      </rPr>
      <t xml:space="preserve">Direct Use (d) .....................................             </t>
    </r>
    <r>
      <rPr>
        <b/>
        <sz val="6"/>
        <rFont val="Arial"/>
        <family val="2"/>
      </rPr>
      <t xml:space="preserve">34            33             36
</t>
    </r>
    <r>
      <rPr>
        <sz val="6"/>
        <rFont val="Arial"/>
        <family val="2"/>
      </rPr>
      <t xml:space="preserve">Total Consumption  ............................           </t>
    </r>
    <r>
      <rPr>
        <b/>
        <sz val="6"/>
        <rFont val="Arial"/>
        <family val="2"/>
      </rPr>
      <t xml:space="preserve">953          939       1,161
</t>
    </r>
    <r>
      <rPr>
        <sz val="6"/>
        <rFont val="Arial"/>
        <family val="2"/>
      </rPr>
      <t xml:space="preserve">Average residential electricity
</t>
    </r>
    <r>
      <rPr>
        <sz val="6"/>
        <rFont val="Arial"/>
        <family val="2"/>
      </rPr>
      <t xml:space="preserve">usage per customer (kWh) .................       </t>
    </r>
    <r>
      <rPr>
        <b/>
        <sz val="6"/>
        <rFont val="Arial"/>
        <family val="2"/>
      </rPr>
      <t xml:space="preserve">2,530       2,268       3,243
</t>
    </r>
    <r>
      <rPr>
        <b/>
        <sz val="6"/>
        <rFont val="Arial"/>
        <family val="2"/>
      </rPr>
      <t xml:space="preserve">End-of-period Fuel Inventories Held by Electric Power Sector
</t>
    </r>
    <r>
      <rPr>
        <sz val="6"/>
        <rFont val="Arial"/>
        <family val="2"/>
      </rPr>
      <t xml:space="preserve">Coal (mmst) ........................................       </t>
    </r>
    <r>
      <rPr>
        <b/>
        <sz val="6"/>
        <rFont val="Arial"/>
        <family val="2"/>
      </rPr>
      <t xml:space="preserve">109.0       127.7       116.6
</t>
    </r>
    <r>
      <rPr>
        <sz val="6"/>
        <rFont val="Arial"/>
        <family val="2"/>
      </rPr>
      <t xml:space="preserve">Residual Fuel (mmb) ..........................            </t>
    </r>
    <r>
      <rPr>
        <b/>
        <sz val="6"/>
        <rFont val="Arial"/>
        <family val="2"/>
      </rPr>
      <t xml:space="preserve">6.1           6.2           6.4
</t>
    </r>
    <r>
      <rPr>
        <sz val="6"/>
        <rFont val="Arial"/>
        <family val="2"/>
      </rPr>
      <t xml:space="preserve">Distillate Fuel (mmb) ..........................          </t>
    </r>
    <r>
      <rPr>
        <b/>
        <sz val="6"/>
        <rFont val="Arial"/>
        <family val="2"/>
      </rPr>
      <t xml:space="preserve">17.0         16.9         16.1
</t>
    </r>
    <r>
      <rPr>
        <b/>
        <sz val="6"/>
        <rFont val="Arial"/>
        <family val="2"/>
      </rPr>
      <t xml:space="preserve">Prices
</t>
    </r>
    <r>
      <rPr>
        <b/>
        <sz val="6"/>
        <rFont val="Arial"/>
        <family val="2"/>
      </rPr>
      <t xml:space="preserve">Power Generation Fuel Costs (dollars per million Btu)
</t>
    </r>
    <r>
      <rPr>
        <sz val="6"/>
        <rFont val="Arial"/>
        <family val="2"/>
      </rPr>
      <t xml:space="preserve">Coal .................................................          </t>
    </r>
    <r>
      <rPr>
        <b/>
        <sz val="6"/>
        <rFont val="Arial"/>
        <family val="2"/>
      </rPr>
      <t xml:space="preserve">2.57         2.49         2.51
</t>
    </r>
    <r>
      <rPr>
        <sz val="6"/>
        <rFont val="Arial"/>
        <family val="2"/>
      </rPr>
      <t xml:space="preserve">Natural Gas .....................................          </t>
    </r>
    <r>
      <rPr>
        <b/>
        <sz val="6"/>
        <rFont val="Arial"/>
        <family val="2"/>
      </rPr>
      <t xml:space="preserve">4.98         2.60         2.92
</t>
    </r>
    <r>
      <rPr>
        <sz val="6"/>
        <rFont val="Arial"/>
        <family val="2"/>
      </rPr>
      <t xml:space="preserve">Residual Fuel Oil .............................        </t>
    </r>
    <r>
      <rPr>
        <b/>
        <sz val="6"/>
        <rFont val="Arial"/>
        <family val="2"/>
      </rPr>
      <t xml:space="preserve">19.23       17.88       19.17
</t>
    </r>
    <r>
      <rPr>
        <sz val="6"/>
        <rFont val="Arial"/>
        <family val="2"/>
      </rPr>
      <t xml:space="preserve">Distillate Fuel Oil .............................        </t>
    </r>
    <r>
      <rPr>
        <b/>
        <sz val="6"/>
        <rFont val="Arial"/>
        <family val="2"/>
      </rPr>
      <t xml:space="preserve">22.84       19.91       22.08
</t>
    </r>
    <r>
      <rPr>
        <b/>
        <sz val="6"/>
        <rFont val="Arial"/>
        <family val="2"/>
      </rPr>
      <t xml:space="preserve">Prices to Ultimate Customers (cents per kilowatthour)
</t>
    </r>
    <r>
      <rPr>
        <sz val="6"/>
        <rFont val="Arial"/>
        <family val="2"/>
      </rPr>
      <t xml:space="preserve">Residential Sector ...........................        </t>
    </r>
    <r>
      <rPr>
        <b/>
        <sz val="6"/>
        <rFont val="Arial"/>
        <family val="2"/>
      </rPr>
      <t xml:space="preserve">15.77       16.12       16.02
</t>
    </r>
    <r>
      <rPr>
        <sz val="6"/>
        <rFont val="Arial"/>
        <family val="2"/>
      </rPr>
      <t xml:space="preserve">Commercial Sector .........................        </t>
    </r>
    <r>
      <rPr>
        <b/>
        <sz val="6"/>
        <rFont val="Arial"/>
        <family val="2"/>
      </rPr>
      <t xml:space="preserve">12.64       12.45       13.18
</t>
    </r>
    <r>
      <rPr>
        <sz val="6"/>
        <rFont val="Arial"/>
        <family val="2"/>
      </rPr>
      <t xml:space="preserve">Industrial Sector ..............................          </t>
    </r>
    <r>
      <rPr>
        <b/>
        <sz val="6"/>
        <rFont val="Arial"/>
        <family val="2"/>
      </rPr>
      <t xml:space="preserve">8.06         7.74         8.55
</t>
    </r>
    <r>
      <rPr>
        <b/>
        <sz val="6"/>
        <rFont val="Arial"/>
        <family val="2"/>
      </rPr>
      <t xml:space="preserve">Wholesale Electricity Prices (dollars per megawatthour)
</t>
    </r>
    <r>
      <rPr>
        <sz val="6"/>
        <rFont val="Arial"/>
        <family val="2"/>
      </rPr>
      <t xml:space="preserve">ERCOT North hub ...........................        </t>
    </r>
    <r>
      <rPr>
        <b/>
        <sz val="6"/>
        <rFont val="Arial"/>
        <family val="2"/>
      </rPr>
      <t xml:space="preserve">28.05       57.27     188.81
</t>
    </r>
    <r>
      <rPr>
        <sz val="6"/>
        <rFont val="Arial"/>
        <family val="2"/>
      </rPr>
      <t xml:space="preserve">CAISO SP15 zone ..........................        </t>
    </r>
    <r>
      <rPr>
        <b/>
        <sz val="6"/>
        <rFont val="Arial"/>
        <family val="2"/>
      </rPr>
      <t xml:space="preserve">92.54       30.00       67.59
</t>
    </r>
    <r>
      <rPr>
        <sz val="6"/>
        <rFont val="Arial"/>
        <family val="2"/>
      </rPr>
      <t xml:space="preserve">ISO-NE Internal hub ........................        </t>
    </r>
    <r>
      <rPr>
        <b/>
        <sz val="6"/>
        <rFont val="Arial"/>
        <family val="2"/>
      </rPr>
      <t xml:space="preserve">52.63       32.55       40.41
</t>
    </r>
    <r>
      <rPr>
        <sz val="6"/>
        <rFont val="Arial"/>
        <family val="2"/>
      </rPr>
      <t xml:space="preserve">NYISO Hudson Valley zone ............        </t>
    </r>
    <r>
      <rPr>
        <b/>
        <sz val="6"/>
        <rFont val="Arial"/>
        <family val="2"/>
      </rPr>
      <t xml:space="preserve">44.65       31.38       39.45
</t>
    </r>
    <r>
      <rPr>
        <sz val="6"/>
        <rFont val="Arial"/>
        <family val="2"/>
      </rPr>
      <t xml:space="preserve">PJM Western hub ...........................        </t>
    </r>
    <r>
      <rPr>
        <b/>
        <sz val="6"/>
        <rFont val="Arial"/>
        <family val="2"/>
      </rPr>
      <t xml:space="preserve">36.49       35.41       43.27
</t>
    </r>
    <r>
      <rPr>
        <sz val="6"/>
        <rFont val="Arial"/>
        <family val="2"/>
      </rPr>
      <t xml:space="preserve">Midcontinent ISO Illinois hub ...........        </t>
    </r>
    <r>
      <rPr>
        <b/>
        <sz val="6"/>
        <rFont val="Arial"/>
        <family val="2"/>
      </rPr>
      <t xml:space="preserve">31.39       32.13       40.60
</t>
    </r>
    <r>
      <rPr>
        <sz val="6"/>
        <rFont val="Arial"/>
        <family val="2"/>
      </rPr>
      <t xml:space="preserve">SPP ISO South hub ........................        </t>
    </r>
    <r>
      <rPr>
        <b/>
        <sz val="6"/>
        <rFont val="Arial"/>
        <family val="2"/>
      </rPr>
      <t xml:space="preserve">28.96       34.56       46.96
</t>
    </r>
    <r>
      <rPr>
        <sz val="6"/>
        <rFont val="Arial"/>
        <family val="2"/>
      </rPr>
      <t xml:space="preserve">SERC index, Into Southern .............        </t>
    </r>
    <r>
      <rPr>
        <b/>
        <sz val="6"/>
        <rFont val="Arial"/>
        <family val="2"/>
      </rPr>
      <t xml:space="preserve">30.53       31.66       36.45
</t>
    </r>
    <r>
      <rPr>
        <sz val="6"/>
        <rFont val="Arial"/>
        <family val="2"/>
      </rPr>
      <t xml:space="preserve">FRCC index, Florida Reliability .......        </t>
    </r>
    <r>
      <rPr>
        <b/>
        <sz val="6"/>
        <rFont val="Arial"/>
        <family val="2"/>
      </rPr>
      <t xml:space="preserve">30.31       33.06       36.79
</t>
    </r>
    <r>
      <rPr>
        <sz val="6"/>
        <rFont val="Arial"/>
        <family val="2"/>
      </rPr>
      <t xml:space="preserve">Northwest index, Mid-Columbia ......      </t>
    </r>
    <r>
      <rPr>
        <b/>
        <sz val="6"/>
        <rFont val="Arial"/>
        <family val="2"/>
      </rPr>
      <t xml:space="preserve">105.99       58.61       82.36
</t>
    </r>
    <r>
      <rPr>
        <sz val="6"/>
        <rFont val="Arial"/>
        <family val="2"/>
      </rPr>
      <t xml:space="preserve">Southwest index, Palo Verde ..........        </t>
    </r>
    <r>
      <rPr>
        <b/>
        <sz val="6"/>
        <rFont val="Arial"/>
        <family val="2"/>
      </rPr>
      <t>84.19       31.60       71.95</t>
    </r>
  </si>
  <si>
    <r>
      <rPr>
        <b/>
        <sz val="6"/>
        <rFont val="Arial"/>
        <family val="2"/>
      </rPr>
      <t>Q4</t>
    </r>
  </si>
  <si>
    <r>
      <rPr>
        <b/>
        <sz val="6"/>
        <rFont val="Arial"/>
        <family val="2"/>
      </rPr>
      <t>Q3</t>
    </r>
  </si>
  <si>
    <r>
      <rPr>
        <b/>
        <sz val="6"/>
        <rFont val="Arial"/>
        <family val="2"/>
      </rPr>
      <t>Q2</t>
    </r>
  </si>
  <si>
    <r>
      <rPr>
        <b/>
        <sz val="6"/>
        <rFont val="Arial"/>
        <family val="2"/>
      </rPr>
      <t>Q1</t>
    </r>
  </si>
  <si>
    <r>
      <rPr>
        <b/>
        <sz val="6"/>
        <rFont val="Arial"/>
        <family val="2"/>
      </rPr>
      <t>Year</t>
    </r>
  </si>
  <si>
    <r>
      <rPr>
        <b/>
        <sz val="7.5"/>
        <rFont val="Arial"/>
        <family val="2"/>
      </rPr>
      <t xml:space="preserve">Table 7a.  U.S. Electricity Industry Overview
</t>
    </r>
    <r>
      <rPr>
        <sz val="7.5"/>
        <rFont val="Arial"/>
        <family val="2"/>
      </rPr>
      <t>U.S. Energy Information Administration  |  Short-Term Energy Outlook - March 2024</t>
    </r>
  </si>
  <si>
    <t>https://www.eia.gov/outlooks/steo/tables/pdf/7atab.pdf</t>
  </si>
  <si>
    <t>Short-Term Energy Outlook</t>
  </si>
  <si>
    <t>Table 7</t>
  </si>
  <si>
    <t>March 2024</t>
  </si>
  <si>
    <t>2024USD</t>
  </si>
  <si>
    <t>2012 USD/2023 USD</t>
  </si>
  <si>
    <t>2012USD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</si>
</sst>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0.0%"/>
    <numFmt numFmtId="165" formatCode="#,##0.0"/>
    <numFmt numFmtId="166" formatCode="0.000"/>
    <numFmt numFmtId="167" formatCode="_(* #,##0_);_(* \(#,##0\);_(* &quot;-&quot;??_);_(@_)"/>
    <numFmt numFmtId="168" formatCode="0.0"/>
  </numFmts>
  <fonts count="6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
      <sz val="6"/>
      <name val="Arial"/>
      <family val="2"/>
    </font>
    <font>
      <b/>
      <sz val="6"/>
      <name val="Arial"/>
      <family val="2"/>
    </font>
    <font>
      <i/>
      <sz val="6"/>
      <color rgb="FF000000"/>
      <name val="Arial"/>
      <family val="2"/>
    </font>
    <font>
      <b/>
      <sz val="6"/>
      <color rgb="FF000000"/>
      <name val="Arial"/>
      <family val="2"/>
    </font>
    <font>
      <b/>
      <sz val="7.5"/>
      <name val="Arial"/>
      <family val="2"/>
    </font>
    <font>
      <sz val="7.5"/>
      <name val="Arial"/>
      <family val="2"/>
    </font>
    <font>
      <b/>
      <sz val="10"/>
      <color rgb="FF000000"/>
      <name val="Times New Roman"/>
      <family val="1"/>
    </font>
  </fonts>
  <fills count="31">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
      <patternFill patternType="solid">
        <fgColor theme="9"/>
        <bgColor indexed="64"/>
      </patternFill>
    </fill>
  </fills>
  <borders count="23">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
      <left/>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7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0" fontId="53" fillId="0" borderId="0" xfId="43" applyAlignment="1">
      <alignment horizontal="left" vertical="top"/>
    </xf>
    <xf numFmtId="0" fontId="53" fillId="0" borderId="0" xfId="43" applyAlignment="1">
      <alignment horizontal="left" wrapText="1"/>
    </xf>
    <xf numFmtId="2" fontId="56" fillId="0" borderId="11" xfId="43" applyNumberFormat="1" applyFont="1" applyBorder="1" applyAlignment="1">
      <alignment horizontal="right" vertical="top" shrinkToFit="1"/>
    </xf>
    <xf numFmtId="2" fontId="56" fillId="0" borderId="13" xfId="43" applyNumberFormat="1" applyFont="1" applyBorder="1" applyAlignment="1">
      <alignment horizontal="right" vertical="top" shrinkToFit="1"/>
    </xf>
    <xf numFmtId="2" fontId="57" fillId="0" borderId="11" xfId="43" applyNumberFormat="1" applyFont="1" applyBorder="1" applyAlignment="1">
      <alignment horizontal="right" vertical="top" shrinkToFit="1"/>
    </xf>
    <xf numFmtId="2" fontId="56" fillId="0" borderId="0" xfId="43" applyNumberFormat="1" applyFont="1" applyAlignment="1">
      <alignment horizontal="right" vertical="top" shrinkToFit="1"/>
    </xf>
    <xf numFmtId="2" fontId="57" fillId="0" borderId="14" xfId="43" applyNumberFormat="1" applyFont="1" applyBorder="1" applyAlignment="1">
      <alignment horizontal="right" vertical="top" shrinkToFit="1"/>
    </xf>
    <xf numFmtId="2" fontId="56" fillId="0" borderId="15" xfId="43" applyNumberFormat="1" applyFont="1" applyBorder="1" applyAlignment="1">
      <alignment horizontal="right" vertical="top" shrinkToFit="1"/>
    </xf>
    <xf numFmtId="2" fontId="57" fillId="0" borderId="0" xfId="43" applyNumberFormat="1" applyFont="1" applyAlignment="1">
      <alignment horizontal="right" vertical="top" shrinkToFit="1"/>
    </xf>
    <xf numFmtId="0" fontId="53" fillId="0" borderId="0" xfId="43" applyAlignment="1">
      <alignment horizontal="left" vertical="center" wrapText="1"/>
    </xf>
    <xf numFmtId="2" fontId="56" fillId="0" borderId="0" xfId="43" applyNumberFormat="1" applyFont="1" applyAlignment="1">
      <alignment horizontal="right" vertical="center" shrinkToFit="1"/>
    </xf>
    <xf numFmtId="2" fontId="57" fillId="0" borderId="14" xfId="43" applyNumberFormat="1" applyFont="1" applyBorder="1" applyAlignment="1">
      <alignment horizontal="right" vertical="center" shrinkToFit="1"/>
    </xf>
    <xf numFmtId="2" fontId="56" fillId="0" borderId="15" xfId="43" applyNumberFormat="1" applyFont="1" applyBorder="1" applyAlignment="1">
      <alignment horizontal="right" vertical="center" shrinkToFit="1"/>
    </xf>
    <xf numFmtId="2" fontId="57" fillId="0" borderId="0" xfId="43" applyNumberFormat="1" applyFont="1" applyAlignment="1">
      <alignment horizontal="right" vertical="center" shrinkToFit="1"/>
    </xf>
    <xf numFmtId="168" fontId="56" fillId="0" borderId="0" xfId="43" applyNumberFormat="1" applyFont="1" applyAlignment="1">
      <alignment horizontal="right" vertical="top" shrinkToFit="1"/>
    </xf>
    <xf numFmtId="168" fontId="57" fillId="0" borderId="14" xfId="43" applyNumberFormat="1" applyFont="1" applyBorder="1" applyAlignment="1">
      <alignment horizontal="right" vertical="top" shrinkToFit="1"/>
    </xf>
    <xf numFmtId="168" fontId="56" fillId="0" borderId="15" xfId="43" applyNumberFormat="1" applyFont="1" applyBorder="1" applyAlignment="1">
      <alignment horizontal="right" vertical="top" shrinkToFit="1"/>
    </xf>
    <xf numFmtId="168" fontId="57" fillId="0" borderId="0" xfId="43" applyNumberFormat="1" applyFont="1" applyAlignment="1">
      <alignment horizontal="right" vertical="top" shrinkToFit="1"/>
    </xf>
    <xf numFmtId="168" fontId="56" fillId="0" borderId="0" xfId="43" applyNumberFormat="1" applyFont="1" applyAlignment="1">
      <alignment horizontal="right" vertical="center" shrinkToFit="1"/>
    </xf>
    <xf numFmtId="168" fontId="57" fillId="0" borderId="14" xfId="43" applyNumberFormat="1" applyFont="1" applyBorder="1" applyAlignment="1">
      <alignment horizontal="right" vertical="center" shrinkToFit="1"/>
    </xf>
    <xf numFmtId="168" fontId="56" fillId="0" borderId="15" xfId="43" applyNumberFormat="1" applyFont="1" applyBorder="1" applyAlignment="1">
      <alignment horizontal="right" vertical="center" shrinkToFit="1"/>
    </xf>
    <xf numFmtId="168" fontId="57" fillId="0" borderId="0" xfId="43" applyNumberFormat="1" applyFont="1" applyAlignment="1">
      <alignment horizontal="right" vertical="center" shrinkToFit="1"/>
    </xf>
    <xf numFmtId="3" fontId="56" fillId="0" borderId="0" xfId="43" applyNumberFormat="1" applyFont="1" applyAlignment="1">
      <alignment horizontal="right" vertical="top" shrinkToFit="1"/>
    </xf>
    <xf numFmtId="3" fontId="57" fillId="0" borderId="14" xfId="43" applyNumberFormat="1" applyFont="1" applyBorder="1" applyAlignment="1">
      <alignment horizontal="right" vertical="top" shrinkToFit="1"/>
    </xf>
    <xf numFmtId="3" fontId="56" fillId="0" borderId="15" xfId="43" applyNumberFormat="1" applyFont="1" applyBorder="1" applyAlignment="1">
      <alignment horizontal="right" vertical="top" shrinkToFit="1"/>
    </xf>
    <xf numFmtId="3" fontId="57" fillId="0" borderId="0" xfId="43" applyNumberFormat="1" applyFont="1" applyAlignment="1">
      <alignment horizontal="right" vertical="top" shrinkToFit="1"/>
    </xf>
    <xf numFmtId="1" fontId="56" fillId="0" borderId="15" xfId="43" applyNumberFormat="1" applyFont="1" applyBorder="1" applyAlignment="1">
      <alignment horizontal="right" vertical="top" shrinkToFit="1"/>
    </xf>
    <xf numFmtId="1" fontId="56" fillId="0" borderId="0" xfId="43" applyNumberFormat="1" applyFont="1" applyAlignment="1">
      <alignment horizontal="right" vertical="top" shrinkToFit="1"/>
    </xf>
    <xf numFmtId="1" fontId="57" fillId="0" borderId="0" xfId="43" applyNumberFormat="1" applyFont="1" applyAlignment="1">
      <alignment horizontal="right" vertical="top" shrinkToFit="1"/>
    </xf>
    <xf numFmtId="1" fontId="57" fillId="0" borderId="14" xfId="43" applyNumberFormat="1" applyFont="1" applyBorder="1" applyAlignment="1">
      <alignment horizontal="right" vertical="top" shrinkToFit="1"/>
    </xf>
    <xf numFmtId="3" fontId="56" fillId="0" borderId="0" xfId="43" applyNumberFormat="1" applyFont="1" applyAlignment="1">
      <alignment horizontal="right" vertical="center" shrinkToFit="1"/>
    </xf>
    <xf numFmtId="3" fontId="57" fillId="0" borderId="14" xfId="43" applyNumberFormat="1" applyFont="1" applyBorder="1" applyAlignment="1">
      <alignment horizontal="right" vertical="center" shrinkToFit="1"/>
    </xf>
    <xf numFmtId="1" fontId="56" fillId="0" borderId="15" xfId="43" applyNumberFormat="1" applyFont="1" applyBorder="1" applyAlignment="1">
      <alignment horizontal="right" vertical="center" shrinkToFit="1"/>
    </xf>
    <xf numFmtId="1" fontId="56" fillId="0" borderId="0" xfId="43" applyNumberFormat="1" applyFont="1" applyAlignment="1">
      <alignment horizontal="right" vertical="center" shrinkToFit="1"/>
    </xf>
    <xf numFmtId="1" fontId="57" fillId="0" borderId="0" xfId="43" applyNumberFormat="1" applyFont="1" applyAlignment="1">
      <alignment horizontal="right" vertical="center" shrinkToFit="1"/>
    </xf>
    <xf numFmtId="3" fontId="56" fillId="0" borderId="16" xfId="43" applyNumberFormat="1" applyFont="1" applyBorder="1" applyAlignment="1">
      <alignment horizontal="right" vertical="center" shrinkToFit="1"/>
    </xf>
    <xf numFmtId="3" fontId="57" fillId="0" borderId="17" xfId="43" applyNumberFormat="1" applyFont="1" applyBorder="1" applyAlignment="1">
      <alignment horizontal="right" vertical="center" shrinkToFit="1"/>
    </xf>
    <xf numFmtId="3" fontId="56" fillId="0" borderId="18" xfId="43" applyNumberFormat="1" applyFont="1" applyBorder="1" applyAlignment="1">
      <alignment horizontal="right" vertical="center" shrinkToFit="1"/>
    </xf>
    <xf numFmtId="1" fontId="57" fillId="0" borderId="16" xfId="43" applyNumberFormat="1" applyFont="1" applyBorder="1" applyAlignment="1">
      <alignment horizontal="right" vertical="center" shrinkToFit="1"/>
    </xf>
    <xf numFmtId="1" fontId="57" fillId="0" borderId="19" xfId="43" applyNumberFormat="1" applyFont="1" applyBorder="1" applyAlignment="1">
      <alignment horizontal="left" vertical="top" indent="1" shrinkToFit="1"/>
    </xf>
    <xf numFmtId="1" fontId="57" fillId="0" borderId="20" xfId="43" applyNumberFormat="1" applyFont="1" applyBorder="1" applyAlignment="1">
      <alignment horizontal="left" vertical="top" indent="1" shrinkToFit="1"/>
    </xf>
    <xf numFmtId="0" fontId="55" fillId="0" borderId="20" xfId="43" applyFont="1" applyBorder="1" applyAlignment="1">
      <alignment horizontal="left" vertical="top" wrapText="1" indent="1"/>
    </xf>
    <xf numFmtId="49" fontId="0" fillId="0" borderId="0" xfId="0" applyNumberFormat="1" applyAlignment="1">
      <alignment horizontal="left"/>
    </xf>
    <xf numFmtId="2" fontId="57" fillId="30" borderId="14" xfId="43" applyNumberFormat="1" applyFont="1" applyFill="1" applyBorder="1" applyAlignment="1">
      <alignment horizontal="right" vertical="top" shrinkToFit="1"/>
    </xf>
    <xf numFmtId="2" fontId="56" fillId="30" borderId="0" xfId="43" applyNumberFormat="1" applyFont="1" applyFill="1" applyAlignment="1">
      <alignment horizontal="right" vertical="top" shrinkToFit="1"/>
    </xf>
    <xf numFmtId="2" fontId="57" fillId="30" borderId="12" xfId="43" applyNumberFormat="1" applyFont="1" applyFill="1" applyBorder="1" applyAlignment="1">
      <alignment horizontal="right" vertical="top" shrinkToFit="1"/>
    </xf>
    <xf numFmtId="2" fontId="56" fillId="30" borderId="11" xfId="43" applyNumberFormat="1" applyFont="1" applyFill="1" applyBorder="1" applyAlignment="1">
      <alignment horizontal="right" vertical="top" shrinkToFit="1"/>
    </xf>
    <xf numFmtId="0" fontId="53" fillId="0" borderId="0" xfId="43" applyAlignment="1">
      <alignment vertical="top" wrapText="1"/>
    </xf>
    <xf numFmtId="2" fontId="53" fillId="0" borderId="0" xfId="43" applyNumberFormat="1" applyAlignment="1">
      <alignment horizontal="left" vertical="top"/>
    </xf>
    <xf numFmtId="0" fontId="60" fillId="3" borderId="0" xfId="43" applyFont="1" applyFill="1" applyAlignment="1">
      <alignment vertical="top" wrapText="1"/>
    </xf>
    <xf numFmtId="2" fontId="60" fillId="3" borderId="0" xfId="43" applyNumberFormat="1" applyFont="1" applyFill="1" applyAlignment="1">
      <alignment horizontal="left" vertical="top"/>
    </xf>
    <xf numFmtId="2" fontId="0" fillId="3" borderId="0" xfId="10" applyNumberFormat="1" applyFont="1" applyFill="1"/>
    <xf numFmtId="0" fontId="53" fillId="0" borderId="16" xfId="43" applyBorder="1" applyAlignment="1">
      <alignment horizontal="left" vertical="top" wrapText="1"/>
    </xf>
    <xf numFmtId="0" fontId="53" fillId="0" borderId="0" xfId="43" applyAlignment="1">
      <alignment horizontal="left" vertical="top" wrapText="1"/>
    </xf>
    <xf numFmtId="0" fontId="53" fillId="0" borderId="11" xfId="43" applyBorder="1" applyAlignment="1">
      <alignment horizontal="left" vertical="top" wrapText="1"/>
    </xf>
    <xf numFmtId="0" fontId="53" fillId="0" borderId="18" xfId="43" applyBorder="1" applyAlignment="1">
      <alignment horizontal="left" vertical="center" wrapText="1"/>
    </xf>
    <xf numFmtId="0" fontId="53" fillId="0" borderId="13" xfId="43" applyBorder="1" applyAlignment="1">
      <alignment horizontal="left" vertical="center" wrapText="1"/>
    </xf>
    <xf numFmtId="1" fontId="57" fillId="0" borderId="19" xfId="43" applyNumberFormat="1" applyFont="1" applyBorder="1" applyAlignment="1">
      <alignment horizontal="center" vertical="top" shrinkToFit="1"/>
    </xf>
    <xf numFmtId="1" fontId="57" fillId="0" borderId="21" xfId="43" applyNumberFormat="1" applyFont="1" applyBorder="1" applyAlignment="1">
      <alignment horizontal="center" vertical="top" shrinkToFit="1"/>
    </xf>
    <xf numFmtId="1" fontId="57" fillId="0" borderId="22" xfId="43" applyNumberFormat="1" applyFont="1" applyBorder="1" applyAlignment="1">
      <alignment horizontal="center" vertical="top" shrinkToFit="1"/>
    </xf>
    <xf numFmtId="0" fontId="55" fillId="0" borderId="19" xfId="43" applyFont="1" applyBorder="1" applyAlignment="1">
      <alignment horizontal="center" vertical="top" wrapText="1"/>
    </xf>
    <xf numFmtId="0" fontId="55" fillId="0" borderId="21" xfId="43" applyFont="1" applyBorder="1" applyAlignment="1">
      <alignment horizontal="center" vertical="top" wrapText="1"/>
    </xf>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5.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topLeftCell="A53" workbookViewId="0">
      <selection activeCell="A69" sqref="A69"/>
    </sheetView>
  </sheetViews>
  <sheetFormatPr defaultRowHeight="14.75"/>
  <cols>
    <col min="2" max="2" width="70.1328125" customWidth="1"/>
    <col min="3" max="3" width="10.7265625" bestFit="1" customWidth="1"/>
    <col min="13" max="14" width="8.7265625" style="163"/>
  </cols>
  <sheetData>
    <row r="1" spans="1:13">
      <c r="A1" s="1" t="s">
        <v>0</v>
      </c>
      <c r="B1" s="85" t="s">
        <v>500</v>
      </c>
      <c r="C1" s="86">
        <v>45379</v>
      </c>
      <c r="D1" s="87"/>
      <c r="E1" s="87"/>
      <c r="F1" s="87"/>
      <c r="G1" s="87"/>
      <c r="H1" s="87"/>
      <c r="I1" s="87"/>
      <c r="J1" s="87"/>
      <c r="K1" s="85" t="s">
        <v>533</v>
      </c>
      <c r="L1" s="85" t="s">
        <v>535</v>
      </c>
      <c r="M1" s="163" t="s">
        <v>1053</v>
      </c>
    </row>
    <row r="2" spans="1:13">
      <c r="A2" s="1" t="s">
        <v>1</v>
      </c>
      <c r="B2" s="87" t="str">
        <f>LOOKUP(B1,K1:L50,L1:L50)</f>
        <v>MI</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236" t="s">
        <v>1072</v>
      </c>
      <c r="E22" s="87" t="s">
        <v>592</v>
      </c>
      <c r="K22" s="85" t="s">
        <v>500</v>
      </c>
      <c r="L22" s="85" t="s">
        <v>556</v>
      </c>
      <c r="M22" s="163" t="s">
        <v>1053</v>
      </c>
    </row>
    <row r="23" spans="2:13">
      <c r="B23" t="s">
        <v>1070</v>
      </c>
      <c r="E23" s="87">
        <v>2016</v>
      </c>
      <c r="K23" s="85" t="s">
        <v>499</v>
      </c>
      <c r="L23" s="85" t="s">
        <v>557</v>
      </c>
      <c r="M23" s="163" t="s">
        <v>1053</v>
      </c>
    </row>
    <row r="24" spans="2:13">
      <c r="B24" s="4" t="s">
        <v>1069</v>
      </c>
      <c r="E24" s="87" t="s">
        <v>593</v>
      </c>
      <c r="K24" s="85" t="s">
        <v>498</v>
      </c>
      <c r="L24" s="85" t="s">
        <v>558</v>
      </c>
      <c r="M24" s="163" t="s">
        <v>1053</v>
      </c>
    </row>
    <row r="25" spans="2:13">
      <c r="B25" t="s">
        <v>1071</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1074</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5"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2BE2D5-5543-4302-B3B1-678A230EB79A}">
  <dimension ref="A1:T46"/>
  <sheetViews>
    <sheetView topLeftCell="A31" workbookViewId="0">
      <selection activeCell="O46" sqref="O46"/>
    </sheetView>
  </sheetViews>
  <sheetFormatPr defaultRowHeight="13.25"/>
  <cols>
    <col min="1" max="1" width="23.2265625" style="194" customWidth="1"/>
    <col min="2" max="2" width="5.26953125" style="194" customWidth="1"/>
    <col min="3" max="4" width="6.26953125" style="194" customWidth="1"/>
    <col min="5" max="5" width="5.26953125" style="194" customWidth="1"/>
    <col min="6" max="6" width="6.26953125" style="194" customWidth="1"/>
    <col min="7" max="7" width="5.26953125" style="194" customWidth="1"/>
    <col min="8" max="8" width="6.26953125" style="194" customWidth="1"/>
    <col min="9" max="9" width="5.26953125" style="194" customWidth="1"/>
    <col min="10" max="10" width="6.26953125" style="194" customWidth="1"/>
    <col min="11" max="11" width="5.26953125" style="194" customWidth="1"/>
    <col min="12" max="12" width="6.26953125" style="194" customWidth="1"/>
    <col min="13" max="13" width="7.86328125" style="194" bestFit="1" customWidth="1"/>
    <col min="14" max="14" width="6.26953125" style="194" customWidth="1"/>
    <col min="15" max="15" width="5.26953125" style="194" customWidth="1"/>
    <col min="16" max="16" width="6.26953125" style="194" customWidth="1"/>
    <col min="17" max="17" width="14.7265625" style="194" customWidth="1"/>
    <col min="18" max="16384" width="8.7265625" style="194"/>
  </cols>
  <sheetData>
    <row r="1" spans="1:17" ht="19.5" customHeight="1">
      <c r="A1" s="247" t="s">
        <v>1068</v>
      </c>
      <c r="B1" s="247"/>
      <c r="C1" s="247"/>
      <c r="D1" s="247"/>
      <c r="E1" s="247"/>
      <c r="F1" s="247"/>
      <c r="G1" s="247"/>
      <c r="H1" s="247"/>
      <c r="I1" s="247"/>
      <c r="J1" s="247"/>
      <c r="K1" s="247"/>
      <c r="L1" s="247"/>
      <c r="M1" s="247"/>
      <c r="N1" s="247"/>
      <c r="O1" s="247"/>
      <c r="P1" s="247"/>
      <c r="Q1" s="247"/>
    </row>
    <row r="2" spans="1:17" ht="10" customHeight="1">
      <c r="A2" s="249"/>
      <c r="B2" s="251">
        <v>2023</v>
      </c>
      <c r="C2" s="252"/>
      <c r="D2" s="252"/>
      <c r="E2" s="253"/>
      <c r="F2" s="251">
        <v>2024</v>
      </c>
      <c r="G2" s="252"/>
      <c r="H2" s="252"/>
      <c r="I2" s="253"/>
      <c r="J2" s="251">
        <v>2025</v>
      </c>
      <c r="K2" s="252"/>
      <c r="L2" s="252"/>
      <c r="M2" s="253"/>
      <c r="N2" s="254" t="s">
        <v>1067</v>
      </c>
      <c r="O2" s="255"/>
      <c r="P2" s="255"/>
      <c r="Q2" s="195"/>
    </row>
    <row r="3" spans="1:17" ht="8.25" customHeight="1">
      <c r="A3" s="250"/>
      <c r="B3" s="235" t="s">
        <v>1066</v>
      </c>
      <c r="C3" s="235" t="s">
        <v>1065</v>
      </c>
      <c r="D3" s="235" t="s">
        <v>1064</v>
      </c>
      <c r="E3" s="235" t="s">
        <v>1063</v>
      </c>
      <c r="F3" s="235" t="s">
        <v>1066</v>
      </c>
      <c r="G3" s="235" t="s">
        <v>1065</v>
      </c>
      <c r="H3" s="235" t="s">
        <v>1064</v>
      </c>
      <c r="I3" s="235" t="s">
        <v>1063</v>
      </c>
      <c r="J3" s="235" t="s">
        <v>1066</v>
      </c>
      <c r="K3" s="235" t="s">
        <v>1065</v>
      </c>
      <c r="L3" s="235" t="s">
        <v>1064</v>
      </c>
      <c r="M3" s="235" t="s">
        <v>1063</v>
      </c>
      <c r="N3" s="234">
        <v>2023</v>
      </c>
      <c r="O3" s="234">
        <v>2024</v>
      </c>
      <c r="P3" s="233">
        <v>2025</v>
      </c>
      <c r="Q3" s="195"/>
    </row>
    <row r="4" spans="1:17" ht="19.5" customHeight="1">
      <c r="A4" s="246" t="s">
        <v>1062</v>
      </c>
      <c r="B4" s="246"/>
      <c r="C4" s="246"/>
      <c r="D4" s="246"/>
      <c r="E4" s="232">
        <v>998</v>
      </c>
      <c r="F4" s="229">
        <v>1027</v>
      </c>
      <c r="G4" s="229">
        <v>1024</v>
      </c>
      <c r="H4" s="229">
        <v>1228</v>
      </c>
      <c r="I4" s="229">
        <v>1005</v>
      </c>
      <c r="J4" s="229">
        <v>1018</v>
      </c>
      <c r="K4" s="229">
        <v>1031</v>
      </c>
      <c r="L4" s="229">
        <v>1237</v>
      </c>
      <c r="M4" s="231">
        <v>1010</v>
      </c>
      <c r="N4" s="230">
        <v>4178</v>
      </c>
      <c r="O4" s="229">
        <v>4285</v>
      </c>
      <c r="P4" s="229">
        <v>4296</v>
      </c>
      <c r="Q4" s="203"/>
    </row>
    <row r="5" spans="1:17" ht="9" customHeight="1">
      <c r="A5" s="247"/>
      <c r="B5" s="247"/>
      <c r="C5" s="247"/>
      <c r="D5" s="247"/>
      <c r="E5" s="222">
        <v>958</v>
      </c>
      <c r="F5" s="221">
        <v>987</v>
      </c>
      <c r="G5" s="221">
        <v>986</v>
      </c>
      <c r="H5" s="216">
        <v>1187</v>
      </c>
      <c r="I5" s="221">
        <v>965</v>
      </c>
      <c r="J5" s="221">
        <v>979</v>
      </c>
      <c r="K5" s="221">
        <v>993</v>
      </c>
      <c r="L5" s="216">
        <v>1195</v>
      </c>
      <c r="M5" s="220">
        <v>970</v>
      </c>
      <c r="N5" s="217">
        <v>4022</v>
      </c>
      <c r="O5" s="216">
        <v>4124</v>
      </c>
      <c r="P5" s="216">
        <v>4136</v>
      </c>
      <c r="Q5" s="195"/>
    </row>
    <row r="6" spans="1:17" ht="9" customHeight="1">
      <c r="A6" s="247"/>
      <c r="B6" s="247"/>
      <c r="C6" s="247"/>
      <c r="D6" s="247"/>
      <c r="E6" s="222">
        <v>36</v>
      </c>
      <c r="F6" s="221">
        <v>36</v>
      </c>
      <c r="G6" s="221">
        <v>34</v>
      </c>
      <c r="H6" s="221">
        <v>37</v>
      </c>
      <c r="I6" s="221">
        <v>36</v>
      </c>
      <c r="J6" s="221">
        <v>35</v>
      </c>
      <c r="K6" s="221">
        <v>34</v>
      </c>
      <c r="L6" s="221">
        <v>37</v>
      </c>
      <c r="M6" s="220">
        <v>36</v>
      </c>
      <c r="N6" s="223">
        <v>139</v>
      </c>
      <c r="O6" s="221">
        <v>143</v>
      </c>
      <c r="P6" s="221">
        <v>142</v>
      </c>
      <c r="Q6" s="195"/>
    </row>
    <row r="7" spans="1:17" ht="9" customHeight="1">
      <c r="A7" s="247"/>
      <c r="B7" s="247"/>
      <c r="C7" s="247"/>
      <c r="D7" s="247"/>
      <c r="E7" s="222">
        <v>4</v>
      </c>
      <c r="F7" s="221">
        <v>4</v>
      </c>
      <c r="G7" s="221">
        <v>4</v>
      </c>
      <c r="H7" s="221">
        <v>5</v>
      </c>
      <c r="I7" s="221">
        <v>5</v>
      </c>
      <c r="J7" s="221">
        <v>4</v>
      </c>
      <c r="K7" s="221">
        <v>4</v>
      </c>
      <c r="L7" s="221">
        <v>5</v>
      </c>
      <c r="M7" s="220">
        <v>4</v>
      </c>
      <c r="N7" s="223">
        <v>17</v>
      </c>
      <c r="O7" s="221">
        <v>18</v>
      </c>
      <c r="P7" s="221">
        <v>18</v>
      </c>
      <c r="Q7" s="195"/>
    </row>
    <row r="8" spans="1:17" ht="8.25" customHeight="1">
      <c r="A8" s="247"/>
      <c r="B8" s="247"/>
      <c r="C8" s="247"/>
      <c r="D8" s="247"/>
      <c r="E8" s="222">
        <v>2</v>
      </c>
      <c r="F8" s="221">
        <v>7</v>
      </c>
      <c r="G8" s="221">
        <v>10</v>
      </c>
      <c r="H8" s="221">
        <v>13</v>
      </c>
      <c r="I8" s="221">
        <v>10</v>
      </c>
      <c r="J8" s="221">
        <v>12</v>
      </c>
      <c r="K8" s="221">
        <v>12</v>
      </c>
      <c r="L8" s="221">
        <v>15</v>
      </c>
      <c r="M8" s="220">
        <v>11</v>
      </c>
      <c r="N8" s="223">
        <v>19</v>
      </c>
      <c r="O8" s="221">
        <v>40</v>
      </c>
      <c r="P8" s="221">
        <v>50</v>
      </c>
      <c r="Q8" s="195"/>
    </row>
    <row r="9" spans="1:17" ht="9" customHeight="1">
      <c r="A9" s="247"/>
      <c r="B9" s="247"/>
      <c r="C9" s="247"/>
      <c r="D9" s="247"/>
      <c r="E9" s="219">
        <v>1000</v>
      </c>
      <c r="F9" s="216">
        <v>1034</v>
      </c>
      <c r="G9" s="216">
        <v>1034</v>
      </c>
      <c r="H9" s="216">
        <v>1242</v>
      </c>
      <c r="I9" s="216">
        <v>1015</v>
      </c>
      <c r="J9" s="216">
        <v>1030</v>
      </c>
      <c r="K9" s="216">
        <v>1044</v>
      </c>
      <c r="L9" s="216">
        <v>1251</v>
      </c>
      <c r="M9" s="218">
        <v>1021</v>
      </c>
      <c r="N9" s="217">
        <v>4197</v>
      </c>
      <c r="O9" s="216">
        <v>4325</v>
      </c>
      <c r="P9" s="216">
        <v>4346</v>
      </c>
      <c r="Q9" s="195"/>
    </row>
    <row r="10" spans="1:17" ht="9" customHeight="1">
      <c r="A10" s="247"/>
      <c r="B10" s="247"/>
      <c r="C10" s="247"/>
      <c r="D10" s="247"/>
      <c r="E10" s="222">
        <v>52</v>
      </c>
      <c r="F10" s="221">
        <v>52</v>
      </c>
      <c r="G10" s="221">
        <v>69</v>
      </c>
      <c r="H10" s="221">
        <v>56</v>
      </c>
      <c r="I10" s="221">
        <v>48</v>
      </c>
      <c r="J10" s="221">
        <v>44</v>
      </c>
      <c r="K10" s="221">
        <v>69</v>
      </c>
      <c r="L10" s="221">
        <v>57</v>
      </c>
      <c r="M10" s="220">
        <v>49</v>
      </c>
      <c r="N10" s="223">
        <v>197</v>
      </c>
      <c r="O10" s="221">
        <v>226</v>
      </c>
      <c r="P10" s="221">
        <v>218</v>
      </c>
      <c r="Q10" s="195"/>
    </row>
    <row r="11" spans="1:17" ht="9" customHeight="1">
      <c r="A11" s="247"/>
      <c r="B11" s="247"/>
      <c r="C11" s="247"/>
      <c r="D11" s="247"/>
      <c r="E11" s="222">
        <v>16</v>
      </c>
      <c r="F11" s="221">
        <v>17</v>
      </c>
      <c r="G11" s="221">
        <v>25</v>
      </c>
      <c r="H11" s="221">
        <v>25</v>
      </c>
      <c r="I11" s="221">
        <v>17</v>
      </c>
      <c r="J11" s="221">
        <v>20</v>
      </c>
      <c r="K11" s="221">
        <v>29</v>
      </c>
      <c r="L11" s="221">
        <v>29</v>
      </c>
      <c r="M11" s="220">
        <v>20</v>
      </c>
      <c r="N11" s="223">
        <v>74</v>
      </c>
      <c r="O11" s="221">
        <v>86</v>
      </c>
      <c r="P11" s="221">
        <v>97</v>
      </c>
      <c r="Q11" s="195"/>
    </row>
    <row r="12" spans="1:17" ht="9" customHeight="1">
      <c r="A12" s="247"/>
      <c r="B12" s="247"/>
      <c r="C12" s="247"/>
      <c r="D12" s="247"/>
      <c r="E12" s="222">
        <v>11</v>
      </c>
      <c r="F12" s="221">
        <v>12</v>
      </c>
      <c r="G12" s="221">
        <v>17</v>
      </c>
      <c r="H12" s="221">
        <v>17</v>
      </c>
      <c r="I12" s="221">
        <v>12</v>
      </c>
      <c r="J12" s="221">
        <v>13</v>
      </c>
      <c r="K12" s="221">
        <v>20</v>
      </c>
      <c r="L12" s="221">
        <v>20</v>
      </c>
      <c r="M12" s="220">
        <v>14</v>
      </c>
      <c r="N12" s="223">
        <v>50</v>
      </c>
      <c r="O12" s="221">
        <v>59</v>
      </c>
      <c r="P12" s="221">
        <v>67</v>
      </c>
      <c r="Q12" s="195"/>
    </row>
    <row r="13" spans="1:17" ht="9" customHeight="1">
      <c r="A13" s="247"/>
      <c r="B13" s="247"/>
      <c r="C13" s="247"/>
      <c r="D13" s="247"/>
      <c r="E13" s="222">
        <v>4</v>
      </c>
      <c r="F13" s="221">
        <v>4</v>
      </c>
      <c r="G13" s="221">
        <v>7</v>
      </c>
      <c r="H13" s="221">
        <v>7</v>
      </c>
      <c r="I13" s="221">
        <v>5</v>
      </c>
      <c r="J13" s="221">
        <v>5</v>
      </c>
      <c r="K13" s="221">
        <v>7</v>
      </c>
      <c r="L13" s="221">
        <v>8</v>
      </c>
      <c r="M13" s="220">
        <v>5</v>
      </c>
      <c r="N13" s="223">
        <v>19</v>
      </c>
      <c r="O13" s="221">
        <v>22</v>
      </c>
      <c r="P13" s="221">
        <v>25</v>
      </c>
      <c r="Q13" s="195"/>
    </row>
    <row r="14" spans="1:17" ht="18" customHeight="1">
      <c r="A14" s="247"/>
      <c r="B14" s="247"/>
      <c r="C14" s="247"/>
      <c r="D14" s="247"/>
      <c r="E14" s="222">
        <v>1</v>
      </c>
      <c r="F14" s="221">
        <v>1</v>
      </c>
      <c r="G14" s="221">
        <v>1</v>
      </c>
      <c r="H14" s="221">
        <v>1</v>
      </c>
      <c r="I14" s="221">
        <v>1</v>
      </c>
      <c r="J14" s="221">
        <v>1</v>
      </c>
      <c r="K14" s="221">
        <v>2</v>
      </c>
      <c r="L14" s="221">
        <v>2</v>
      </c>
      <c r="M14" s="220">
        <v>1</v>
      </c>
      <c r="N14" s="223">
        <v>4</v>
      </c>
      <c r="O14" s="221">
        <v>5</v>
      </c>
      <c r="P14" s="221">
        <v>5</v>
      </c>
      <c r="Q14" s="203"/>
    </row>
    <row r="15" spans="1:17" ht="19.5" customHeight="1">
      <c r="A15" s="247"/>
      <c r="B15" s="247"/>
      <c r="C15" s="247"/>
      <c r="D15" s="247"/>
      <c r="E15" s="228">
        <v>912</v>
      </c>
      <c r="F15" s="227">
        <v>946</v>
      </c>
      <c r="G15" s="227">
        <v>930</v>
      </c>
      <c r="H15" s="224">
        <v>1148</v>
      </c>
      <c r="I15" s="227">
        <v>931</v>
      </c>
      <c r="J15" s="227">
        <v>951</v>
      </c>
      <c r="K15" s="227">
        <v>940</v>
      </c>
      <c r="L15" s="224">
        <v>1158</v>
      </c>
      <c r="M15" s="226">
        <v>937</v>
      </c>
      <c r="N15" s="225">
        <v>3861</v>
      </c>
      <c r="O15" s="224">
        <v>3956</v>
      </c>
      <c r="P15" s="224">
        <v>3985</v>
      </c>
      <c r="Q15" s="203"/>
    </row>
    <row r="16" spans="1:17" ht="9" customHeight="1">
      <c r="A16" s="247"/>
      <c r="B16" s="247"/>
      <c r="C16" s="247"/>
      <c r="D16" s="247"/>
      <c r="E16" s="222">
        <v>325</v>
      </c>
      <c r="F16" s="221">
        <v>372</v>
      </c>
      <c r="G16" s="221">
        <v>333</v>
      </c>
      <c r="H16" s="221">
        <v>470</v>
      </c>
      <c r="I16" s="221">
        <v>336</v>
      </c>
      <c r="J16" s="221">
        <v>375</v>
      </c>
      <c r="K16" s="221">
        <v>337</v>
      </c>
      <c r="L16" s="221">
        <v>474</v>
      </c>
      <c r="M16" s="220">
        <v>337</v>
      </c>
      <c r="N16" s="217">
        <v>1455</v>
      </c>
      <c r="O16" s="216">
        <v>1511</v>
      </c>
      <c r="P16" s="216">
        <v>1522</v>
      </c>
      <c r="Q16" s="195"/>
    </row>
    <row r="17" spans="1:17" ht="9" customHeight="1">
      <c r="A17" s="247"/>
      <c r="B17" s="247"/>
      <c r="C17" s="247"/>
      <c r="D17" s="247"/>
      <c r="E17" s="222">
        <v>331</v>
      </c>
      <c r="F17" s="221">
        <v>330</v>
      </c>
      <c r="G17" s="221">
        <v>337</v>
      </c>
      <c r="H17" s="221">
        <v>396</v>
      </c>
      <c r="I17" s="221">
        <v>334</v>
      </c>
      <c r="J17" s="221">
        <v>327</v>
      </c>
      <c r="K17" s="221">
        <v>336</v>
      </c>
      <c r="L17" s="221">
        <v>395</v>
      </c>
      <c r="M17" s="220">
        <v>333</v>
      </c>
      <c r="N17" s="217">
        <v>1375</v>
      </c>
      <c r="O17" s="216">
        <v>1396</v>
      </c>
      <c r="P17" s="216">
        <v>1391</v>
      </c>
      <c r="Q17" s="195"/>
    </row>
    <row r="18" spans="1:17" ht="9" customHeight="1">
      <c r="A18" s="247"/>
      <c r="B18" s="247"/>
      <c r="C18" s="247"/>
      <c r="D18" s="247"/>
      <c r="E18" s="222">
        <v>254</v>
      </c>
      <c r="F18" s="221">
        <v>243</v>
      </c>
      <c r="G18" s="221">
        <v>259</v>
      </c>
      <c r="H18" s="221">
        <v>280</v>
      </c>
      <c r="I18" s="221">
        <v>260</v>
      </c>
      <c r="J18" s="221">
        <v>247</v>
      </c>
      <c r="K18" s="221">
        <v>266</v>
      </c>
      <c r="L18" s="221">
        <v>287</v>
      </c>
      <c r="M18" s="220">
        <v>265</v>
      </c>
      <c r="N18" s="217">
        <v>1025</v>
      </c>
      <c r="O18" s="216">
        <v>1042</v>
      </c>
      <c r="P18" s="216">
        <v>1066</v>
      </c>
      <c r="Q18" s="195"/>
    </row>
    <row r="19" spans="1:17" ht="9" customHeight="1">
      <c r="A19" s="247"/>
      <c r="B19" s="247"/>
      <c r="C19" s="247"/>
      <c r="D19" s="247"/>
      <c r="E19" s="222">
        <v>2</v>
      </c>
      <c r="F19" s="221">
        <v>2</v>
      </c>
      <c r="G19" s="221">
        <v>2</v>
      </c>
      <c r="H19" s="221">
        <v>2</v>
      </c>
      <c r="I19" s="221">
        <v>2</v>
      </c>
      <c r="J19" s="221">
        <v>2</v>
      </c>
      <c r="K19" s="221">
        <v>2</v>
      </c>
      <c r="L19" s="221">
        <v>2</v>
      </c>
      <c r="M19" s="220">
        <v>2</v>
      </c>
      <c r="N19" s="223">
        <v>7</v>
      </c>
      <c r="O19" s="221">
        <v>7</v>
      </c>
      <c r="P19" s="221">
        <v>7</v>
      </c>
      <c r="Q19" s="195"/>
    </row>
    <row r="20" spans="1:17" ht="9" customHeight="1">
      <c r="A20" s="247"/>
      <c r="B20" s="247"/>
      <c r="C20" s="247"/>
      <c r="D20" s="247"/>
      <c r="E20" s="222">
        <v>36</v>
      </c>
      <c r="F20" s="221">
        <v>36</v>
      </c>
      <c r="G20" s="221">
        <v>35</v>
      </c>
      <c r="H20" s="221">
        <v>37</v>
      </c>
      <c r="I20" s="221">
        <v>36</v>
      </c>
      <c r="J20" s="221">
        <v>35</v>
      </c>
      <c r="K20" s="221">
        <v>34</v>
      </c>
      <c r="L20" s="221">
        <v>37</v>
      </c>
      <c r="M20" s="220">
        <v>36</v>
      </c>
      <c r="N20" s="223">
        <v>139</v>
      </c>
      <c r="O20" s="221">
        <v>143</v>
      </c>
      <c r="P20" s="221">
        <v>143</v>
      </c>
      <c r="Q20" s="195"/>
    </row>
    <row r="21" spans="1:17" ht="12" customHeight="1">
      <c r="A21" s="247"/>
      <c r="B21" s="247"/>
      <c r="C21" s="247"/>
      <c r="D21" s="247"/>
      <c r="E21" s="222">
        <v>948</v>
      </c>
      <c r="F21" s="221">
        <v>982</v>
      </c>
      <c r="G21" s="221">
        <v>965</v>
      </c>
      <c r="H21" s="216">
        <v>1185</v>
      </c>
      <c r="I21" s="221">
        <v>967</v>
      </c>
      <c r="J21" s="221">
        <v>986</v>
      </c>
      <c r="K21" s="221">
        <v>975</v>
      </c>
      <c r="L21" s="216">
        <v>1195</v>
      </c>
      <c r="M21" s="220">
        <v>972</v>
      </c>
      <c r="N21" s="217">
        <v>4000</v>
      </c>
      <c r="O21" s="216">
        <v>4099</v>
      </c>
      <c r="P21" s="216">
        <v>4128</v>
      </c>
      <c r="Q21" s="195"/>
    </row>
    <row r="22" spans="1:17" ht="22" customHeight="1">
      <c r="A22" s="247"/>
      <c r="B22" s="247"/>
      <c r="C22" s="247"/>
      <c r="D22" s="247"/>
      <c r="E22" s="219">
        <v>2316</v>
      </c>
      <c r="F22" s="216">
        <v>2621</v>
      </c>
      <c r="G22" s="216">
        <v>2352</v>
      </c>
      <c r="H22" s="216">
        <v>3317</v>
      </c>
      <c r="I22" s="216">
        <v>2368</v>
      </c>
      <c r="J22" s="216">
        <v>2621</v>
      </c>
      <c r="K22" s="216">
        <v>2355</v>
      </c>
      <c r="L22" s="216">
        <v>3315</v>
      </c>
      <c r="M22" s="218">
        <v>2356</v>
      </c>
      <c r="N22" s="217">
        <v>10357</v>
      </c>
      <c r="O22" s="216">
        <v>10659</v>
      </c>
      <c r="P22" s="216">
        <v>10647</v>
      </c>
      <c r="Q22" s="203"/>
    </row>
    <row r="23" spans="1:17" ht="20.25" customHeight="1">
      <c r="A23" s="247"/>
      <c r="B23" s="247"/>
      <c r="C23" s="247"/>
      <c r="D23" s="247"/>
      <c r="E23" s="215">
        <v>131.4</v>
      </c>
      <c r="F23" s="212">
        <v>138.6</v>
      </c>
      <c r="G23" s="212">
        <v>148.9</v>
      </c>
      <c r="H23" s="212">
        <v>135.1</v>
      </c>
      <c r="I23" s="212">
        <v>140.69999999999999</v>
      </c>
      <c r="J23" s="212">
        <v>141.4</v>
      </c>
      <c r="K23" s="212">
        <v>146.4</v>
      </c>
      <c r="L23" s="212">
        <v>123.1</v>
      </c>
      <c r="M23" s="214">
        <v>127.3</v>
      </c>
      <c r="N23" s="213">
        <v>131.4</v>
      </c>
      <c r="O23" s="212">
        <v>140.69999999999999</v>
      </c>
      <c r="P23" s="212">
        <v>127.3</v>
      </c>
      <c r="Q23" s="203"/>
    </row>
    <row r="24" spans="1:17" ht="9" customHeight="1">
      <c r="A24" s="247"/>
      <c r="B24" s="247"/>
      <c r="C24" s="247"/>
      <c r="D24" s="247"/>
      <c r="E24" s="211">
        <v>6.3</v>
      </c>
      <c r="F24" s="208">
        <v>4.5999999999999996</v>
      </c>
      <c r="G24" s="208">
        <v>4.3</v>
      </c>
      <c r="H24" s="208">
        <v>2.2000000000000002</v>
      </c>
      <c r="I24" s="208">
        <v>2.9</v>
      </c>
      <c r="J24" s="208">
        <v>1.7</v>
      </c>
      <c r="K24" s="208">
        <v>2</v>
      </c>
      <c r="L24" s="208">
        <v>0.3</v>
      </c>
      <c r="M24" s="210">
        <v>1.2</v>
      </c>
      <c r="N24" s="209">
        <v>6.3</v>
      </c>
      <c r="O24" s="208">
        <v>2.9</v>
      </c>
      <c r="P24" s="208">
        <v>1.2</v>
      </c>
      <c r="Q24" s="195"/>
    </row>
    <row r="25" spans="1:17" ht="22" customHeight="1">
      <c r="A25" s="247"/>
      <c r="B25" s="247"/>
      <c r="C25" s="247"/>
      <c r="D25" s="247"/>
      <c r="E25" s="211">
        <v>16.100000000000001</v>
      </c>
      <c r="F25" s="208">
        <v>16</v>
      </c>
      <c r="G25" s="208">
        <v>15.9</v>
      </c>
      <c r="H25" s="208">
        <v>15.8</v>
      </c>
      <c r="I25" s="208">
        <v>16</v>
      </c>
      <c r="J25" s="208">
        <v>15.9</v>
      </c>
      <c r="K25" s="208">
        <v>15.7</v>
      </c>
      <c r="L25" s="208">
        <v>15.7</v>
      </c>
      <c r="M25" s="210">
        <v>15.9</v>
      </c>
      <c r="N25" s="209">
        <v>16.100000000000001</v>
      </c>
      <c r="O25" s="208">
        <v>16</v>
      </c>
      <c r="P25" s="208">
        <v>15.9</v>
      </c>
      <c r="Q25" s="203"/>
    </row>
    <row r="26" spans="1:17" ht="22" customHeight="1">
      <c r="A26" s="247"/>
      <c r="B26" s="247"/>
      <c r="C26" s="247"/>
      <c r="D26" s="247"/>
      <c r="E26" s="207">
        <v>2.5099999999999998</v>
      </c>
      <c r="F26" s="204">
        <v>2.4900000000000002</v>
      </c>
      <c r="G26" s="204">
        <v>2.4700000000000002</v>
      </c>
      <c r="H26" s="204">
        <v>2.46</v>
      </c>
      <c r="I26" s="204">
        <v>2.42</v>
      </c>
      <c r="J26" s="204">
        <v>2.4300000000000002</v>
      </c>
      <c r="K26" s="204">
        <v>2.42</v>
      </c>
      <c r="L26" s="204">
        <v>2.42</v>
      </c>
      <c r="M26" s="206">
        <v>2.38</v>
      </c>
      <c r="N26" s="205">
        <v>2.52</v>
      </c>
      <c r="O26" s="204">
        <v>2.46</v>
      </c>
      <c r="P26" s="204">
        <v>2.41</v>
      </c>
      <c r="Q26" s="203"/>
    </row>
    <row r="27" spans="1:17" ht="9" customHeight="1">
      <c r="A27" s="247"/>
      <c r="B27" s="247"/>
      <c r="C27" s="247"/>
      <c r="D27" s="247"/>
      <c r="E27" s="202">
        <v>3.19</v>
      </c>
      <c r="F27" s="199">
        <v>2.84</v>
      </c>
      <c r="G27" s="199">
        <v>2.06</v>
      </c>
      <c r="H27" s="199">
        <v>2.4500000000000002</v>
      </c>
      <c r="I27" s="199">
        <v>3.12</v>
      </c>
      <c r="J27" s="199">
        <v>3.4</v>
      </c>
      <c r="K27" s="199">
        <v>2.82</v>
      </c>
      <c r="L27" s="199">
        <v>3.05</v>
      </c>
      <c r="M27" s="201">
        <v>3.48</v>
      </c>
      <c r="N27" s="200">
        <v>3.36</v>
      </c>
      <c r="O27" s="199">
        <v>2.6</v>
      </c>
      <c r="P27" s="199">
        <v>3.17</v>
      </c>
      <c r="Q27" s="195"/>
    </row>
    <row r="28" spans="1:17" ht="9" customHeight="1">
      <c r="A28" s="247"/>
      <c r="B28" s="247"/>
      <c r="C28" s="247"/>
      <c r="D28" s="247"/>
      <c r="E28" s="202">
        <v>20.84</v>
      </c>
      <c r="F28" s="199">
        <v>16.72</v>
      </c>
      <c r="G28" s="199">
        <v>16.68</v>
      </c>
      <c r="H28" s="199">
        <v>16.440000000000001</v>
      </c>
      <c r="I28" s="199">
        <v>16.53</v>
      </c>
      <c r="J28" s="199">
        <v>16.77</v>
      </c>
      <c r="K28" s="199">
        <v>17.02</v>
      </c>
      <c r="L28" s="199">
        <v>16.079999999999998</v>
      </c>
      <c r="M28" s="201">
        <v>15.64</v>
      </c>
      <c r="N28" s="200">
        <v>19.32</v>
      </c>
      <c r="O28" s="199">
        <v>16.59</v>
      </c>
      <c r="P28" s="199">
        <v>16.350000000000001</v>
      </c>
      <c r="Q28" s="195"/>
    </row>
    <row r="29" spans="1:17" ht="13" customHeight="1">
      <c r="A29" s="247"/>
      <c r="B29" s="247"/>
      <c r="C29" s="247"/>
      <c r="D29" s="247"/>
      <c r="E29" s="202">
        <v>21.03</v>
      </c>
      <c r="F29" s="199">
        <v>20.41</v>
      </c>
      <c r="G29" s="199">
        <v>20.43</v>
      </c>
      <c r="H29" s="199">
        <v>21.18</v>
      </c>
      <c r="I29" s="199">
        <v>22.26</v>
      </c>
      <c r="J29" s="199">
        <v>22.21</v>
      </c>
      <c r="K29" s="199">
        <v>21.24</v>
      </c>
      <c r="L29" s="199">
        <v>21.05</v>
      </c>
      <c r="M29" s="201">
        <v>20.78</v>
      </c>
      <c r="N29" s="200">
        <v>21.47</v>
      </c>
      <c r="O29" s="199">
        <v>21.1</v>
      </c>
      <c r="P29" s="199">
        <v>21.37</v>
      </c>
      <c r="Q29" s="203"/>
    </row>
    <row r="30" spans="1:17" ht="14" customHeight="1">
      <c r="A30" s="247"/>
      <c r="B30" s="247"/>
      <c r="C30" s="247"/>
      <c r="D30" s="247"/>
      <c r="E30" s="202">
        <v>16.02</v>
      </c>
      <c r="F30" s="199">
        <v>15.64</v>
      </c>
      <c r="G30" s="199">
        <v>15.92</v>
      </c>
      <c r="H30" s="199">
        <v>15.97</v>
      </c>
      <c r="I30" s="199">
        <v>15.94</v>
      </c>
      <c r="J30" s="199">
        <v>15.8</v>
      </c>
      <c r="K30" s="199">
        <v>16.3</v>
      </c>
      <c r="L30" s="199">
        <v>16.41</v>
      </c>
      <c r="M30" s="201">
        <v>16.39</v>
      </c>
      <c r="N30" s="200">
        <v>15.98</v>
      </c>
      <c r="O30" s="199">
        <v>15.87</v>
      </c>
      <c r="P30" s="199">
        <v>16.23</v>
      </c>
      <c r="Q30" s="203"/>
    </row>
    <row r="31" spans="1:17" ht="8.25" customHeight="1">
      <c r="A31" s="247"/>
      <c r="B31" s="247"/>
      <c r="C31" s="247"/>
      <c r="D31" s="247"/>
      <c r="E31" s="202">
        <v>12.63</v>
      </c>
      <c r="F31" s="199">
        <v>12.39</v>
      </c>
      <c r="G31" s="199">
        <v>12.22</v>
      </c>
      <c r="H31" s="199">
        <v>13.16</v>
      </c>
      <c r="I31" s="199">
        <v>12.71</v>
      </c>
      <c r="J31" s="199">
        <v>12.54</v>
      </c>
      <c r="K31" s="199">
        <v>12.59</v>
      </c>
      <c r="L31" s="199">
        <v>13.63</v>
      </c>
      <c r="M31" s="201">
        <v>13.07</v>
      </c>
      <c r="N31" s="200">
        <v>12.74</v>
      </c>
      <c r="O31" s="199">
        <v>12.64</v>
      </c>
      <c r="P31" s="199">
        <v>12.99</v>
      </c>
      <c r="Q31" s="195"/>
    </row>
    <row r="32" spans="1:17" ht="14" customHeight="1">
      <c r="A32" s="247"/>
      <c r="B32" s="247"/>
      <c r="C32" s="247"/>
      <c r="D32" s="247"/>
      <c r="E32" s="202">
        <v>7.83</v>
      </c>
      <c r="F32" s="199">
        <v>7.94</v>
      </c>
      <c r="G32" s="199">
        <v>7.7</v>
      </c>
      <c r="H32" s="199">
        <v>8.4</v>
      </c>
      <c r="I32" s="199">
        <v>7.91</v>
      </c>
      <c r="J32" s="199">
        <v>8.1</v>
      </c>
      <c r="K32" s="199">
        <v>7.78</v>
      </c>
      <c r="L32" s="199">
        <v>8.5500000000000007</v>
      </c>
      <c r="M32" s="201">
        <v>8.0299999999999994</v>
      </c>
      <c r="N32" s="200">
        <v>8.0500000000000007</v>
      </c>
      <c r="O32" s="199">
        <v>8</v>
      </c>
      <c r="P32" s="199">
        <v>8.1199999999999992</v>
      </c>
      <c r="Q32" s="203"/>
    </row>
    <row r="33" spans="1:20" ht="13" customHeight="1">
      <c r="A33" s="247"/>
      <c r="B33" s="247"/>
      <c r="C33" s="247"/>
      <c r="D33" s="247"/>
      <c r="E33" s="202">
        <v>33.85</v>
      </c>
      <c r="F33" s="199">
        <v>32.99</v>
      </c>
      <c r="G33" s="199">
        <v>55.77</v>
      </c>
      <c r="H33" s="199">
        <v>32.82</v>
      </c>
      <c r="I33" s="199">
        <v>28.23</v>
      </c>
      <c r="J33" s="199">
        <v>28.42</v>
      </c>
      <c r="K33" s="199">
        <v>24.63</v>
      </c>
      <c r="L33" s="199">
        <v>34.25</v>
      </c>
      <c r="M33" s="201">
        <v>27.21</v>
      </c>
      <c r="N33" s="237">
        <v>77</v>
      </c>
      <c r="O33" s="238">
        <v>37.450000000000003</v>
      </c>
      <c r="P33" s="238">
        <v>28.63</v>
      </c>
      <c r="Q33" s="203"/>
    </row>
    <row r="34" spans="1:20" ht="9" customHeight="1">
      <c r="A34" s="247"/>
      <c r="B34" s="247"/>
      <c r="C34" s="247"/>
      <c r="D34" s="247"/>
      <c r="E34" s="202">
        <v>50.54</v>
      </c>
      <c r="F34" s="199">
        <v>45.36</v>
      </c>
      <c r="G34" s="199">
        <v>23.88</v>
      </c>
      <c r="H34" s="199">
        <v>45.6</v>
      </c>
      <c r="I34" s="199">
        <v>49.08</v>
      </c>
      <c r="J34" s="199">
        <v>49.65</v>
      </c>
      <c r="K34" s="199">
        <v>26.56</v>
      </c>
      <c r="L34" s="199">
        <v>47.34</v>
      </c>
      <c r="M34" s="201">
        <v>49.76</v>
      </c>
      <c r="N34" s="237">
        <v>60.17</v>
      </c>
      <c r="O34" s="238">
        <v>40.98</v>
      </c>
      <c r="P34" s="238">
        <v>43.33</v>
      </c>
      <c r="Q34" s="195"/>
    </row>
    <row r="35" spans="1:20" ht="9" customHeight="1">
      <c r="A35" s="247"/>
      <c r="B35" s="247"/>
      <c r="C35" s="247"/>
      <c r="D35" s="247"/>
      <c r="E35" s="202">
        <v>39.840000000000003</v>
      </c>
      <c r="F35" s="199">
        <v>51.37</v>
      </c>
      <c r="G35" s="199">
        <v>34.979999999999997</v>
      </c>
      <c r="H35" s="199">
        <v>73.81</v>
      </c>
      <c r="I35" s="199">
        <v>57.22</v>
      </c>
      <c r="J35" s="199">
        <v>66.010000000000005</v>
      </c>
      <c r="K35" s="199">
        <v>39.56</v>
      </c>
      <c r="L35" s="199">
        <v>70.77</v>
      </c>
      <c r="M35" s="201">
        <v>47.72</v>
      </c>
      <c r="N35" s="237">
        <v>41.36</v>
      </c>
      <c r="O35" s="238">
        <v>54.34</v>
      </c>
      <c r="P35" s="238">
        <v>56.01</v>
      </c>
      <c r="Q35" s="195"/>
    </row>
    <row r="36" spans="1:20" ht="9" customHeight="1">
      <c r="A36" s="247"/>
      <c r="B36" s="247"/>
      <c r="C36" s="247"/>
      <c r="D36" s="247"/>
      <c r="E36" s="202">
        <v>36.35</v>
      </c>
      <c r="F36" s="199">
        <v>46.59</v>
      </c>
      <c r="G36" s="199">
        <v>31.27</v>
      </c>
      <c r="H36" s="199">
        <v>59.36</v>
      </c>
      <c r="I36" s="199">
        <v>38.520000000000003</v>
      </c>
      <c r="J36" s="199">
        <v>51</v>
      </c>
      <c r="K36" s="199">
        <v>36.880000000000003</v>
      </c>
      <c r="L36" s="199">
        <v>60.01</v>
      </c>
      <c r="M36" s="201">
        <v>38.770000000000003</v>
      </c>
      <c r="N36" s="237">
        <v>37.96</v>
      </c>
      <c r="O36" s="238">
        <v>43.94</v>
      </c>
      <c r="P36" s="238">
        <v>46.67</v>
      </c>
      <c r="Q36" s="195"/>
    </row>
    <row r="37" spans="1:20" ht="9" customHeight="1">
      <c r="A37" s="247"/>
      <c r="B37" s="247"/>
      <c r="C37" s="247"/>
      <c r="D37" s="247"/>
      <c r="E37" s="202">
        <v>42.17</v>
      </c>
      <c r="F37" s="199">
        <v>38.04</v>
      </c>
      <c r="G37" s="199">
        <v>35.03</v>
      </c>
      <c r="H37" s="199">
        <v>42.83</v>
      </c>
      <c r="I37" s="199">
        <v>39.36</v>
      </c>
      <c r="J37" s="199">
        <v>44.33</v>
      </c>
      <c r="K37" s="199">
        <v>39.47</v>
      </c>
      <c r="L37" s="199">
        <v>47.57</v>
      </c>
      <c r="M37" s="201">
        <v>42.09</v>
      </c>
      <c r="N37" s="237">
        <v>39.340000000000003</v>
      </c>
      <c r="O37" s="238">
        <v>38.81</v>
      </c>
      <c r="P37" s="238">
        <v>43.37</v>
      </c>
      <c r="Q37" s="195"/>
    </row>
    <row r="38" spans="1:20" ht="8.25" customHeight="1">
      <c r="A38" s="247"/>
      <c r="B38" s="247"/>
      <c r="C38" s="247"/>
      <c r="D38" s="247"/>
      <c r="E38" s="202">
        <v>33.58</v>
      </c>
      <c r="F38" s="199">
        <v>35.21</v>
      </c>
      <c r="G38" s="199">
        <v>32.11</v>
      </c>
      <c r="H38" s="199">
        <v>40.200000000000003</v>
      </c>
      <c r="I38" s="199">
        <v>35.83</v>
      </c>
      <c r="J38" s="199">
        <v>42.53</v>
      </c>
      <c r="K38" s="199">
        <v>38.479999999999997</v>
      </c>
      <c r="L38" s="199">
        <v>45.79</v>
      </c>
      <c r="M38" s="201">
        <v>39.56</v>
      </c>
      <c r="N38" s="237">
        <v>34.42</v>
      </c>
      <c r="O38" s="238">
        <v>35.840000000000003</v>
      </c>
      <c r="P38" s="238">
        <v>41.59</v>
      </c>
      <c r="Q38" s="195"/>
    </row>
    <row r="39" spans="1:20" ht="9" customHeight="1">
      <c r="A39" s="247"/>
      <c r="B39" s="247"/>
      <c r="C39" s="247"/>
      <c r="D39" s="247"/>
      <c r="E39" s="202">
        <v>28.5</v>
      </c>
      <c r="F39" s="199">
        <v>35.76</v>
      </c>
      <c r="G39" s="199">
        <v>35.1</v>
      </c>
      <c r="H39" s="199">
        <v>45.51</v>
      </c>
      <c r="I39" s="199">
        <v>38.54</v>
      </c>
      <c r="J39" s="199">
        <v>39.74</v>
      </c>
      <c r="K39" s="199">
        <v>40.39</v>
      </c>
      <c r="L39" s="199">
        <v>51.38</v>
      </c>
      <c r="M39" s="201">
        <v>41.26</v>
      </c>
      <c r="N39" s="237">
        <v>34.74</v>
      </c>
      <c r="O39" s="238">
        <v>38.729999999999997</v>
      </c>
      <c r="P39" s="238">
        <v>43.19</v>
      </c>
      <c r="Q39" s="195"/>
    </row>
    <row r="40" spans="1:20" ht="9" customHeight="1">
      <c r="A40" s="247"/>
      <c r="B40" s="247"/>
      <c r="C40" s="247"/>
      <c r="D40" s="247"/>
      <c r="E40" s="202">
        <v>30.4</v>
      </c>
      <c r="F40" s="199">
        <v>30.28</v>
      </c>
      <c r="G40" s="199">
        <v>29.87</v>
      </c>
      <c r="H40" s="199">
        <v>34.67</v>
      </c>
      <c r="I40" s="199">
        <v>32.57</v>
      </c>
      <c r="J40" s="199">
        <v>35.369999999999997</v>
      </c>
      <c r="K40" s="199">
        <v>32.130000000000003</v>
      </c>
      <c r="L40" s="199">
        <v>37.58</v>
      </c>
      <c r="M40" s="201">
        <v>34.04</v>
      </c>
      <c r="N40" s="237">
        <v>32.26</v>
      </c>
      <c r="O40" s="238">
        <v>31.85</v>
      </c>
      <c r="P40" s="238">
        <v>34.78</v>
      </c>
      <c r="Q40" s="195"/>
    </row>
    <row r="41" spans="1:20" ht="9" customHeight="1">
      <c r="A41" s="247"/>
      <c r="B41" s="247"/>
      <c r="C41" s="247"/>
      <c r="D41" s="247"/>
      <c r="E41" s="202">
        <v>32.049999999999997</v>
      </c>
      <c r="F41" s="199">
        <v>32.880000000000003</v>
      </c>
      <c r="G41" s="199">
        <v>32.909999999999997</v>
      </c>
      <c r="H41" s="199">
        <v>36.47</v>
      </c>
      <c r="I41" s="199">
        <v>35.21</v>
      </c>
      <c r="J41" s="199">
        <v>35.450000000000003</v>
      </c>
      <c r="K41" s="199">
        <v>34.99</v>
      </c>
      <c r="L41" s="199">
        <v>38.869999999999997</v>
      </c>
      <c r="M41" s="201">
        <v>36.11</v>
      </c>
      <c r="N41" s="237">
        <v>33.049999999999997</v>
      </c>
      <c r="O41" s="238">
        <v>34.369999999999997</v>
      </c>
      <c r="P41" s="238">
        <v>36.36</v>
      </c>
      <c r="Q41" s="195"/>
    </row>
    <row r="42" spans="1:20" ht="9" customHeight="1">
      <c r="A42" s="247"/>
      <c r="B42" s="247"/>
      <c r="C42" s="247"/>
      <c r="D42" s="247"/>
      <c r="E42" s="202">
        <v>79.489999999999995</v>
      </c>
      <c r="F42" s="199">
        <v>113.9</v>
      </c>
      <c r="G42" s="199">
        <v>50.47</v>
      </c>
      <c r="H42" s="199">
        <v>64.44</v>
      </c>
      <c r="I42" s="199">
        <v>65.13</v>
      </c>
      <c r="J42" s="199">
        <v>67.97</v>
      </c>
      <c r="K42" s="199">
        <v>40.06</v>
      </c>
      <c r="L42" s="199">
        <v>57.55</v>
      </c>
      <c r="M42" s="201">
        <v>66.319999999999993</v>
      </c>
      <c r="N42" s="237">
        <v>81.61</v>
      </c>
      <c r="O42" s="238">
        <v>73.48</v>
      </c>
      <c r="P42" s="238">
        <v>57.97</v>
      </c>
      <c r="Q42" s="195"/>
    </row>
    <row r="43" spans="1:20" ht="9.5" customHeight="1">
      <c r="A43" s="248"/>
      <c r="B43" s="248"/>
      <c r="C43" s="248"/>
      <c r="D43" s="248"/>
      <c r="E43" s="198">
        <v>50.1</v>
      </c>
      <c r="F43" s="196">
        <v>39.39</v>
      </c>
      <c r="G43" s="196">
        <v>30.54</v>
      </c>
      <c r="H43" s="196">
        <v>42.46</v>
      </c>
      <c r="I43" s="196">
        <v>42.24</v>
      </c>
      <c r="J43" s="196">
        <v>41.44</v>
      </c>
      <c r="K43" s="196">
        <v>30.71</v>
      </c>
      <c r="L43" s="196">
        <v>42.95</v>
      </c>
      <c r="M43" s="197">
        <v>41.41</v>
      </c>
      <c r="N43" s="239">
        <v>59.46</v>
      </c>
      <c r="O43" s="240">
        <v>38.659999999999997</v>
      </c>
      <c r="P43" s="240">
        <v>39.130000000000003</v>
      </c>
      <c r="Q43" s="195"/>
      <c r="R43" s="242"/>
      <c r="S43" s="242"/>
      <c r="T43" s="242"/>
    </row>
    <row r="44" spans="1:20">
      <c r="A44" s="241"/>
      <c r="B44" s="241"/>
      <c r="C44" s="241"/>
      <c r="D44" s="241"/>
      <c r="E44" s="241"/>
      <c r="F44" s="241"/>
      <c r="G44" s="241"/>
      <c r="H44" s="241"/>
      <c r="I44" s="241"/>
      <c r="J44" s="241"/>
      <c r="K44" s="241"/>
      <c r="L44" s="241"/>
      <c r="M44" s="241"/>
      <c r="N44" s="243">
        <v>2023</v>
      </c>
      <c r="O44" s="243">
        <v>2024</v>
      </c>
      <c r="P44" s="243">
        <v>2025</v>
      </c>
      <c r="Q44" s="241"/>
    </row>
    <row r="45" spans="1:20">
      <c r="M45" s="194" t="s">
        <v>1073</v>
      </c>
      <c r="N45" s="244">
        <f>AVERAGE(N33:N43)</f>
        <v>48.306363636363649</v>
      </c>
      <c r="O45" s="244">
        <f t="shared" ref="O45:P45" si="0">AVERAGE(O33:O43)</f>
        <v>42.586363636363643</v>
      </c>
      <c r="P45" s="244">
        <f t="shared" si="0"/>
        <v>42.820909090909097</v>
      </c>
    </row>
    <row r="46" spans="1:20">
      <c r="M46" s="194" t="s">
        <v>1075</v>
      </c>
      <c r="N46" s="194">
        <f>N45*About!$A$69</f>
        <v>36.39901035348398</v>
      </c>
      <c r="O46" s="194">
        <f>O45*About!$A$69</f>
        <v>32.088970773829097</v>
      </c>
      <c r="P46" s="194">
        <f>P45*About!$A$69</f>
        <v>32.265701576682083</v>
      </c>
    </row>
  </sheetData>
  <mergeCells count="7">
    <mergeCell ref="A4:D43"/>
    <mergeCell ref="A1:Q1"/>
    <mergeCell ref="A2:A3"/>
    <mergeCell ref="B2:E2"/>
    <mergeCell ref="F2:I2"/>
    <mergeCell ref="J2:M2"/>
    <mergeCell ref="N2:P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4.75"/>
  <cols>
    <col min="4" max="4" width="13.5429687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256"/>
      <c r="C112" s="256"/>
      <c r="D112" s="256"/>
      <c r="E112" s="256"/>
      <c r="F112" s="256"/>
      <c r="G112" s="256"/>
      <c r="H112" s="256"/>
      <c r="I112" s="256"/>
      <c r="J112" s="256"/>
      <c r="K112" s="256"/>
      <c r="L112" s="256"/>
      <c r="M112" s="256"/>
      <c r="N112" s="256"/>
      <c r="O112" s="256"/>
      <c r="P112" s="256"/>
      <c r="Q112" s="256"/>
      <c r="R112" s="256"/>
      <c r="S112" s="256"/>
      <c r="T112" s="256"/>
      <c r="U112" s="256"/>
      <c r="V112" s="256"/>
      <c r="W112" s="256"/>
      <c r="X112" s="256"/>
      <c r="Y112" s="256"/>
      <c r="Z112" s="256"/>
      <c r="AA112" s="256"/>
      <c r="AB112" s="256"/>
      <c r="AC112" s="256"/>
      <c r="AD112" s="256"/>
      <c r="AE112" s="256"/>
      <c r="AF112" s="25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256"/>
      <c r="C308" s="256"/>
      <c r="D308" s="256"/>
      <c r="E308" s="256"/>
      <c r="F308" s="256"/>
      <c r="G308" s="256"/>
      <c r="H308" s="256"/>
      <c r="I308" s="256"/>
      <c r="J308" s="256"/>
      <c r="K308" s="256"/>
      <c r="L308" s="256"/>
      <c r="M308" s="256"/>
      <c r="N308" s="256"/>
      <c r="O308" s="256"/>
      <c r="P308" s="256"/>
      <c r="Q308" s="256"/>
      <c r="R308" s="256"/>
      <c r="S308" s="256"/>
      <c r="T308" s="256"/>
      <c r="U308" s="256"/>
      <c r="V308" s="256"/>
      <c r="W308" s="256"/>
      <c r="X308" s="256"/>
      <c r="Y308" s="256"/>
      <c r="Z308" s="256"/>
      <c r="AA308" s="256"/>
      <c r="AB308" s="256"/>
      <c r="AC308" s="256"/>
      <c r="AD308" s="256"/>
      <c r="AE308" s="256"/>
      <c r="AF308" s="25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257"/>
      <c r="C500" s="256"/>
      <c r="D500" s="256"/>
      <c r="E500" s="256"/>
      <c r="F500" s="256"/>
      <c r="G500" s="256"/>
      <c r="H500" s="256"/>
      <c r="I500" s="256"/>
      <c r="J500" s="256"/>
      <c r="K500" s="256"/>
      <c r="L500" s="256"/>
      <c r="M500" s="256"/>
      <c r="N500" s="256"/>
      <c r="O500" s="256"/>
      <c r="P500" s="256"/>
      <c r="Q500" s="256"/>
      <c r="R500" s="256"/>
      <c r="S500" s="256"/>
      <c r="T500" s="256"/>
      <c r="U500" s="256"/>
      <c r="V500" s="256"/>
      <c r="W500" s="256"/>
      <c r="X500" s="256"/>
      <c r="Y500" s="256"/>
      <c r="Z500" s="256"/>
      <c r="AA500" s="256"/>
      <c r="AB500" s="256"/>
      <c r="AC500" s="256"/>
      <c r="AD500" s="256"/>
      <c r="AE500" s="256"/>
      <c r="AF500" s="256"/>
      <c r="AG500" s="25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256"/>
      <c r="C511" s="256"/>
      <c r="D511" s="256"/>
      <c r="E511" s="256"/>
      <c r="F511" s="256"/>
      <c r="G511" s="256"/>
      <c r="H511" s="256"/>
      <c r="I511" s="256"/>
      <c r="J511" s="256"/>
      <c r="K511" s="256"/>
      <c r="L511" s="256"/>
      <c r="M511" s="256"/>
      <c r="N511" s="256"/>
      <c r="O511" s="256"/>
      <c r="P511" s="256"/>
      <c r="Q511" s="256"/>
      <c r="R511" s="256"/>
      <c r="S511" s="256"/>
      <c r="T511" s="256"/>
      <c r="U511" s="256"/>
      <c r="V511" s="256"/>
      <c r="W511" s="256"/>
      <c r="X511" s="256"/>
      <c r="Y511" s="256"/>
      <c r="Z511" s="256"/>
      <c r="AA511" s="256"/>
      <c r="AB511" s="256"/>
      <c r="AC511" s="256"/>
      <c r="AD511" s="256"/>
      <c r="AE511" s="256"/>
      <c r="AF511" s="25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256"/>
      <c r="C712" s="256"/>
      <c r="D712" s="256"/>
      <c r="E712" s="256"/>
      <c r="F712" s="256"/>
      <c r="G712" s="256"/>
      <c r="H712" s="256"/>
      <c r="I712" s="256"/>
      <c r="J712" s="256"/>
      <c r="K712" s="256"/>
      <c r="L712" s="256"/>
      <c r="M712" s="256"/>
      <c r="N712" s="256"/>
      <c r="O712" s="256"/>
      <c r="P712" s="256"/>
      <c r="Q712" s="256"/>
      <c r="R712" s="256"/>
      <c r="S712" s="256"/>
      <c r="T712" s="256"/>
      <c r="U712" s="256"/>
      <c r="V712" s="256"/>
      <c r="W712" s="256"/>
      <c r="X712" s="256"/>
      <c r="Y712" s="256"/>
      <c r="Z712" s="256"/>
      <c r="AA712" s="256"/>
      <c r="AB712" s="256"/>
      <c r="AC712" s="256"/>
      <c r="AD712" s="256"/>
      <c r="AE712" s="256"/>
      <c r="AF712" s="25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256"/>
      <c r="C887" s="256"/>
      <c r="D887" s="256"/>
      <c r="E887" s="256"/>
      <c r="F887" s="256"/>
      <c r="G887" s="256"/>
      <c r="H887" s="256"/>
      <c r="I887" s="256"/>
      <c r="J887" s="256"/>
      <c r="K887" s="256"/>
      <c r="L887" s="256"/>
      <c r="M887" s="256"/>
      <c r="N887" s="256"/>
      <c r="O887" s="256"/>
      <c r="P887" s="256"/>
      <c r="Q887" s="256"/>
      <c r="R887" s="256"/>
      <c r="S887" s="256"/>
      <c r="T887" s="256"/>
      <c r="U887" s="256"/>
      <c r="V887" s="256"/>
      <c r="W887" s="256"/>
      <c r="X887" s="256"/>
      <c r="Y887" s="256"/>
      <c r="Z887" s="256"/>
      <c r="AA887" s="256"/>
      <c r="AB887" s="256"/>
      <c r="AC887" s="256"/>
      <c r="AD887" s="256"/>
      <c r="AE887" s="256"/>
      <c r="AF887" s="25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256"/>
      <c r="C1101" s="256"/>
      <c r="D1101" s="256"/>
      <c r="E1101" s="256"/>
      <c r="F1101" s="256"/>
      <c r="G1101" s="256"/>
      <c r="H1101" s="256"/>
      <c r="I1101" s="256"/>
      <c r="J1101" s="256"/>
      <c r="K1101" s="256"/>
      <c r="L1101" s="256"/>
      <c r="M1101" s="256"/>
      <c r="N1101" s="256"/>
      <c r="O1101" s="256"/>
      <c r="P1101" s="256"/>
      <c r="Q1101" s="256"/>
      <c r="R1101" s="256"/>
      <c r="S1101" s="256"/>
      <c r="T1101" s="256"/>
      <c r="U1101" s="256"/>
      <c r="V1101" s="256"/>
      <c r="W1101" s="256"/>
      <c r="X1101" s="256"/>
      <c r="Y1101" s="256"/>
      <c r="Z1101" s="256"/>
      <c r="AA1101" s="256"/>
      <c r="AB1101" s="256"/>
      <c r="AC1101" s="256"/>
      <c r="AD1101" s="256"/>
      <c r="AE1101" s="256"/>
      <c r="AF1101" s="25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256"/>
      <c r="C1229" s="256"/>
      <c r="D1229" s="256"/>
      <c r="E1229" s="256"/>
      <c r="F1229" s="256"/>
      <c r="G1229" s="256"/>
      <c r="H1229" s="256"/>
      <c r="I1229" s="256"/>
      <c r="J1229" s="256"/>
      <c r="K1229" s="256"/>
      <c r="L1229" s="256"/>
      <c r="M1229" s="256"/>
      <c r="N1229" s="256"/>
      <c r="O1229" s="256"/>
      <c r="P1229" s="256"/>
      <c r="Q1229" s="256"/>
      <c r="R1229" s="256"/>
      <c r="S1229" s="256"/>
      <c r="T1229" s="256"/>
      <c r="U1229" s="256"/>
      <c r="V1229" s="256"/>
      <c r="W1229" s="256"/>
      <c r="X1229" s="256"/>
      <c r="Y1229" s="256"/>
      <c r="Z1229" s="256"/>
      <c r="AA1229" s="256"/>
      <c r="AB1229" s="256"/>
      <c r="AC1229" s="256"/>
      <c r="AD1229" s="256"/>
      <c r="AE1229" s="256"/>
      <c r="AF1229" s="25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256"/>
      <c r="C1390" s="256"/>
      <c r="D1390" s="256"/>
      <c r="E1390" s="256"/>
      <c r="F1390" s="256"/>
      <c r="G1390" s="256"/>
      <c r="H1390" s="256"/>
      <c r="I1390" s="256"/>
      <c r="J1390" s="256"/>
      <c r="K1390" s="256"/>
      <c r="L1390" s="256"/>
      <c r="M1390" s="256"/>
      <c r="N1390" s="256"/>
      <c r="O1390" s="256"/>
      <c r="P1390" s="256"/>
      <c r="Q1390" s="256"/>
      <c r="R1390" s="256"/>
      <c r="S1390" s="256"/>
      <c r="T1390" s="256"/>
      <c r="U1390" s="256"/>
      <c r="V1390" s="256"/>
      <c r="W1390" s="256"/>
      <c r="X1390" s="256"/>
      <c r="Y1390" s="256"/>
      <c r="Z1390" s="256"/>
      <c r="AA1390" s="256"/>
      <c r="AB1390" s="256"/>
      <c r="AC1390" s="256"/>
      <c r="AD1390" s="256"/>
      <c r="AE1390" s="256"/>
      <c r="AF1390" s="25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256"/>
      <c r="C1502" s="256"/>
      <c r="D1502" s="256"/>
      <c r="E1502" s="256"/>
      <c r="F1502" s="256"/>
      <c r="G1502" s="256"/>
      <c r="H1502" s="256"/>
      <c r="I1502" s="256"/>
      <c r="J1502" s="256"/>
      <c r="K1502" s="256"/>
      <c r="L1502" s="256"/>
      <c r="M1502" s="256"/>
      <c r="N1502" s="256"/>
      <c r="O1502" s="256"/>
      <c r="P1502" s="256"/>
      <c r="Q1502" s="256"/>
      <c r="R1502" s="256"/>
      <c r="S1502" s="256"/>
      <c r="T1502" s="256"/>
      <c r="U1502" s="256"/>
      <c r="V1502" s="256"/>
      <c r="W1502" s="256"/>
      <c r="X1502" s="256"/>
      <c r="Y1502" s="256"/>
      <c r="Z1502" s="256"/>
      <c r="AA1502" s="256"/>
      <c r="AB1502" s="256"/>
      <c r="AC1502" s="256"/>
      <c r="AD1502" s="256"/>
      <c r="AE1502" s="256"/>
      <c r="AF1502" s="25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256"/>
      <c r="C1604" s="256"/>
      <c r="D1604" s="256"/>
      <c r="E1604" s="256"/>
      <c r="F1604" s="256"/>
      <c r="G1604" s="256"/>
      <c r="H1604" s="256"/>
      <c r="I1604" s="256"/>
      <c r="J1604" s="256"/>
      <c r="K1604" s="256"/>
      <c r="L1604" s="256"/>
      <c r="M1604" s="256"/>
      <c r="N1604" s="256"/>
      <c r="O1604" s="256"/>
      <c r="P1604" s="256"/>
      <c r="Q1604" s="256"/>
      <c r="R1604" s="256"/>
      <c r="S1604" s="256"/>
      <c r="T1604" s="256"/>
      <c r="U1604" s="256"/>
      <c r="V1604" s="256"/>
      <c r="W1604" s="256"/>
      <c r="X1604" s="256"/>
      <c r="Y1604" s="256"/>
      <c r="Z1604" s="256"/>
      <c r="AA1604" s="256"/>
      <c r="AB1604" s="256"/>
      <c r="AC1604" s="256"/>
      <c r="AD1604" s="256"/>
      <c r="AE1604" s="256"/>
      <c r="AF1604" s="25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256"/>
      <c r="C1699" s="256"/>
      <c r="D1699" s="256"/>
      <c r="E1699" s="256"/>
      <c r="F1699" s="256"/>
      <c r="G1699" s="256"/>
      <c r="H1699" s="256"/>
      <c r="I1699" s="256"/>
      <c r="J1699" s="256"/>
      <c r="K1699" s="256"/>
      <c r="L1699" s="256"/>
      <c r="M1699" s="256"/>
      <c r="N1699" s="256"/>
      <c r="O1699" s="256"/>
      <c r="P1699" s="256"/>
      <c r="Q1699" s="256"/>
      <c r="R1699" s="256"/>
      <c r="S1699" s="256"/>
      <c r="T1699" s="256"/>
      <c r="U1699" s="256"/>
      <c r="V1699" s="256"/>
      <c r="W1699" s="256"/>
      <c r="X1699" s="256"/>
      <c r="Y1699" s="256"/>
      <c r="Z1699" s="256"/>
      <c r="AA1699" s="256"/>
      <c r="AB1699" s="256"/>
      <c r="AC1699" s="256"/>
      <c r="AD1699" s="256"/>
      <c r="AE1699" s="256"/>
      <c r="AF1699" s="25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256"/>
      <c r="C1945" s="256"/>
      <c r="D1945" s="256"/>
      <c r="E1945" s="256"/>
      <c r="F1945" s="256"/>
      <c r="G1945" s="256"/>
      <c r="H1945" s="256"/>
      <c r="I1945" s="256"/>
      <c r="J1945" s="256"/>
      <c r="K1945" s="256"/>
      <c r="L1945" s="256"/>
      <c r="M1945" s="256"/>
      <c r="N1945" s="256"/>
      <c r="O1945" s="256"/>
      <c r="P1945" s="256"/>
      <c r="Q1945" s="256"/>
      <c r="R1945" s="256"/>
      <c r="S1945" s="256"/>
      <c r="T1945" s="256"/>
      <c r="U1945" s="256"/>
      <c r="V1945" s="256"/>
      <c r="W1945" s="256"/>
      <c r="X1945" s="256"/>
      <c r="Y1945" s="256"/>
      <c r="Z1945" s="256"/>
      <c r="AA1945" s="256"/>
      <c r="AB1945" s="256"/>
      <c r="AC1945" s="256"/>
      <c r="AD1945" s="256"/>
      <c r="AE1945" s="256"/>
      <c r="AF1945" s="25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256"/>
      <c r="C2031" s="256"/>
      <c r="D2031" s="256"/>
      <c r="E2031" s="256"/>
      <c r="F2031" s="256"/>
      <c r="G2031" s="256"/>
      <c r="H2031" s="256"/>
      <c r="I2031" s="256"/>
      <c r="J2031" s="256"/>
      <c r="K2031" s="256"/>
      <c r="L2031" s="256"/>
      <c r="M2031" s="256"/>
      <c r="N2031" s="256"/>
      <c r="O2031" s="256"/>
      <c r="P2031" s="256"/>
      <c r="Q2031" s="256"/>
      <c r="R2031" s="256"/>
      <c r="S2031" s="256"/>
      <c r="T2031" s="256"/>
      <c r="U2031" s="256"/>
      <c r="V2031" s="256"/>
      <c r="W2031" s="256"/>
      <c r="X2031" s="256"/>
      <c r="Y2031" s="256"/>
      <c r="Z2031" s="256"/>
      <c r="AA2031" s="256"/>
      <c r="AB2031" s="256"/>
      <c r="AC2031" s="256"/>
      <c r="AD2031" s="256"/>
      <c r="AE2031" s="256"/>
      <c r="AF2031" s="25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256"/>
      <c r="C2153" s="256"/>
      <c r="D2153" s="256"/>
      <c r="E2153" s="256"/>
      <c r="F2153" s="256"/>
      <c r="G2153" s="256"/>
      <c r="H2153" s="256"/>
      <c r="I2153" s="256"/>
      <c r="J2153" s="256"/>
      <c r="K2153" s="256"/>
      <c r="L2153" s="256"/>
      <c r="M2153" s="256"/>
      <c r="N2153" s="256"/>
      <c r="O2153" s="256"/>
      <c r="P2153" s="256"/>
      <c r="Q2153" s="256"/>
      <c r="R2153" s="256"/>
      <c r="S2153" s="256"/>
      <c r="T2153" s="256"/>
      <c r="U2153" s="256"/>
      <c r="V2153" s="256"/>
      <c r="W2153" s="256"/>
      <c r="X2153" s="256"/>
      <c r="Y2153" s="256"/>
      <c r="Z2153" s="256"/>
      <c r="AA2153" s="256"/>
      <c r="AB2153" s="256"/>
      <c r="AC2153" s="256"/>
      <c r="AD2153" s="256"/>
      <c r="AE2153" s="256"/>
      <c r="AF2153" s="25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256"/>
      <c r="C2317" s="256"/>
      <c r="D2317" s="256"/>
      <c r="E2317" s="256"/>
      <c r="F2317" s="256"/>
      <c r="G2317" s="256"/>
      <c r="H2317" s="256"/>
      <c r="I2317" s="256"/>
      <c r="J2317" s="256"/>
      <c r="K2317" s="256"/>
      <c r="L2317" s="256"/>
      <c r="M2317" s="256"/>
      <c r="N2317" s="256"/>
      <c r="O2317" s="256"/>
      <c r="P2317" s="256"/>
      <c r="Q2317" s="256"/>
      <c r="R2317" s="256"/>
      <c r="S2317" s="256"/>
      <c r="T2317" s="256"/>
      <c r="U2317" s="256"/>
      <c r="V2317" s="256"/>
      <c r="W2317" s="256"/>
      <c r="X2317" s="256"/>
      <c r="Y2317" s="256"/>
      <c r="Z2317" s="256"/>
      <c r="AA2317" s="256"/>
      <c r="AB2317" s="256"/>
      <c r="AC2317" s="256"/>
      <c r="AD2317" s="256"/>
      <c r="AE2317" s="256"/>
      <c r="AF2317" s="25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256"/>
      <c r="C2419" s="256"/>
      <c r="D2419" s="256"/>
      <c r="E2419" s="256"/>
      <c r="F2419" s="256"/>
      <c r="G2419" s="256"/>
      <c r="H2419" s="256"/>
      <c r="I2419" s="256"/>
      <c r="J2419" s="256"/>
      <c r="K2419" s="256"/>
      <c r="L2419" s="256"/>
      <c r="M2419" s="256"/>
      <c r="N2419" s="256"/>
      <c r="O2419" s="256"/>
      <c r="P2419" s="256"/>
      <c r="Q2419" s="256"/>
      <c r="R2419" s="256"/>
      <c r="S2419" s="256"/>
      <c r="T2419" s="256"/>
      <c r="U2419" s="256"/>
      <c r="V2419" s="256"/>
      <c r="W2419" s="256"/>
      <c r="X2419" s="256"/>
      <c r="Y2419" s="256"/>
      <c r="Z2419" s="256"/>
      <c r="AA2419" s="256"/>
      <c r="AB2419" s="256"/>
      <c r="AC2419" s="256"/>
      <c r="AD2419" s="256"/>
      <c r="AE2419" s="256"/>
      <c r="AF2419" s="25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256"/>
      <c r="C2509" s="256"/>
      <c r="D2509" s="256"/>
      <c r="E2509" s="256"/>
      <c r="F2509" s="256"/>
      <c r="G2509" s="256"/>
      <c r="H2509" s="256"/>
      <c r="I2509" s="256"/>
      <c r="J2509" s="256"/>
      <c r="K2509" s="256"/>
      <c r="L2509" s="256"/>
      <c r="M2509" s="256"/>
      <c r="N2509" s="256"/>
      <c r="O2509" s="256"/>
      <c r="P2509" s="256"/>
      <c r="Q2509" s="256"/>
      <c r="R2509" s="256"/>
      <c r="S2509" s="256"/>
      <c r="T2509" s="256"/>
      <c r="U2509" s="256"/>
      <c r="V2509" s="256"/>
      <c r="W2509" s="256"/>
      <c r="X2509" s="256"/>
      <c r="Y2509" s="256"/>
      <c r="Z2509" s="256"/>
      <c r="AA2509" s="256"/>
      <c r="AB2509" s="256"/>
      <c r="AC2509" s="256"/>
      <c r="AD2509" s="256"/>
      <c r="AE2509" s="256"/>
      <c r="AF2509" s="25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256"/>
      <c r="C2598" s="256"/>
      <c r="D2598" s="256"/>
      <c r="E2598" s="256"/>
      <c r="F2598" s="256"/>
      <c r="G2598" s="256"/>
      <c r="H2598" s="256"/>
      <c r="I2598" s="256"/>
      <c r="J2598" s="256"/>
      <c r="K2598" s="256"/>
      <c r="L2598" s="256"/>
      <c r="M2598" s="256"/>
      <c r="N2598" s="256"/>
      <c r="O2598" s="256"/>
      <c r="P2598" s="256"/>
      <c r="Q2598" s="256"/>
      <c r="R2598" s="256"/>
      <c r="S2598" s="256"/>
      <c r="T2598" s="256"/>
      <c r="U2598" s="256"/>
      <c r="V2598" s="256"/>
      <c r="W2598" s="256"/>
      <c r="X2598" s="256"/>
      <c r="Y2598" s="256"/>
      <c r="Z2598" s="256"/>
      <c r="AA2598" s="256"/>
      <c r="AB2598" s="256"/>
      <c r="AC2598" s="256"/>
      <c r="AD2598" s="256"/>
      <c r="AE2598" s="256"/>
      <c r="AF2598" s="25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256"/>
      <c r="C2719" s="256"/>
      <c r="D2719" s="256"/>
      <c r="E2719" s="256"/>
      <c r="F2719" s="256"/>
      <c r="G2719" s="256"/>
      <c r="H2719" s="256"/>
      <c r="I2719" s="256"/>
      <c r="J2719" s="256"/>
      <c r="K2719" s="256"/>
      <c r="L2719" s="256"/>
      <c r="M2719" s="256"/>
      <c r="N2719" s="256"/>
      <c r="O2719" s="256"/>
      <c r="P2719" s="256"/>
      <c r="Q2719" s="256"/>
      <c r="R2719" s="256"/>
      <c r="S2719" s="256"/>
      <c r="T2719" s="256"/>
      <c r="U2719" s="256"/>
      <c r="V2719" s="256"/>
      <c r="W2719" s="256"/>
      <c r="X2719" s="256"/>
      <c r="Y2719" s="256"/>
      <c r="Z2719" s="256"/>
      <c r="AA2719" s="256"/>
      <c r="AB2719" s="256"/>
      <c r="AC2719" s="256"/>
      <c r="AD2719" s="256"/>
      <c r="AE2719" s="256"/>
      <c r="AF2719" s="25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256"/>
      <c r="C2837" s="256"/>
      <c r="D2837" s="256"/>
      <c r="E2837" s="256"/>
      <c r="F2837" s="256"/>
      <c r="G2837" s="256"/>
      <c r="H2837" s="256"/>
      <c r="I2837" s="256"/>
      <c r="J2837" s="256"/>
      <c r="K2837" s="256"/>
      <c r="L2837" s="256"/>
      <c r="M2837" s="256"/>
      <c r="N2837" s="256"/>
      <c r="O2837" s="256"/>
      <c r="P2837" s="256"/>
      <c r="Q2837" s="256"/>
      <c r="R2837" s="256"/>
      <c r="S2837" s="256"/>
      <c r="T2837" s="256"/>
      <c r="U2837" s="256"/>
      <c r="V2837" s="256"/>
      <c r="W2837" s="256"/>
      <c r="X2837" s="256"/>
      <c r="Y2837" s="256"/>
      <c r="Z2837" s="256"/>
      <c r="AA2837" s="256"/>
      <c r="AB2837" s="256"/>
      <c r="AC2837" s="256"/>
      <c r="AD2837" s="256"/>
      <c r="AE2837" s="256"/>
      <c r="AF2837" s="25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258"/>
      <c r="C112" s="258"/>
      <c r="D112" s="258"/>
      <c r="E112" s="258"/>
      <c r="F112" s="258"/>
      <c r="G112" s="258"/>
      <c r="H112" s="258"/>
      <c r="I112" s="258"/>
      <c r="J112" s="258"/>
      <c r="K112" s="258"/>
      <c r="L112" s="258"/>
      <c r="M112" s="258"/>
      <c r="N112" s="258"/>
      <c r="O112" s="258"/>
      <c r="P112" s="258"/>
      <c r="Q112" s="258"/>
      <c r="R112" s="258"/>
      <c r="S112" s="258"/>
      <c r="T112" s="258"/>
      <c r="U112" s="258"/>
      <c r="V112" s="258"/>
      <c r="W112" s="258"/>
      <c r="X112" s="258"/>
      <c r="Y112" s="258"/>
      <c r="Z112" s="258"/>
      <c r="AA112" s="258"/>
      <c r="AB112" s="258"/>
      <c r="AC112" s="258"/>
      <c r="AD112" s="258"/>
      <c r="AE112" s="258"/>
      <c r="AF112" s="258"/>
      <c r="AG112" s="25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6953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ht="14.75">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ht="14.75">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ht="14.75">
      <c r="B34" s="16" t="s">
        <v>24</v>
      </c>
    </row>
    <row r="35" spans="1:34" ht="14.75">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ht="14.75">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ht="14.75">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5" thickBot="1"/>
    <row r="39" spans="1:34" ht="14.75">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ht="14.75">
      <c r="B40" s="7" t="s">
        <v>307</v>
      </c>
    </row>
    <row r="41" spans="1:34" ht="14.75">
      <c r="B41" s="7" t="s">
        <v>280</v>
      </c>
    </row>
    <row r="42" spans="1:34" ht="14.75">
      <c r="B42" s="7" t="s">
        <v>31</v>
      </c>
    </row>
    <row r="43" spans="1:34" ht="14.75">
      <c r="B43" s="7" t="s">
        <v>30</v>
      </c>
    </row>
    <row r="44" spans="1:34" ht="14.75">
      <c r="B44" s="7" t="s">
        <v>308</v>
      </c>
    </row>
    <row r="45" spans="1:34" ht="14.75">
      <c r="B45" s="7" t="s">
        <v>309</v>
      </c>
    </row>
    <row r="46" spans="1:34" ht="14.75">
      <c r="B46" s="7" t="s">
        <v>310</v>
      </c>
    </row>
    <row r="112" spans="2:34" ht="15" customHeight="1">
      <c r="B112" s="258"/>
      <c r="C112" s="258"/>
      <c r="D112" s="258"/>
      <c r="E112" s="258"/>
      <c r="F112" s="258"/>
      <c r="G112" s="258"/>
      <c r="H112" s="258"/>
      <c r="I112" s="258"/>
      <c r="J112" s="258"/>
      <c r="K112" s="258"/>
      <c r="L112" s="258"/>
      <c r="M112" s="258"/>
      <c r="N112" s="258"/>
      <c r="O112" s="258"/>
      <c r="P112" s="258"/>
      <c r="Q112" s="258"/>
      <c r="R112" s="258"/>
      <c r="S112" s="258"/>
      <c r="T112" s="258"/>
      <c r="U112" s="258"/>
      <c r="V112" s="258"/>
      <c r="W112" s="258"/>
      <c r="X112" s="258"/>
      <c r="Y112" s="258"/>
      <c r="Z112" s="258"/>
      <c r="AA112" s="258"/>
      <c r="AB112" s="258"/>
      <c r="AC112" s="258"/>
      <c r="AD112" s="258"/>
      <c r="AE112" s="258"/>
      <c r="AF112" s="258"/>
      <c r="AG112" s="258"/>
      <c r="AH112" s="258"/>
    </row>
    <row r="308" spans="2:34"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c r="AH308" s="258"/>
    </row>
    <row r="500" spans="2:34" ht="15" customHeight="1">
      <c r="B500" s="259"/>
      <c r="C500" s="258"/>
      <c r="D500" s="258"/>
      <c r="E500" s="258"/>
      <c r="F500" s="258"/>
      <c r="G500" s="258"/>
      <c r="H500" s="258"/>
      <c r="I500" s="258"/>
      <c r="J500" s="258"/>
      <c r="K500" s="258"/>
      <c r="L500" s="258"/>
      <c r="M500" s="258"/>
      <c r="N500" s="258"/>
      <c r="O500" s="258"/>
      <c r="P500" s="258"/>
      <c r="Q500" s="258"/>
      <c r="R500" s="258"/>
      <c r="S500" s="258"/>
      <c r="T500" s="258"/>
      <c r="U500" s="258"/>
      <c r="V500" s="258"/>
      <c r="W500" s="258"/>
      <c r="X500" s="258"/>
      <c r="Y500" s="258"/>
      <c r="Z500" s="258"/>
      <c r="AA500" s="258"/>
      <c r="AB500" s="258"/>
      <c r="AC500" s="258"/>
      <c r="AD500" s="258"/>
      <c r="AE500" s="258"/>
      <c r="AF500" s="258"/>
      <c r="AG500" s="258"/>
    </row>
    <row r="511" spans="2:34"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c r="AH511" s="258"/>
    </row>
    <row r="712" spans="2:34"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c r="AH712" s="258"/>
    </row>
    <row r="887" spans="2:34"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c r="AH887" s="258"/>
    </row>
    <row r="1100" spans="2:34"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c r="AH1100" s="258"/>
    </row>
    <row r="1227" spans="2:34"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c r="AH1227" s="258"/>
    </row>
    <row r="1390" spans="2:34"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c r="AH1390" s="258"/>
    </row>
    <row r="1502" spans="2:34"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c r="AH1502" s="258"/>
    </row>
    <row r="1604" spans="2:34"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c r="AH1604" s="258"/>
    </row>
    <row r="1698" spans="2:34"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c r="AH1698" s="258"/>
    </row>
    <row r="1945" spans="2:34"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c r="AH1945" s="258"/>
    </row>
    <row r="2031" spans="2:34"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c r="AH2031" s="258"/>
    </row>
    <row r="2153" spans="2:34"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c r="AH2153" s="258"/>
    </row>
    <row r="2317" spans="2:34"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c r="AH2317" s="258"/>
    </row>
    <row r="2419" spans="2:34"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c r="AH2419" s="258"/>
    </row>
    <row r="2509" spans="2:34"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c r="AH2509" s="258"/>
    </row>
    <row r="2598" spans="2:34"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c r="AH2598" s="258"/>
    </row>
    <row r="2719" spans="2:34"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c r="AH2719" s="258"/>
    </row>
    <row r="2837" spans="2:34"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c r="AH2837" s="25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4.75"/>
  <cols>
    <col min="1" max="1" width="26.26953125" customWidth="1"/>
  </cols>
  <sheetData>
    <row r="1" spans="1:47" ht="21">
      <c r="A1" s="34" t="s">
        <v>329</v>
      </c>
    </row>
    <row r="2" spans="1:47" ht="21">
      <c r="A2" s="34" t="s">
        <v>37</v>
      </c>
    </row>
    <row r="3" spans="1:47" ht="21">
      <c r="A3" s="34" t="s">
        <v>330</v>
      </c>
    </row>
    <row r="4" spans="1:47" ht="21">
      <c r="A4" s="34" t="s">
        <v>38</v>
      </c>
    </row>
    <row r="7" spans="1:47" ht="18.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328125" defaultRowHeight="14.75"/>
  <cols>
    <col min="1" max="1" width="28.7265625" customWidth="1"/>
    <col min="2" max="13" width="15.7265625" customWidth="1"/>
    <col min="14" max="14" width="27.406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4.7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60" t="s">
        <v>408</v>
      </c>
      <c r="C146" s="261"/>
      <c r="D146" s="261"/>
      <c r="E146" s="261"/>
      <c r="F146" s="261"/>
      <c r="G146" s="261"/>
      <c r="H146" s="261"/>
      <c r="I146" s="261"/>
      <c r="J146" s="261"/>
      <c r="K146" s="261"/>
      <c r="L146" s="261"/>
      <c r="M146" s="261"/>
      <c r="N146" s="261"/>
      <c r="O146" s="261"/>
      <c r="P146" s="261"/>
      <c r="Q146" s="261"/>
      <c r="R146" s="261"/>
      <c r="S146" s="261"/>
      <c r="T146" s="261"/>
      <c r="U146" s="261"/>
      <c r="V146" s="261"/>
      <c r="W146" s="261"/>
      <c r="X146" s="261"/>
      <c r="Y146" s="261"/>
      <c r="Z146" s="261"/>
      <c r="AA146" s="261"/>
      <c r="AB146" s="261"/>
      <c r="AC146" s="261"/>
      <c r="AD146" s="261"/>
      <c r="AE146" s="261"/>
      <c r="AF146" s="261"/>
      <c r="AG146" s="26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256"/>
      <c r="C308" s="256"/>
      <c r="D308" s="256"/>
      <c r="E308" s="256"/>
      <c r="F308" s="256"/>
      <c r="G308" s="256"/>
      <c r="H308" s="256"/>
      <c r="I308" s="256"/>
      <c r="J308" s="256"/>
      <c r="K308" s="256"/>
      <c r="L308" s="256"/>
      <c r="M308" s="256"/>
      <c r="N308" s="256"/>
      <c r="O308" s="256"/>
      <c r="P308" s="256"/>
      <c r="Q308" s="256"/>
      <c r="R308" s="256"/>
      <c r="S308" s="256"/>
      <c r="T308" s="256"/>
      <c r="U308" s="256"/>
      <c r="V308" s="256"/>
      <c r="W308" s="256"/>
      <c r="X308" s="256"/>
      <c r="Y308" s="256"/>
      <c r="Z308" s="256"/>
      <c r="AA308" s="256"/>
      <c r="AB308" s="256"/>
      <c r="AC308" s="256"/>
      <c r="AD308" s="256"/>
      <c r="AE308" s="256"/>
      <c r="AF308" s="25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256"/>
      <c r="C511" s="256"/>
      <c r="D511" s="256"/>
      <c r="E511" s="256"/>
      <c r="F511" s="256"/>
      <c r="G511" s="256"/>
      <c r="H511" s="256"/>
      <c r="I511" s="256"/>
      <c r="J511" s="256"/>
      <c r="K511" s="256"/>
      <c r="L511" s="256"/>
      <c r="M511" s="256"/>
      <c r="N511" s="256"/>
      <c r="O511" s="256"/>
      <c r="P511" s="256"/>
      <c r="Q511" s="256"/>
      <c r="R511" s="256"/>
      <c r="S511" s="256"/>
      <c r="T511" s="256"/>
      <c r="U511" s="256"/>
      <c r="V511" s="256"/>
      <c r="W511" s="256"/>
      <c r="X511" s="256"/>
      <c r="Y511" s="256"/>
      <c r="Z511" s="256"/>
      <c r="AA511" s="256"/>
      <c r="AB511" s="256"/>
      <c r="AC511" s="256"/>
      <c r="AD511" s="256"/>
      <c r="AE511" s="256"/>
      <c r="AF511" s="25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256"/>
      <c r="C712" s="256"/>
      <c r="D712" s="256"/>
      <c r="E712" s="256"/>
      <c r="F712" s="256"/>
      <c r="G712" s="256"/>
      <c r="H712" s="256"/>
      <c r="I712" s="256"/>
      <c r="J712" s="256"/>
      <c r="K712" s="256"/>
      <c r="L712" s="256"/>
      <c r="M712" s="256"/>
      <c r="N712" s="256"/>
      <c r="O712" s="256"/>
      <c r="P712" s="256"/>
      <c r="Q712" s="256"/>
      <c r="R712" s="256"/>
      <c r="S712" s="256"/>
      <c r="T712" s="256"/>
      <c r="U712" s="256"/>
      <c r="V712" s="256"/>
      <c r="W712" s="256"/>
      <c r="X712" s="256"/>
      <c r="Y712" s="256"/>
      <c r="Z712" s="256"/>
      <c r="AA712" s="256"/>
      <c r="AB712" s="256"/>
      <c r="AC712" s="256"/>
      <c r="AD712" s="256"/>
      <c r="AE712" s="256"/>
      <c r="AF712" s="25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256"/>
      <c r="C887" s="256"/>
      <c r="D887" s="256"/>
      <c r="E887" s="256"/>
      <c r="F887" s="256"/>
      <c r="G887" s="256"/>
      <c r="H887" s="256"/>
      <c r="I887" s="256"/>
      <c r="J887" s="256"/>
      <c r="K887" s="256"/>
      <c r="L887" s="256"/>
      <c r="M887" s="256"/>
      <c r="N887" s="256"/>
      <c r="O887" s="256"/>
      <c r="P887" s="256"/>
      <c r="Q887" s="256"/>
      <c r="R887" s="256"/>
      <c r="S887" s="256"/>
      <c r="T887" s="256"/>
      <c r="U887" s="256"/>
      <c r="V887" s="256"/>
      <c r="W887" s="256"/>
      <c r="X887" s="256"/>
      <c r="Y887" s="256"/>
      <c r="Z887" s="256"/>
      <c r="AA887" s="256"/>
      <c r="AB887" s="256"/>
      <c r="AC887" s="256"/>
      <c r="AD887" s="256"/>
      <c r="AE887" s="256"/>
      <c r="AF887" s="25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256"/>
      <c r="C1101" s="256"/>
      <c r="D1101" s="256"/>
      <c r="E1101" s="256"/>
      <c r="F1101" s="256"/>
      <c r="G1101" s="256"/>
      <c r="H1101" s="256"/>
      <c r="I1101" s="256"/>
      <c r="J1101" s="256"/>
      <c r="K1101" s="256"/>
      <c r="L1101" s="256"/>
      <c r="M1101" s="256"/>
      <c r="N1101" s="256"/>
      <c r="O1101" s="256"/>
      <c r="P1101" s="256"/>
      <c r="Q1101" s="256"/>
      <c r="R1101" s="256"/>
      <c r="S1101" s="256"/>
      <c r="T1101" s="256"/>
      <c r="U1101" s="256"/>
      <c r="V1101" s="256"/>
      <c r="W1101" s="256"/>
      <c r="X1101" s="256"/>
      <c r="Y1101" s="256"/>
      <c r="Z1101" s="256"/>
      <c r="AA1101" s="256"/>
      <c r="AB1101" s="256"/>
      <c r="AC1101" s="256"/>
      <c r="AD1101" s="256"/>
      <c r="AE1101" s="256"/>
      <c r="AF1101" s="25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256"/>
      <c r="C1229" s="256"/>
      <c r="D1229" s="256"/>
      <c r="E1229" s="256"/>
      <c r="F1229" s="256"/>
      <c r="G1229" s="256"/>
      <c r="H1229" s="256"/>
      <c r="I1229" s="256"/>
      <c r="J1229" s="256"/>
      <c r="K1229" s="256"/>
      <c r="L1229" s="256"/>
      <c r="M1229" s="256"/>
      <c r="N1229" s="256"/>
      <c r="O1229" s="256"/>
      <c r="P1229" s="256"/>
      <c r="Q1229" s="256"/>
      <c r="R1229" s="256"/>
      <c r="S1229" s="256"/>
      <c r="T1229" s="256"/>
      <c r="U1229" s="256"/>
      <c r="V1229" s="256"/>
      <c r="W1229" s="256"/>
      <c r="X1229" s="256"/>
      <c r="Y1229" s="256"/>
      <c r="Z1229" s="256"/>
      <c r="AA1229" s="256"/>
      <c r="AB1229" s="256"/>
      <c r="AC1229" s="256"/>
      <c r="AD1229" s="256"/>
      <c r="AE1229" s="256"/>
      <c r="AF1229" s="25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256"/>
      <c r="C1390" s="256"/>
      <c r="D1390" s="256"/>
      <c r="E1390" s="256"/>
      <c r="F1390" s="256"/>
      <c r="G1390" s="256"/>
      <c r="H1390" s="256"/>
      <c r="I1390" s="256"/>
      <c r="J1390" s="256"/>
      <c r="K1390" s="256"/>
      <c r="L1390" s="256"/>
      <c r="M1390" s="256"/>
      <c r="N1390" s="256"/>
      <c r="O1390" s="256"/>
      <c r="P1390" s="256"/>
      <c r="Q1390" s="256"/>
      <c r="R1390" s="256"/>
      <c r="S1390" s="256"/>
      <c r="T1390" s="256"/>
      <c r="U1390" s="256"/>
      <c r="V1390" s="256"/>
      <c r="W1390" s="256"/>
      <c r="X1390" s="256"/>
      <c r="Y1390" s="256"/>
      <c r="Z1390" s="256"/>
      <c r="AA1390" s="256"/>
      <c r="AB1390" s="256"/>
      <c r="AC1390" s="256"/>
      <c r="AD1390" s="256"/>
      <c r="AE1390" s="256"/>
      <c r="AF1390" s="25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256"/>
      <c r="C1502" s="256"/>
      <c r="D1502" s="256"/>
      <c r="E1502" s="256"/>
      <c r="F1502" s="256"/>
      <c r="G1502" s="256"/>
      <c r="H1502" s="256"/>
      <c r="I1502" s="256"/>
      <c r="J1502" s="256"/>
      <c r="K1502" s="256"/>
      <c r="L1502" s="256"/>
      <c r="M1502" s="256"/>
      <c r="N1502" s="256"/>
      <c r="O1502" s="256"/>
      <c r="P1502" s="256"/>
      <c r="Q1502" s="256"/>
      <c r="R1502" s="256"/>
      <c r="S1502" s="256"/>
      <c r="T1502" s="256"/>
      <c r="U1502" s="256"/>
      <c r="V1502" s="256"/>
      <c r="W1502" s="256"/>
      <c r="X1502" s="256"/>
      <c r="Y1502" s="256"/>
      <c r="Z1502" s="256"/>
      <c r="AA1502" s="256"/>
      <c r="AB1502" s="256"/>
      <c r="AC1502" s="256"/>
      <c r="AD1502" s="256"/>
      <c r="AE1502" s="256"/>
      <c r="AF1502" s="25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256"/>
      <c r="C1604" s="256"/>
      <c r="D1604" s="256"/>
      <c r="E1604" s="256"/>
      <c r="F1604" s="256"/>
      <c r="G1604" s="256"/>
      <c r="H1604" s="256"/>
      <c r="I1604" s="256"/>
      <c r="J1604" s="256"/>
      <c r="K1604" s="256"/>
      <c r="L1604" s="256"/>
      <c r="M1604" s="256"/>
      <c r="N1604" s="256"/>
      <c r="O1604" s="256"/>
      <c r="P1604" s="256"/>
      <c r="Q1604" s="256"/>
      <c r="R1604" s="256"/>
      <c r="S1604" s="256"/>
      <c r="T1604" s="256"/>
      <c r="U1604" s="256"/>
      <c r="V1604" s="256"/>
      <c r="W1604" s="256"/>
      <c r="X1604" s="256"/>
      <c r="Y1604" s="256"/>
      <c r="Z1604" s="256"/>
      <c r="AA1604" s="256"/>
      <c r="AB1604" s="256"/>
      <c r="AC1604" s="256"/>
      <c r="AD1604" s="256"/>
      <c r="AE1604" s="256"/>
      <c r="AF1604" s="25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256"/>
      <c r="C1699" s="256"/>
      <c r="D1699" s="256"/>
      <c r="E1699" s="256"/>
      <c r="F1699" s="256"/>
      <c r="G1699" s="256"/>
      <c r="H1699" s="256"/>
      <c r="I1699" s="256"/>
      <c r="J1699" s="256"/>
      <c r="K1699" s="256"/>
      <c r="L1699" s="256"/>
      <c r="M1699" s="256"/>
      <c r="N1699" s="256"/>
      <c r="O1699" s="256"/>
      <c r="P1699" s="256"/>
      <c r="Q1699" s="256"/>
      <c r="R1699" s="256"/>
      <c r="S1699" s="256"/>
      <c r="T1699" s="256"/>
      <c r="U1699" s="256"/>
      <c r="V1699" s="256"/>
      <c r="W1699" s="256"/>
      <c r="X1699" s="256"/>
      <c r="Y1699" s="256"/>
      <c r="Z1699" s="256"/>
      <c r="AA1699" s="256"/>
      <c r="AB1699" s="256"/>
      <c r="AC1699" s="256"/>
      <c r="AD1699" s="256"/>
      <c r="AE1699" s="256"/>
      <c r="AF1699" s="25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256"/>
      <c r="C1945" s="256"/>
      <c r="D1945" s="256"/>
      <c r="E1945" s="256"/>
      <c r="F1945" s="256"/>
      <c r="G1945" s="256"/>
      <c r="H1945" s="256"/>
      <c r="I1945" s="256"/>
      <c r="J1945" s="256"/>
      <c r="K1945" s="256"/>
      <c r="L1945" s="256"/>
      <c r="M1945" s="256"/>
      <c r="N1945" s="256"/>
      <c r="O1945" s="256"/>
      <c r="P1945" s="256"/>
      <c r="Q1945" s="256"/>
      <c r="R1945" s="256"/>
      <c r="S1945" s="256"/>
      <c r="T1945" s="256"/>
      <c r="U1945" s="256"/>
      <c r="V1945" s="256"/>
      <c r="W1945" s="256"/>
      <c r="X1945" s="256"/>
      <c r="Y1945" s="256"/>
      <c r="Z1945" s="256"/>
      <c r="AA1945" s="256"/>
      <c r="AB1945" s="256"/>
      <c r="AC1945" s="256"/>
      <c r="AD1945" s="256"/>
      <c r="AE1945" s="256"/>
      <c r="AF1945" s="25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256"/>
      <c r="C2031" s="256"/>
      <c r="D2031" s="256"/>
      <c r="E2031" s="256"/>
      <c r="F2031" s="256"/>
      <c r="G2031" s="256"/>
      <c r="H2031" s="256"/>
      <c r="I2031" s="256"/>
      <c r="J2031" s="256"/>
      <c r="K2031" s="256"/>
      <c r="L2031" s="256"/>
      <c r="M2031" s="256"/>
      <c r="N2031" s="256"/>
      <c r="O2031" s="256"/>
      <c r="P2031" s="256"/>
      <c r="Q2031" s="256"/>
      <c r="R2031" s="256"/>
      <c r="S2031" s="256"/>
      <c r="T2031" s="256"/>
      <c r="U2031" s="256"/>
      <c r="V2031" s="256"/>
      <c r="W2031" s="256"/>
      <c r="X2031" s="256"/>
      <c r="Y2031" s="256"/>
      <c r="Z2031" s="256"/>
      <c r="AA2031" s="256"/>
      <c r="AB2031" s="256"/>
      <c r="AC2031" s="256"/>
      <c r="AD2031" s="256"/>
      <c r="AE2031" s="256"/>
      <c r="AF2031" s="25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256"/>
      <c r="C2153" s="256"/>
      <c r="D2153" s="256"/>
      <c r="E2153" s="256"/>
      <c r="F2153" s="256"/>
      <c r="G2153" s="256"/>
      <c r="H2153" s="256"/>
      <c r="I2153" s="256"/>
      <c r="J2153" s="256"/>
      <c r="K2153" s="256"/>
      <c r="L2153" s="256"/>
      <c r="M2153" s="256"/>
      <c r="N2153" s="256"/>
      <c r="O2153" s="256"/>
      <c r="P2153" s="256"/>
      <c r="Q2153" s="256"/>
      <c r="R2153" s="256"/>
      <c r="S2153" s="256"/>
      <c r="T2153" s="256"/>
      <c r="U2153" s="256"/>
      <c r="V2153" s="256"/>
      <c r="W2153" s="256"/>
      <c r="X2153" s="256"/>
      <c r="Y2153" s="256"/>
      <c r="Z2153" s="256"/>
      <c r="AA2153" s="256"/>
      <c r="AB2153" s="256"/>
      <c r="AC2153" s="256"/>
      <c r="AD2153" s="256"/>
      <c r="AE2153" s="256"/>
      <c r="AF2153" s="25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256"/>
      <c r="C2317" s="256"/>
      <c r="D2317" s="256"/>
      <c r="E2317" s="256"/>
      <c r="F2317" s="256"/>
      <c r="G2317" s="256"/>
      <c r="H2317" s="256"/>
      <c r="I2317" s="256"/>
      <c r="J2317" s="256"/>
      <c r="K2317" s="256"/>
      <c r="L2317" s="256"/>
      <c r="M2317" s="256"/>
      <c r="N2317" s="256"/>
      <c r="O2317" s="256"/>
      <c r="P2317" s="256"/>
      <c r="Q2317" s="256"/>
      <c r="R2317" s="256"/>
      <c r="S2317" s="256"/>
      <c r="T2317" s="256"/>
      <c r="U2317" s="256"/>
      <c r="V2317" s="256"/>
      <c r="W2317" s="256"/>
      <c r="X2317" s="256"/>
      <c r="Y2317" s="256"/>
      <c r="Z2317" s="256"/>
      <c r="AA2317" s="256"/>
      <c r="AB2317" s="256"/>
      <c r="AC2317" s="256"/>
      <c r="AD2317" s="256"/>
      <c r="AE2317" s="256"/>
      <c r="AF2317" s="25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256"/>
      <c r="C2419" s="256"/>
      <c r="D2419" s="256"/>
      <c r="E2419" s="256"/>
      <c r="F2419" s="256"/>
      <c r="G2419" s="256"/>
      <c r="H2419" s="256"/>
      <c r="I2419" s="256"/>
      <c r="J2419" s="256"/>
      <c r="K2419" s="256"/>
      <c r="L2419" s="256"/>
      <c r="M2419" s="256"/>
      <c r="N2419" s="256"/>
      <c r="O2419" s="256"/>
      <c r="P2419" s="256"/>
      <c r="Q2419" s="256"/>
      <c r="R2419" s="256"/>
      <c r="S2419" s="256"/>
      <c r="T2419" s="256"/>
      <c r="U2419" s="256"/>
      <c r="V2419" s="256"/>
      <c r="W2419" s="256"/>
      <c r="X2419" s="256"/>
      <c r="Y2419" s="256"/>
      <c r="Z2419" s="256"/>
      <c r="AA2419" s="256"/>
      <c r="AB2419" s="256"/>
      <c r="AC2419" s="256"/>
      <c r="AD2419" s="256"/>
      <c r="AE2419" s="256"/>
      <c r="AF2419" s="25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256"/>
      <c r="C2509" s="256"/>
      <c r="D2509" s="256"/>
      <c r="E2509" s="256"/>
      <c r="F2509" s="256"/>
      <c r="G2509" s="256"/>
      <c r="H2509" s="256"/>
      <c r="I2509" s="256"/>
      <c r="J2509" s="256"/>
      <c r="K2509" s="256"/>
      <c r="L2509" s="256"/>
      <c r="M2509" s="256"/>
      <c r="N2509" s="256"/>
      <c r="O2509" s="256"/>
      <c r="P2509" s="256"/>
      <c r="Q2509" s="256"/>
      <c r="R2509" s="256"/>
      <c r="S2509" s="256"/>
      <c r="T2509" s="256"/>
      <c r="U2509" s="256"/>
      <c r="V2509" s="256"/>
      <c r="W2509" s="256"/>
      <c r="X2509" s="256"/>
      <c r="Y2509" s="256"/>
      <c r="Z2509" s="256"/>
      <c r="AA2509" s="256"/>
      <c r="AB2509" s="256"/>
      <c r="AC2509" s="256"/>
      <c r="AD2509" s="256"/>
      <c r="AE2509" s="256"/>
      <c r="AF2509" s="25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256"/>
      <c r="C2598" s="256"/>
      <c r="D2598" s="256"/>
      <c r="E2598" s="256"/>
      <c r="F2598" s="256"/>
      <c r="G2598" s="256"/>
      <c r="H2598" s="256"/>
      <c r="I2598" s="256"/>
      <c r="J2598" s="256"/>
      <c r="K2598" s="256"/>
      <c r="L2598" s="256"/>
      <c r="M2598" s="256"/>
      <c r="N2598" s="256"/>
      <c r="O2598" s="256"/>
      <c r="P2598" s="256"/>
      <c r="Q2598" s="256"/>
      <c r="R2598" s="256"/>
      <c r="S2598" s="256"/>
      <c r="T2598" s="256"/>
      <c r="U2598" s="256"/>
      <c r="V2598" s="256"/>
      <c r="W2598" s="256"/>
      <c r="X2598" s="256"/>
      <c r="Y2598" s="256"/>
      <c r="Z2598" s="256"/>
      <c r="AA2598" s="256"/>
      <c r="AB2598" s="256"/>
      <c r="AC2598" s="256"/>
      <c r="AD2598" s="256"/>
      <c r="AE2598" s="256"/>
      <c r="AF2598" s="25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256"/>
      <c r="C2719" s="256"/>
      <c r="D2719" s="256"/>
      <c r="E2719" s="256"/>
      <c r="F2719" s="256"/>
      <c r="G2719" s="256"/>
      <c r="H2719" s="256"/>
      <c r="I2719" s="256"/>
      <c r="J2719" s="256"/>
      <c r="K2719" s="256"/>
      <c r="L2719" s="256"/>
      <c r="M2719" s="256"/>
      <c r="N2719" s="256"/>
      <c r="O2719" s="256"/>
      <c r="P2719" s="256"/>
      <c r="Q2719" s="256"/>
      <c r="R2719" s="256"/>
      <c r="S2719" s="256"/>
      <c r="T2719" s="256"/>
      <c r="U2719" s="256"/>
      <c r="V2719" s="256"/>
      <c r="W2719" s="256"/>
      <c r="X2719" s="256"/>
      <c r="Y2719" s="256"/>
      <c r="Z2719" s="256"/>
      <c r="AA2719" s="256"/>
      <c r="AB2719" s="256"/>
      <c r="AC2719" s="256"/>
      <c r="AD2719" s="256"/>
      <c r="AE2719" s="256"/>
      <c r="AF2719" s="25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256"/>
      <c r="C2837" s="256"/>
      <c r="D2837" s="256"/>
      <c r="E2837" s="256"/>
      <c r="F2837" s="256"/>
      <c r="G2837" s="256"/>
      <c r="H2837" s="256"/>
      <c r="I2837" s="256"/>
      <c r="J2837" s="256"/>
      <c r="K2837" s="256"/>
      <c r="L2837" s="256"/>
      <c r="M2837" s="256"/>
      <c r="N2837" s="256"/>
      <c r="O2837" s="256"/>
      <c r="P2837" s="256"/>
      <c r="Q2837" s="256"/>
      <c r="R2837" s="256"/>
      <c r="S2837" s="256"/>
      <c r="T2837" s="256"/>
      <c r="U2837" s="256"/>
      <c r="V2837" s="256"/>
      <c r="W2837" s="256"/>
      <c r="X2837" s="256"/>
      <c r="Y2837" s="256"/>
      <c r="Z2837" s="256"/>
      <c r="AA2837" s="256"/>
      <c r="AB2837" s="256"/>
      <c r="AC2837" s="256"/>
      <c r="AD2837" s="256"/>
      <c r="AE2837" s="256"/>
      <c r="AF2837" s="25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5" thickBot="1"/>
    <row r="146" spans="2:2" ht="2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6328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ht="14.75">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ht="14.75">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ht="14.75">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ht="14.75">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ht="14.75">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ht="14.75">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ht="14.75">
      <c r="B38" s="16" t="s">
        <v>170</v>
      </c>
    </row>
    <row r="39" spans="1:34" ht="14.75">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ht="14.75">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ht="14.75">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ht="14.75">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ht="14.75">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ht="14.75">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ht="14.75">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ht="14.75">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ht="14.75">
      <c r="B48" s="16" t="s">
        <v>184</v>
      </c>
    </row>
    <row r="49" spans="1:34" ht="14.75">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ht="14.75">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ht="14.75">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ht="14.75">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ht="14.75">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ht="14.75">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ht="14.75">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62" t="s">
        <v>182</v>
      </c>
      <c r="C112" s="263">
        <v>12.999203</v>
      </c>
      <c r="D112" s="263">
        <v>13.756338</v>
      </c>
      <c r="E112" s="263">
        <v>14.272468</v>
      </c>
      <c r="F112" s="263">
        <v>13.87274</v>
      </c>
      <c r="G112" s="263">
        <v>13.379066999999999</v>
      </c>
      <c r="H112" s="263">
        <v>13.404615</v>
      </c>
      <c r="I112" s="263">
        <v>13.498896999999999</v>
      </c>
      <c r="J112" s="263">
        <v>13.628196000000001</v>
      </c>
      <c r="K112" s="263">
        <v>13.736962</v>
      </c>
      <c r="L112" s="263">
        <v>13.932218000000001</v>
      </c>
      <c r="M112" s="263">
        <v>14.950908999999999</v>
      </c>
      <c r="N112" s="263">
        <v>15.044097000000001</v>
      </c>
      <c r="O112" s="263">
        <v>15.321702</v>
      </c>
      <c r="P112" s="263">
        <v>15.516894000000001</v>
      </c>
      <c r="Q112" s="263">
        <v>15.691060999999999</v>
      </c>
      <c r="R112" s="263">
        <v>15.773815000000001</v>
      </c>
      <c r="S112" s="263">
        <v>15.950137</v>
      </c>
      <c r="T112" s="263">
        <v>16.117809000000001</v>
      </c>
      <c r="U112" s="263">
        <v>16.291615</v>
      </c>
      <c r="V112" s="263">
        <v>16.466549000000001</v>
      </c>
      <c r="W112" s="263">
        <v>16.700437999999998</v>
      </c>
      <c r="X112" s="263">
        <v>16.943705000000001</v>
      </c>
      <c r="Y112" s="263">
        <v>17.277073000000001</v>
      </c>
      <c r="Z112" s="263">
        <v>17.574244</v>
      </c>
      <c r="AA112" s="263">
        <v>17.982026999999999</v>
      </c>
      <c r="AB112" s="263">
        <v>18.336407000000001</v>
      </c>
      <c r="AC112" s="263">
        <v>18.741672999999999</v>
      </c>
      <c r="AD112" s="263">
        <v>19.208071</v>
      </c>
      <c r="AE112" s="263">
        <v>19.600466000000001</v>
      </c>
      <c r="AF112" s="263">
        <v>20.057380999999999</v>
      </c>
      <c r="AG112" s="263">
        <v>20.632099</v>
      </c>
      <c r="AH112" s="26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ht="14.75">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ht="14.75">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ht="14.75">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5" thickBot="1"/>
    <row r="146" spans="2:34" ht="14.75">
      <c r="B146" s="265" t="s">
        <v>305</v>
      </c>
      <c r="C146" s="266"/>
      <c r="D146" s="266"/>
      <c r="E146" s="266"/>
      <c r="F146" s="266"/>
      <c r="G146" s="266"/>
      <c r="H146" s="266"/>
      <c r="I146" s="266"/>
      <c r="J146" s="266"/>
      <c r="K146" s="266"/>
      <c r="L146" s="266"/>
      <c r="M146" s="266"/>
      <c r="N146" s="266"/>
      <c r="O146" s="266"/>
      <c r="P146" s="266"/>
      <c r="Q146" s="266"/>
      <c r="R146" s="266"/>
      <c r="S146" s="266"/>
      <c r="T146" s="266"/>
      <c r="U146" s="266"/>
      <c r="V146" s="266"/>
      <c r="W146" s="266"/>
      <c r="X146" s="266"/>
      <c r="Y146" s="266"/>
      <c r="Z146" s="266"/>
      <c r="AA146" s="266"/>
      <c r="AB146" s="266"/>
      <c r="AC146" s="266"/>
      <c r="AD146" s="266"/>
      <c r="AE146" s="266"/>
      <c r="AF146" s="266"/>
      <c r="AG146" s="266"/>
      <c r="AH146" s="30"/>
    </row>
    <row r="147" spans="2:34" ht="14.75">
      <c r="B147" s="7" t="s">
        <v>284</v>
      </c>
    </row>
    <row r="148" spans="2:34" ht="14.75">
      <c r="B148" s="7" t="s">
        <v>285</v>
      </c>
    </row>
    <row r="149" spans="2:34" ht="14.75">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c r="AH308" s="258"/>
    </row>
    <row r="511" spans="2:34"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c r="AH511" s="258"/>
    </row>
    <row r="712" spans="2:34"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c r="AH712" s="258"/>
    </row>
    <row r="887" spans="2:34"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c r="AH887" s="258"/>
    </row>
    <row r="1100" spans="2:34"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c r="AH1100" s="258"/>
    </row>
    <row r="1227" spans="2:34"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c r="AH1227" s="258"/>
    </row>
    <row r="1390" spans="2:34"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c r="AH1390" s="258"/>
    </row>
    <row r="1502" spans="2:34"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c r="AH1502" s="258"/>
    </row>
    <row r="1604" spans="2:34"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c r="AH1604" s="258"/>
    </row>
    <row r="1698" spans="2:34"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c r="AH1698" s="258"/>
    </row>
    <row r="1945" spans="2:34"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c r="AH1945" s="258"/>
    </row>
    <row r="2031" spans="2:34"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c r="AH2031" s="258"/>
    </row>
    <row r="2153" spans="2:34"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c r="AH2153" s="258"/>
    </row>
    <row r="2317" spans="2:34"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c r="AH2317" s="258"/>
    </row>
    <row r="2419" spans="2:34"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c r="AH2419" s="258"/>
    </row>
    <row r="2509" spans="2:34"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c r="AH2509" s="258"/>
    </row>
    <row r="2598" spans="2:34"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c r="AH2598" s="258"/>
    </row>
    <row r="2719" spans="2:34"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c r="AH2719" s="258"/>
    </row>
    <row r="2837" spans="2:34"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c r="AH2837" s="25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4.75"/>
  <cols>
    <col min="1" max="1" width="8.726562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4.75"/>
  <cols>
    <col min="2" max="2" width="28.40625" customWidth="1"/>
    <col min="3" max="3" width="14.8632812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4.75"/>
  <cols>
    <col min="2" max="2" width="12.40625" customWidth="1"/>
    <col min="23" max="23" width="15.86328125" bestFit="1" customWidth="1"/>
  </cols>
  <sheetData>
    <row r="1" spans="1:30" ht="15.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0625" defaultRowHeight="15" customHeight="1"/>
  <cols>
    <col min="1" max="1" width="7.86328125" style="92" customWidth="1"/>
    <col min="2" max="2" width="14.40625" style="92"/>
    <col min="3" max="3" width="21.86328125" style="92" customWidth="1"/>
    <col min="4" max="4" width="14.40625" style="92"/>
    <col min="5" max="5" width="25.26953125" style="92" customWidth="1"/>
    <col min="6" max="6" width="20.7265625" style="92" customWidth="1"/>
    <col min="7" max="9" width="14.40625" style="92"/>
    <col min="10" max="10" width="24.7265625" style="92" customWidth="1"/>
    <col min="11" max="16384" width="14.40625" style="92"/>
  </cols>
  <sheetData>
    <row r="1" spans="1:33" ht="14.75">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67" t="s">
        <v>608</v>
      </c>
      <c r="B3" s="268"/>
      <c r="C3" s="268"/>
      <c r="D3" s="26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6">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ht="14.75">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ht="14.75">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ht="14.75">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ht="14.75">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ht="14.75">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ht="14.75">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ht="14.75">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ht="14.75">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ht="14.75">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ht="14.75">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ht="14.75">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ht="14.75">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ht="14.75">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ht="14.75">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ht="14.75">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ht="14.75">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ht="14.75">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ht="14.75">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ht="14.75">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ht="14.75">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ht="14.75">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ht="14.75">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ht="14.75">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ht="14.75">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ht="14.75">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ht="14.75">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ht="14.75">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ht="14.75">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ht="14.75">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ht="14.75">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ht="14.75">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ht="14.75">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ht="14.75">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ht="14.75">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ht="14.75">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ht="14.75">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ht="14.75">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ht="14.75">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ht="14.75">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ht="14.75">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ht="14.75">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ht="14.75">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ht="14.75">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ht="14.75">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ht="14.75">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ht="14.75">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ht="14.75">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ht="14.75">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ht="14.75">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ht="14.75">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ht="14.75">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ht="14.75">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ht="14.75">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ht="14.75">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ht="14.75">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ht="14.75">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ht="14.75">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ht="14.75">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ht="14.75">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ht="14.75">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ht="14.75">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ht="14.75">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ht="14.75">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ht="14.75">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ht="14.75">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ht="14.75">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ht="14.75">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ht="14.75">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ht="14.75">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ht="14.75">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ht="14.75">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ht="14.75">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ht="14.75">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ht="14.75">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ht="14.75">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ht="14.75">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ht="14.75">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ht="14.75">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ht="14.75">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ht="14.75">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ht="14.75">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ht="14.75">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ht="14.75">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ht="14.75">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ht="14.75">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ht="14.75">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ht="14.75">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ht="14.75">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ht="14.75">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ht="14.75">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ht="14.75">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ht="14.75">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ht="14.75">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ht="14.75">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ht="14.75">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ht="14.75">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ht="14.75">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ht="14.75">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ht="14.75">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ht="14.75">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ht="14.75">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ht="14.75">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ht="14.75">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ht="14.75">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ht="14.75">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ht="14.75">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ht="14.75">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ht="14.75">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ht="14.75">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ht="14.75">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ht="14.75">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ht="14.75">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ht="14.75">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ht="14.75">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ht="14.75">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ht="14.75">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ht="14.75">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ht="14.75">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ht="14.75">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ht="14.75">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ht="14.75">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ht="14.75">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ht="14.75">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ht="14.75">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ht="14.75">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ht="14.75">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ht="14.75">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ht="14.75">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ht="14.75">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ht="14.75">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ht="14.75">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ht="14.75">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ht="14.75">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ht="14.75">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ht="14.75">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ht="14.75">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ht="14.75">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ht="14.75">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ht="14.75">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ht="14.75">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ht="14.75">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ht="14.75">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ht="14.75">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ht="14.75">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ht="14.75">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ht="14.75">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ht="14.75">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ht="14.75">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ht="14.75">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ht="14.75">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ht="14.75">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ht="14.75">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ht="14.75">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ht="14.75">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ht="14.75">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ht="14.75">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ht="14.75">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ht="14.75">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ht="14.75">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ht="14.75">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ht="14.75">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ht="14.75">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ht="14.75">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ht="14.75">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ht="14.75">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ht="14.75">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ht="14.75">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ht="14.75">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ht="14.75">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ht="14.75">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ht="14.75">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ht="14.75">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ht="14.75">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ht="14.75">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ht="14.75">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ht="14.75">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ht="14.75">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ht="14.75">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ht="14.75">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ht="14.75">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ht="14.75">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ht="14.75">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ht="14.75">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ht="14.75">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ht="14.75">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ht="14.75">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ht="14.75">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ht="14.75">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ht="14.75">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ht="14.75">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ht="14.75">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ht="14.75">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ht="14.75">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ht="14.75">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ht="14.75">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ht="14.75">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ht="14.75">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ht="14.75">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ht="14.75">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ht="14.75">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ht="14.75">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ht="14.75">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ht="14.75">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ht="14.75">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ht="14.75">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ht="14.75">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ht="14.75">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ht="14.75">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ht="14.75">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ht="14.75">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ht="14.75">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ht="14.75">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ht="14.75">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ht="14.75">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ht="14.75">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ht="14.75">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ht="14.75">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ht="14.75">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ht="14.75">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ht="14.75">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ht="14.75">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ht="14.75">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ht="14.75">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ht="14.75">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ht="14.75">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ht="14.75">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ht="14.75">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ht="14.75">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ht="14.75">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ht="14.75">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ht="14.75">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ht="14.75">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ht="14.75">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ht="14.75">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ht="14.75">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ht="14.75">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ht="14.75">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ht="14.75">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ht="14.75">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ht="14.75">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ht="14.75">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ht="14.75">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ht="14.75">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ht="14.75">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ht="14.75">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ht="14.75">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ht="14.75">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ht="14.75">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ht="14.75">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ht="14.75">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ht="14.75">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ht="14.75">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ht="14.75">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ht="14.75">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ht="14.75">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ht="14.75">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ht="14.75">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ht="14.75">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ht="14.75">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ht="14.75">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ht="14.75">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ht="14.75">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ht="14.75">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ht="14.75">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ht="14.75">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ht="14.75">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ht="14.75">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ht="14.75">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ht="14.75">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ht="14.75">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ht="14.75">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ht="14.75">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ht="14.75">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ht="14.75">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ht="14.75">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ht="14.75">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ht="14.75">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ht="14.75">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ht="14.75">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ht="14.75">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ht="14.75">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ht="14.75">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ht="14.75">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ht="14.75">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ht="14.75">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ht="14.75">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ht="14.75">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ht="14.75">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ht="14.75">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ht="14.75">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ht="14.75">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ht="14.75">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ht="14.75">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ht="14.75">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ht="14.75">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ht="14.75">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ht="14.75">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ht="14.75">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ht="14.75">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ht="14.75">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ht="14.75">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ht="14.75">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ht="14.75">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ht="14.75">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ht="14.75">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ht="14.75">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ht="14.75">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ht="14.75">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ht="14.75">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ht="14.75">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ht="14.75">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ht="14.75">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ht="14.75">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ht="14.75">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ht="14.75">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ht="14.75">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ht="14.75">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ht="14.75">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ht="14.75">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ht="14.75">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ht="14.75">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ht="14.75">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ht="14.75">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ht="14.75">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ht="14.75">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ht="14.75">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ht="14.75">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ht="14.75">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ht="14.75">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ht="14.75">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ht="14.75">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ht="14.75">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ht="14.75">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ht="14.75">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ht="14.75">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ht="14.75">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ht="14.75">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ht="14.75">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ht="14.75">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ht="14.75">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ht="14.75">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ht="14.75">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ht="14.75">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ht="14.75">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ht="14.75">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ht="14.75">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ht="14.75">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ht="14.75">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ht="14.75">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ht="14.75">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ht="14.75">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ht="14.75">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ht="14.75">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ht="14.75">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ht="14.75">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ht="14.75">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ht="14.75">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ht="14.75">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ht="14.75">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ht="14.75">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ht="14.75">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ht="14.75">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ht="14.75">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ht="14.75">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ht="14.75">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ht="14.75">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ht="14.75">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ht="14.75">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ht="14.75">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ht="14.75">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ht="14.75">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ht="14.75">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ht="14.75">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ht="14.75">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ht="14.75">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ht="14.75">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ht="14.75">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ht="14.75">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ht="14.75">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ht="14.75">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ht="14.75">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ht="14.75">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ht="14.75">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ht="14.75">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ht="14.75">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ht="14.75">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ht="14.75">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ht="14.75">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ht="14.75">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ht="14.75">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ht="14.75">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ht="14.75">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ht="14.75">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ht="14.75">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ht="14.75">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ht="14.75">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ht="14.75">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ht="14.75">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ht="14.75">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ht="14.75">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ht="14.75">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ht="14.75">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ht="14.75">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ht="14.75">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ht="14.75">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ht="14.75">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ht="14.75">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ht="14.75">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ht="14.75">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ht="14.75">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ht="14.75">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ht="14.75">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ht="14.75">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ht="14.75">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ht="14.75">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ht="14.75">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ht="14.75">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ht="14.75">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ht="14.75">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ht="14.75">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ht="14.75">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ht="14.75">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ht="14.75">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ht="14.75">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ht="14.75">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ht="14.75">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ht="14.75">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ht="14.75">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ht="14.75">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ht="14.75">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ht="14.75">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ht="14.75">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ht="14.75">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ht="14.75">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ht="14.75">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ht="14.75">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ht="14.75">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ht="14.75">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ht="14.75">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ht="14.75">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ht="14.75">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ht="14.75">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ht="14.75">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ht="14.75">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ht="14.75">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ht="14.75">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ht="14.75">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ht="14.75">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ht="14.75">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ht="14.75">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ht="14.75">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ht="14.75">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ht="14.75">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ht="14.75">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ht="14.75">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ht="14.75">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ht="14.75">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ht="14.75">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ht="14.75">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ht="14.75">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ht="14.75">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ht="14.75">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ht="14.75">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ht="14.75">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ht="14.75">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ht="14.75">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ht="14.75">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ht="14.75">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ht="14.75">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ht="14.75">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ht="14.75">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ht="14.75">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ht="14.75">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ht="14.75">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ht="14.75">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ht="14.75">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ht="14.75">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ht="14.75">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ht="14.75">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ht="14.75">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ht="14.75">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ht="14.75">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ht="14.75">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ht="14.75">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ht="14.75">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ht="14.75">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ht="14.75">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ht="14.75">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ht="14.75">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ht="14.75">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ht="14.75">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ht="14.75">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ht="14.75">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ht="14.75">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ht="14.75">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ht="14.75">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ht="14.75">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ht="14.75">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ht="14.75">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ht="14.75">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ht="14.75">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ht="14.75">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ht="14.75">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ht="14.75">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ht="14.75">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ht="14.75">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ht="14.75">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ht="14.75">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ht="14.75">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ht="14.75">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ht="14.75">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ht="14.75">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ht="14.75">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ht="14.75">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ht="14.75">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ht="14.75">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ht="14.75">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ht="14.75">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ht="14.75">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ht="14.75">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ht="14.75">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ht="14.75">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ht="14.75">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ht="14.75">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ht="14.75">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ht="14.75">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ht="14.75">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ht="14.75">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ht="14.75">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ht="14.75">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ht="14.75">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ht="14.75">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ht="14.75">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ht="14.75">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ht="14.75">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ht="14.75">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ht="14.75">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ht="14.75">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ht="14.75">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ht="14.75">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ht="14.75">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ht="14.75">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ht="14.75">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ht="14.75">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ht="14.75">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ht="14.75">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ht="14.75">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ht="14.75">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ht="14.75">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ht="14.75">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ht="14.75">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ht="14.75">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ht="14.75">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ht="14.75">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ht="14.75">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ht="14.75">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ht="14.75">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ht="14.75">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ht="14.75">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ht="14.75">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ht="14.75">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ht="14.75">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ht="14.75">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ht="14.75">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ht="14.75">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ht="14.75">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ht="14.75">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ht="14.75">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ht="14.75">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ht="14.75">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ht="14.75">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ht="14.75">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ht="14.75">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ht="14.75">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ht="14.75">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ht="14.75">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ht="14.75">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ht="14.75">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ht="14.75">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ht="14.75">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ht="14.75">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ht="14.75">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ht="14.75">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ht="14.75">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ht="14.75">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ht="14.75">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ht="14.75">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ht="14.75">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ht="14.75">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ht="14.75">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ht="14.75">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ht="14.75">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ht="14.75">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ht="14.75">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ht="14.75">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ht="14.75">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ht="14.75">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ht="14.75">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ht="14.75">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ht="14.75">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ht="14.75">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ht="14.75">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ht="14.75">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ht="14.75">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ht="14.75">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ht="14.75">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ht="14.75">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ht="14.75">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ht="14.75">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ht="14.75">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ht="14.75">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ht="14.75">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ht="14.75">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ht="14.75">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ht="14.75">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ht="14.75">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ht="14.75">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ht="14.75">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ht="14.75">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ht="14.75">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ht="14.75">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ht="14.75">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ht="14.75">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ht="14.75">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ht="14.75">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ht="14.75">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ht="14.75">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ht="14.75">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ht="14.75">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ht="14.75">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ht="14.75">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ht="14.75">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ht="14.75">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ht="14.75">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ht="14.75">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ht="14.75">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ht="14.75">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ht="14.75">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ht="14.75">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ht="14.75">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ht="14.75">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ht="14.75">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ht="14.75">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ht="14.75">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ht="14.75">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ht="14.75">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ht="14.75">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ht="14.75">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ht="14.75">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ht="14.75">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ht="14.75">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ht="14.75">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ht="14.75">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ht="14.75">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ht="14.75">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ht="14.75">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ht="14.75">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ht="14.75">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ht="14.75">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ht="14.75">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ht="14.75">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ht="14.75">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ht="14.75">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ht="14.75">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ht="14.75">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ht="14.75">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ht="14.75">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ht="14.75">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ht="14.75">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ht="14.75">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ht="14.75">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ht="14.75">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ht="14.75">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ht="14.75">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ht="14.75">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ht="14.75">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ht="14.75">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ht="14.75">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ht="14.75">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ht="14.75">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ht="14.75">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ht="14.75">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ht="14.75">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ht="14.75">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ht="14.75">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ht="14.75">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ht="14.75">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ht="14.75">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ht="14.75">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ht="14.75">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ht="14.75">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ht="14.75">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ht="14.75">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ht="14.75">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ht="14.75">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ht="14.75">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ht="14.75">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ht="14.75">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ht="14.75">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ht="14.75">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ht="14.75">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ht="14.75">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ht="14.75">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ht="14.75">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ht="14.75">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ht="14.75">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ht="14.75">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ht="14.75">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ht="14.75">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ht="14.75">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ht="14.75">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ht="14.75">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ht="14.75">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ht="14.75">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ht="14.75">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ht="14.75">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ht="14.75">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ht="14.75">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ht="14.75">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ht="14.75">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ht="14.75">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ht="14.75">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ht="14.75">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ht="14.75">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ht="14.75">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ht="14.75">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ht="14.75">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ht="14.75">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ht="14.75">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ht="14.75">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ht="14.75">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ht="14.75">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ht="14.75">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ht="14.75">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ht="14.75">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ht="14.75">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ht="14.75">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ht="14.75">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ht="14.75">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ht="14.75">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ht="14.75">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ht="14.75">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ht="14.75">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ht="14.75">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ht="14.75">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ht="14.75">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ht="14.75">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ht="14.75">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ht="14.75">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ht="14.75">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ht="14.75">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ht="14.75">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ht="14.75">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ht="14.75">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ht="14.75">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ht="14.75">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ht="14.75">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ht="14.75">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ht="14.75">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ht="14.75">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ht="14.75">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ht="14.75">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ht="14.75">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ht="14.75">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ht="14.75">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ht="14.75">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ht="14.75">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ht="14.75">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ht="14.75">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ht="14.75">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ht="14.75">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ht="14.75">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ht="14.75">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ht="14.75">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ht="14.75">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ht="14.75">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ht="14.75">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ht="14.75">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ht="14.75">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ht="14.75">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ht="14.75">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ht="14.75">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ht="14.75">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ht="14.75">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ht="14.75">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ht="14.75">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ht="14.75">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ht="14.75">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ht="14.75">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ht="14.75">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ht="14.75">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ht="14.75">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ht="14.75">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ht="14.75">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ht="14.75">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ht="14.75">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ht="14.75">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ht="14.75">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ht="14.75">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ht="14.75">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ht="14.75">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ht="14.75">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ht="14.75">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ht="14.75">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ht="14.75">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ht="14.75">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ht="14.75">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ht="14.75">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ht="14.75">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ht="14.75">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ht="14.75">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ht="14.75">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ht="14.75">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ht="14.75">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ht="14.75">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ht="14.75">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ht="14.75">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ht="14.75">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ht="14.75">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ht="14.75">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ht="14.75">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ht="14.75">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ht="14.75">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ht="14.75">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ht="14.75">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ht="14.75">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ht="14.75">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ht="14.75">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ht="14.75">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ht="14.75">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ht="14.75">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ht="14.75">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ht="14.75">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ht="14.75">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ht="14.75">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ht="14.75">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ht="14.75">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ht="14.75">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ht="14.75">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ht="14.75">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ht="14.75">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ht="14.75">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ht="14.75">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ht="14.75">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ht="14.75">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ht="14.75">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ht="14.75">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ht="14.75">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ht="14.75">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ht="14.75">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ht="14.75">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ht="14.75">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ht="14.75">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ht="14.75">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ht="14.75">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ht="14.75">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ht="14.75">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ht="14.75">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ht="14.75">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ht="14.75">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ht="14.75">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ht="14.75">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ht="14.75">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ht="14.75">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ht="14.75">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ht="14.75">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ht="14.75">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ht="14.75">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ht="14.75">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ht="14.75">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ht="14.75">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ht="14.75">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ht="14.75">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ht="14.75">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ht="14.75">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ht="14.75">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ht="14.75">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ht="14.75">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ht="14.75">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ht="14.75">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ht="14.75">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ht="14.75">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ht="14.75">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ht="14.75">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ht="14.75">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ht="14.75">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ht="14.75">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ht="14.75">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ht="14.75">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ht="14.75">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ht="14.75">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ht="14.75">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ht="14.75">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ht="14.75">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ht="14.75">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ht="14.75">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ht="14.75">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ht="14.75">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ht="14.75">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ht="14.75">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ht="14.75">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ht="14.75">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ht="14.75">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ht="14.75">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ht="14.75">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ht="14.75">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ht="14.75">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ht="14.75">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0625" defaultRowHeight="15" customHeight="1"/>
  <cols>
    <col min="1" max="63" width="11.40625" style="92" customWidth="1"/>
    <col min="64" max="16384" width="14.40625" style="92"/>
  </cols>
  <sheetData>
    <row r="1" spans="1:63" ht="14.75">
      <c r="A1" s="95" t="s">
        <v>844</v>
      </c>
    </row>
    <row r="2" spans="1:63" ht="14.75">
      <c r="A2" s="91" t="s">
        <v>845</v>
      </c>
    </row>
    <row r="3" spans="1:63" ht="14.75">
      <c r="A3" s="119" t="s">
        <v>846</v>
      </c>
      <c r="B3" s="119"/>
      <c r="C3" s="119"/>
    </row>
    <row r="5" spans="1:63" ht="14.75">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ht="14.75">
      <c r="A6" s="91" t="s">
        <v>847</v>
      </c>
      <c r="B6" s="91" t="str">
        <f>About!B2</f>
        <v>MI</v>
      </c>
      <c r="C6" s="91">
        <f t="shared" ref="C6:AE6" si="1">SUMIFS(C$20:C$119,$B$20:$B$119,$B$6,$A$20:$A$119,$A$6)</f>
        <v>3135880</v>
      </c>
      <c r="D6" s="91">
        <f t="shared" si="1"/>
        <v>0</v>
      </c>
      <c r="E6" s="91">
        <f t="shared" si="1"/>
        <v>0</v>
      </c>
      <c r="F6" s="91">
        <f t="shared" si="1"/>
        <v>0</v>
      </c>
      <c r="G6" s="91">
        <f t="shared" si="1"/>
        <v>0</v>
      </c>
      <c r="H6" s="91">
        <f t="shared" si="1"/>
        <v>0</v>
      </c>
      <c r="I6" s="91">
        <f t="shared" si="1"/>
        <v>0</v>
      </c>
      <c r="J6" s="91">
        <f t="shared" si="1"/>
        <v>806667</v>
      </c>
      <c r="K6" s="91">
        <f t="shared" si="1"/>
        <v>13319056</v>
      </c>
      <c r="L6" s="91">
        <f t="shared" si="1"/>
        <v>13892710</v>
      </c>
      <c r="M6" s="91">
        <f t="shared" si="1"/>
        <v>13581288</v>
      </c>
      <c r="N6" s="91">
        <f t="shared" si="1"/>
        <v>3595157</v>
      </c>
      <c r="O6" s="91">
        <f t="shared" si="1"/>
        <v>2644718</v>
      </c>
      <c r="P6" s="91">
        <f t="shared" si="1"/>
        <v>13442948</v>
      </c>
      <c r="Q6" s="91">
        <f t="shared" si="1"/>
        <v>4401794</v>
      </c>
      <c r="R6" s="91">
        <f t="shared" si="1"/>
        <v>4207616</v>
      </c>
      <c r="S6" s="91">
        <f t="shared" si="1"/>
        <v>9749351</v>
      </c>
      <c r="T6" s="91">
        <f t="shared" si="1"/>
        <v>1857500</v>
      </c>
      <c r="U6" s="91">
        <f t="shared" si="1"/>
        <v>0</v>
      </c>
      <c r="V6" s="91">
        <f t="shared" si="1"/>
        <v>204074</v>
      </c>
      <c r="W6" s="91">
        <f t="shared" si="1"/>
        <v>0</v>
      </c>
      <c r="X6" s="91">
        <f t="shared" si="1"/>
        <v>899647</v>
      </c>
      <c r="Y6" s="91">
        <f t="shared" si="1"/>
        <v>2227684</v>
      </c>
      <c r="Z6" s="91">
        <f t="shared" si="1"/>
        <v>1251369</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ht="14.75">
      <c r="A7" s="91" t="s">
        <v>848</v>
      </c>
      <c r="B7" s="91" t="str">
        <f>About!B2</f>
        <v>MI</v>
      </c>
      <c r="C7" s="91">
        <f t="shared" ref="C7:AE7" si="3">SUMIFS(C$20:C$119,$B$20:$B$119,$B$7,$A$20:$A$119,$A$7)</f>
        <v>0</v>
      </c>
      <c r="D7" s="91">
        <f t="shared" si="3"/>
        <v>10864462</v>
      </c>
      <c r="E7" s="91">
        <f t="shared" si="3"/>
        <v>740387</v>
      </c>
      <c r="F7" s="91">
        <f t="shared" si="3"/>
        <v>10072794</v>
      </c>
      <c r="G7" s="91">
        <f t="shared" si="3"/>
        <v>2971852</v>
      </c>
      <c r="H7" s="91">
        <f t="shared" si="3"/>
        <v>6602996</v>
      </c>
      <c r="I7" s="91">
        <f t="shared" si="3"/>
        <v>6249131</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1249307</v>
      </c>
      <c r="V7" s="91">
        <f t="shared" si="3"/>
        <v>0</v>
      </c>
      <c r="W7" s="91">
        <f t="shared" si="3"/>
        <v>2254058</v>
      </c>
      <c r="X7" s="91">
        <f t="shared" si="3"/>
        <v>0</v>
      </c>
      <c r="Y7" s="91">
        <f t="shared" si="3"/>
        <v>0</v>
      </c>
      <c r="Z7" s="91">
        <f t="shared" si="3"/>
        <v>0</v>
      </c>
      <c r="AA7" s="91">
        <f t="shared" si="3"/>
        <v>297513</v>
      </c>
      <c r="AB7" s="91">
        <f t="shared" si="3"/>
        <v>10050154</v>
      </c>
      <c r="AC7" s="91">
        <f t="shared" si="3"/>
        <v>6498717</v>
      </c>
      <c r="AD7" s="91">
        <f t="shared" si="3"/>
        <v>7499733</v>
      </c>
      <c r="AE7" s="91">
        <f t="shared" si="3"/>
        <v>8941213</v>
      </c>
      <c r="AF7" s="119">
        <f>AVERAGE(U7:AE7)</f>
        <v>3344608.6363636362</v>
      </c>
      <c r="AG7" s="119">
        <f t="shared" si="2"/>
        <v>3344608.6363636362</v>
      </c>
      <c r="AH7" s="119">
        <f t="shared" si="2"/>
        <v>3344608.6363636362</v>
      </c>
      <c r="AI7" s="119">
        <f t="shared" si="2"/>
        <v>3344608.6363636362</v>
      </c>
      <c r="AJ7" s="119">
        <f t="shared" si="2"/>
        <v>3344608.6363636362</v>
      </c>
      <c r="AK7" s="119">
        <f t="shared" si="2"/>
        <v>3344608.6363636362</v>
      </c>
      <c r="AL7" s="119">
        <f t="shared" si="2"/>
        <v>3344608.6363636362</v>
      </c>
      <c r="AM7" s="119">
        <f t="shared" si="2"/>
        <v>3344608.6363636362</v>
      </c>
      <c r="AN7" s="119">
        <f t="shared" si="2"/>
        <v>3344608.6363636362</v>
      </c>
      <c r="AO7" s="119">
        <f t="shared" si="2"/>
        <v>3344608.6363636362</v>
      </c>
      <c r="AP7" s="119">
        <f t="shared" si="2"/>
        <v>3344608.6363636362</v>
      </c>
      <c r="AQ7" s="119">
        <f t="shared" si="2"/>
        <v>3344608.6363636362</v>
      </c>
      <c r="AR7" s="119">
        <f t="shared" si="2"/>
        <v>3344608.6363636362</v>
      </c>
      <c r="AS7" s="119">
        <f t="shared" si="2"/>
        <v>3344608.6363636362</v>
      </c>
      <c r="AT7" s="119">
        <f t="shared" si="2"/>
        <v>3344608.6363636362</v>
      </c>
      <c r="AU7" s="119">
        <f t="shared" si="2"/>
        <v>3344608.6363636362</v>
      </c>
      <c r="AV7" s="119">
        <f t="shared" si="2"/>
        <v>3344608.6363636362</v>
      </c>
      <c r="AW7" s="119">
        <f t="shared" si="2"/>
        <v>3344608.6363636362</v>
      </c>
      <c r="AX7" s="119">
        <f t="shared" si="2"/>
        <v>3344608.6363636362</v>
      </c>
      <c r="AY7" s="119">
        <f t="shared" si="2"/>
        <v>3344608.6363636362</v>
      </c>
      <c r="AZ7" s="119">
        <f t="shared" si="2"/>
        <v>3344608.6363636362</v>
      </c>
      <c r="BA7" s="119">
        <f t="shared" si="2"/>
        <v>3344608.6363636362</v>
      </c>
      <c r="BB7" s="119">
        <f t="shared" si="2"/>
        <v>3344608.6363636362</v>
      </c>
      <c r="BC7" s="119">
        <f t="shared" si="2"/>
        <v>3344608.6363636362</v>
      </c>
      <c r="BD7" s="119">
        <f t="shared" si="2"/>
        <v>3344608.6363636362</v>
      </c>
      <c r="BE7" s="119">
        <f t="shared" si="2"/>
        <v>3344608.6363636362</v>
      </c>
      <c r="BF7" s="119">
        <f t="shared" si="2"/>
        <v>3344608.6363636362</v>
      </c>
      <c r="BG7" s="119">
        <f t="shared" si="2"/>
        <v>3344608.6363636362</v>
      </c>
      <c r="BH7" s="119">
        <f t="shared" si="2"/>
        <v>3344608.6363636362</v>
      </c>
      <c r="BI7" s="119">
        <f t="shared" si="2"/>
        <v>3344608.6363636362</v>
      </c>
      <c r="BJ7" s="119">
        <f t="shared" si="2"/>
        <v>3344608.6363636362</v>
      </c>
      <c r="BK7" s="119">
        <f t="shared" si="2"/>
        <v>3344608.6363636362</v>
      </c>
    </row>
    <row r="9" spans="1:63" ht="14.75">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6.75">
      <c r="A10" s="91" t="s">
        <v>847</v>
      </c>
      <c r="B10" s="144" t="str">
        <f>About!B2</f>
        <v>MI</v>
      </c>
      <c r="C10" s="91">
        <f t="shared" ref="C10:AE10" si="5">SUMIFS(C$122:C$219,$B$122:$B$219,$B$6,$A$122:$A$219,$A$6)</f>
        <v>39599</v>
      </c>
      <c r="D10" s="91">
        <f t="shared" si="5"/>
        <v>107629</v>
      </c>
      <c r="E10" s="91">
        <f t="shared" si="5"/>
        <v>83476</v>
      </c>
      <c r="F10" s="91">
        <f t="shared" si="5"/>
        <v>2419866</v>
      </c>
      <c r="G10" s="91">
        <f t="shared" si="5"/>
        <v>6910227</v>
      </c>
      <c r="H10" s="91">
        <f t="shared" si="5"/>
        <v>5800588</v>
      </c>
      <c r="I10" s="91">
        <f t="shared" si="5"/>
        <v>2125829</v>
      </c>
      <c r="J10" s="91">
        <f t="shared" si="5"/>
        <v>3384292</v>
      </c>
      <c r="K10" s="91">
        <f t="shared" si="5"/>
        <v>2027472</v>
      </c>
      <c r="L10" s="91">
        <f t="shared" si="5"/>
        <v>889216</v>
      </c>
      <c r="M10" s="91">
        <f t="shared" si="5"/>
        <v>1328760</v>
      </c>
      <c r="N10" s="91">
        <f t="shared" si="5"/>
        <v>74012</v>
      </c>
      <c r="O10" s="91">
        <f t="shared" si="5"/>
        <v>240232</v>
      </c>
      <c r="P10" s="91">
        <f t="shared" si="5"/>
        <v>1253352</v>
      </c>
      <c r="Q10" s="91">
        <f t="shared" si="5"/>
        <v>2054387</v>
      </c>
      <c r="R10" s="91">
        <f t="shared" si="5"/>
        <v>1681055</v>
      </c>
      <c r="S10" s="91">
        <f t="shared" si="5"/>
        <v>357046</v>
      </c>
      <c r="T10" s="91">
        <f t="shared" si="5"/>
        <v>1681860</v>
      </c>
      <c r="U10" s="91">
        <f t="shared" si="5"/>
        <v>6305172</v>
      </c>
      <c r="V10" s="91">
        <f t="shared" si="5"/>
        <v>7576434</v>
      </c>
      <c r="W10" s="91">
        <f t="shared" si="5"/>
        <v>6117627</v>
      </c>
      <c r="X10" s="91">
        <f t="shared" si="5"/>
        <v>4525243</v>
      </c>
      <c r="Y10" s="91">
        <f t="shared" si="5"/>
        <v>4572066</v>
      </c>
      <c r="Z10" s="91">
        <f t="shared" si="5"/>
        <v>6032954</v>
      </c>
      <c r="AA10" s="91">
        <f t="shared" si="5"/>
        <v>6175525</v>
      </c>
      <c r="AB10" s="91">
        <f t="shared" si="5"/>
        <v>8481253</v>
      </c>
      <c r="AC10" s="91">
        <f t="shared" si="5"/>
        <v>7837006</v>
      </c>
      <c r="AD10" s="91">
        <f t="shared" si="5"/>
        <v>5734967</v>
      </c>
      <c r="AE10" s="91">
        <f t="shared" si="5"/>
        <v>6540049</v>
      </c>
      <c r="AF10" s="119">
        <f t="shared" ref="AF10:BK11" si="6">AE10</f>
        <v>6540049</v>
      </c>
      <c r="AG10" s="119">
        <f t="shared" si="6"/>
        <v>6540049</v>
      </c>
      <c r="AH10" s="119">
        <f t="shared" si="6"/>
        <v>6540049</v>
      </c>
      <c r="AI10" s="119">
        <f t="shared" si="6"/>
        <v>6540049</v>
      </c>
      <c r="AJ10" s="119">
        <f t="shared" si="6"/>
        <v>6540049</v>
      </c>
      <c r="AK10" s="119">
        <f t="shared" si="6"/>
        <v>6540049</v>
      </c>
      <c r="AL10" s="119">
        <f t="shared" si="6"/>
        <v>6540049</v>
      </c>
      <c r="AM10" s="119">
        <f t="shared" si="6"/>
        <v>6540049</v>
      </c>
      <c r="AN10" s="119">
        <f t="shared" si="6"/>
        <v>6540049</v>
      </c>
      <c r="AO10" s="119">
        <f t="shared" si="6"/>
        <v>6540049</v>
      </c>
      <c r="AP10" s="119">
        <f t="shared" si="6"/>
        <v>6540049</v>
      </c>
      <c r="AQ10" s="119">
        <f t="shared" si="6"/>
        <v>6540049</v>
      </c>
      <c r="AR10" s="119">
        <f t="shared" si="6"/>
        <v>6540049</v>
      </c>
      <c r="AS10" s="119">
        <f t="shared" si="6"/>
        <v>6540049</v>
      </c>
      <c r="AT10" s="119">
        <f t="shared" si="6"/>
        <v>6540049</v>
      </c>
      <c r="AU10" s="119">
        <f t="shared" si="6"/>
        <v>6540049</v>
      </c>
      <c r="AV10" s="119">
        <f t="shared" si="6"/>
        <v>6540049</v>
      </c>
      <c r="AW10" s="119">
        <f t="shared" si="6"/>
        <v>6540049</v>
      </c>
      <c r="AX10" s="119">
        <f t="shared" si="6"/>
        <v>6540049</v>
      </c>
      <c r="AY10" s="119">
        <f t="shared" si="6"/>
        <v>6540049</v>
      </c>
      <c r="AZ10" s="119">
        <f t="shared" si="6"/>
        <v>6540049</v>
      </c>
      <c r="BA10" s="119">
        <f t="shared" si="6"/>
        <v>6540049</v>
      </c>
      <c r="BB10" s="119">
        <f t="shared" si="6"/>
        <v>6540049</v>
      </c>
      <c r="BC10" s="119">
        <f t="shared" si="6"/>
        <v>6540049</v>
      </c>
      <c r="BD10" s="119">
        <f t="shared" si="6"/>
        <v>6540049</v>
      </c>
      <c r="BE10" s="119">
        <f t="shared" si="6"/>
        <v>6540049</v>
      </c>
      <c r="BF10" s="119">
        <f t="shared" si="6"/>
        <v>6540049</v>
      </c>
      <c r="BG10" s="119">
        <f t="shared" si="6"/>
        <v>6540049</v>
      </c>
      <c r="BH10" s="119">
        <f t="shared" si="6"/>
        <v>6540049</v>
      </c>
      <c r="BI10" s="119">
        <f t="shared" si="6"/>
        <v>6540049</v>
      </c>
      <c r="BJ10" s="119">
        <f t="shared" si="6"/>
        <v>6540049</v>
      </c>
      <c r="BK10" s="119">
        <f t="shared" si="6"/>
        <v>6540049</v>
      </c>
    </row>
    <row r="11" spans="1:63" ht="14.75">
      <c r="A11" s="91" t="s">
        <v>848</v>
      </c>
      <c r="B11" s="91" t="str">
        <f>About!B2</f>
        <v>MI</v>
      </c>
      <c r="C11" s="91">
        <f t="shared" ref="C11:AE11" si="7">SUMIFS(C$122:C$219,$B$122:$B$219,$B$7,$A$122:$A$219,$A$7)</f>
        <v>10957882</v>
      </c>
      <c r="D11" s="91">
        <f t="shared" si="7"/>
        <v>553719</v>
      </c>
      <c r="E11" s="91">
        <f t="shared" si="7"/>
        <v>314833</v>
      </c>
      <c r="F11" s="91">
        <f t="shared" si="7"/>
        <v>28736</v>
      </c>
      <c r="G11" s="91">
        <f t="shared" si="7"/>
        <v>1172</v>
      </c>
      <c r="H11" s="91">
        <f t="shared" si="7"/>
        <v>40982</v>
      </c>
      <c r="I11" s="91">
        <f t="shared" si="7"/>
        <v>219123</v>
      </c>
      <c r="J11" s="91">
        <f t="shared" si="7"/>
        <v>2004494</v>
      </c>
      <c r="K11" s="91">
        <f t="shared" si="7"/>
        <v>3561049</v>
      </c>
      <c r="L11" s="91">
        <f t="shared" si="7"/>
        <v>1108301</v>
      </c>
      <c r="M11" s="91">
        <f t="shared" si="7"/>
        <v>1656102</v>
      </c>
      <c r="N11" s="91">
        <f t="shared" si="7"/>
        <v>2175612</v>
      </c>
      <c r="O11" s="91">
        <f t="shared" si="7"/>
        <v>2474343</v>
      </c>
      <c r="P11" s="91">
        <f t="shared" si="7"/>
        <v>4817768</v>
      </c>
      <c r="Q11" s="91">
        <f t="shared" si="7"/>
        <v>5258329</v>
      </c>
      <c r="R11" s="91">
        <f t="shared" si="7"/>
        <v>4411246</v>
      </c>
      <c r="S11" s="91">
        <f t="shared" si="7"/>
        <v>2473613</v>
      </c>
      <c r="T11" s="91">
        <f t="shared" si="7"/>
        <v>2887818</v>
      </c>
      <c r="U11" s="91">
        <f t="shared" si="7"/>
        <v>4000591</v>
      </c>
      <c r="V11" s="91">
        <f t="shared" si="7"/>
        <v>1939287</v>
      </c>
      <c r="W11" s="91">
        <f t="shared" si="7"/>
        <v>2553774</v>
      </c>
      <c r="X11" s="91">
        <f t="shared" si="7"/>
        <v>456671</v>
      </c>
      <c r="Y11" s="91">
        <f t="shared" si="7"/>
        <v>302005</v>
      </c>
      <c r="Z11" s="91">
        <f t="shared" si="7"/>
        <v>214848</v>
      </c>
      <c r="AA11" s="91">
        <f t="shared" si="7"/>
        <v>331263</v>
      </c>
      <c r="AB11" s="91">
        <f t="shared" si="7"/>
        <v>190098</v>
      </c>
      <c r="AC11" s="91">
        <f t="shared" si="7"/>
        <v>30268</v>
      </c>
      <c r="AD11" s="91">
        <f t="shared" si="7"/>
        <v>29468</v>
      </c>
      <c r="AE11" s="91">
        <f t="shared" si="7"/>
        <v>53295</v>
      </c>
      <c r="AF11" s="119">
        <f>AVERAGE(W11:AE11)</f>
        <v>462410</v>
      </c>
      <c r="AG11" s="119">
        <f t="shared" si="6"/>
        <v>462410</v>
      </c>
      <c r="AH11" s="119">
        <f t="shared" si="6"/>
        <v>462410</v>
      </c>
      <c r="AI11" s="119">
        <f t="shared" si="6"/>
        <v>462410</v>
      </c>
      <c r="AJ11" s="119">
        <f t="shared" si="6"/>
        <v>462410</v>
      </c>
      <c r="AK11" s="119">
        <f t="shared" si="6"/>
        <v>462410</v>
      </c>
      <c r="AL11" s="119">
        <f t="shared" si="6"/>
        <v>462410</v>
      </c>
      <c r="AM11" s="119">
        <f t="shared" si="6"/>
        <v>462410</v>
      </c>
      <c r="AN11" s="119">
        <f t="shared" si="6"/>
        <v>462410</v>
      </c>
      <c r="AO11" s="119">
        <f t="shared" si="6"/>
        <v>462410</v>
      </c>
      <c r="AP11" s="119">
        <f t="shared" si="6"/>
        <v>462410</v>
      </c>
      <c r="AQ11" s="119">
        <f t="shared" si="6"/>
        <v>462410</v>
      </c>
      <c r="AR11" s="119">
        <f t="shared" si="6"/>
        <v>462410</v>
      </c>
      <c r="AS11" s="119">
        <f t="shared" si="6"/>
        <v>462410</v>
      </c>
      <c r="AT11" s="119">
        <f t="shared" si="6"/>
        <v>462410</v>
      </c>
      <c r="AU11" s="119">
        <f t="shared" si="6"/>
        <v>462410</v>
      </c>
      <c r="AV11" s="119">
        <f t="shared" si="6"/>
        <v>462410</v>
      </c>
      <c r="AW11" s="119">
        <f t="shared" si="6"/>
        <v>462410</v>
      </c>
      <c r="AX11" s="119">
        <f t="shared" si="6"/>
        <v>462410</v>
      </c>
      <c r="AY11" s="119">
        <f t="shared" si="6"/>
        <v>462410</v>
      </c>
      <c r="AZ11" s="119">
        <f t="shared" si="6"/>
        <v>462410</v>
      </c>
      <c r="BA11" s="119">
        <f t="shared" si="6"/>
        <v>462410</v>
      </c>
      <c r="BB11" s="119">
        <f t="shared" si="6"/>
        <v>462410</v>
      </c>
      <c r="BC11" s="119">
        <f t="shared" si="6"/>
        <v>462410</v>
      </c>
      <c r="BD11" s="119">
        <f t="shared" si="6"/>
        <v>462410</v>
      </c>
      <c r="BE11" s="119">
        <f t="shared" si="6"/>
        <v>462410</v>
      </c>
      <c r="BF11" s="119">
        <f t="shared" si="6"/>
        <v>462410</v>
      </c>
      <c r="BG11" s="119">
        <f t="shared" si="6"/>
        <v>462410</v>
      </c>
      <c r="BH11" s="119">
        <f t="shared" si="6"/>
        <v>462410</v>
      </c>
      <c r="BI11" s="119">
        <f t="shared" si="6"/>
        <v>462410</v>
      </c>
      <c r="BJ11" s="119">
        <f t="shared" si="6"/>
        <v>462410</v>
      </c>
      <c r="BK11" s="119">
        <f t="shared" si="6"/>
        <v>462410</v>
      </c>
    </row>
    <row r="13" spans="1:63" ht="14.75">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ht="14.75">
      <c r="A14" s="91" t="s">
        <v>847</v>
      </c>
      <c r="B14" s="91" t="str">
        <f>About!B2</f>
        <v>MI</v>
      </c>
      <c r="C14" s="91">
        <f t="shared" ref="C14:BK14" si="9">IF(C10&gt;C11,C10-C11,0)</f>
        <v>0</v>
      </c>
      <c r="D14" s="91">
        <f t="shared" si="9"/>
        <v>0</v>
      </c>
      <c r="E14" s="91">
        <f t="shared" si="9"/>
        <v>0</v>
      </c>
      <c r="F14" s="91">
        <f t="shared" si="9"/>
        <v>2391130</v>
      </c>
      <c r="G14" s="91">
        <f t="shared" si="9"/>
        <v>6909055</v>
      </c>
      <c r="H14" s="91">
        <f t="shared" si="9"/>
        <v>5759606</v>
      </c>
      <c r="I14" s="91">
        <f t="shared" si="9"/>
        <v>1906706</v>
      </c>
      <c r="J14" s="91">
        <f t="shared" si="9"/>
        <v>1379798</v>
      </c>
      <c r="K14" s="91">
        <f t="shared" si="9"/>
        <v>0</v>
      </c>
      <c r="L14" s="91">
        <f t="shared" si="9"/>
        <v>0</v>
      </c>
      <c r="M14" s="91">
        <f t="shared" si="9"/>
        <v>0</v>
      </c>
      <c r="N14" s="91">
        <f t="shared" si="9"/>
        <v>0</v>
      </c>
      <c r="O14" s="91">
        <f t="shared" si="9"/>
        <v>0</v>
      </c>
      <c r="P14" s="91">
        <f t="shared" si="9"/>
        <v>0</v>
      </c>
      <c r="Q14" s="91">
        <f t="shared" si="9"/>
        <v>0</v>
      </c>
      <c r="R14" s="91">
        <f t="shared" si="9"/>
        <v>0</v>
      </c>
      <c r="S14" s="91">
        <f t="shared" si="9"/>
        <v>0</v>
      </c>
      <c r="T14" s="91">
        <f t="shared" si="9"/>
        <v>0</v>
      </c>
      <c r="U14" s="91">
        <f t="shared" si="9"/>
        <v>2304581</v>
      </c>
      <c r="V14" s="91">
        <f t="shared" si="9"/>
        <v>5637147</v>
      </c>
      <c r="W14" s="91">
        <f t="shared" si="9"/>
        <v>3563853</v>
      </c>
      <c r="X14" s="91">
        <f t="shared" si="9"/>
        <v>4068572</v>
      </c>
      <c r="Y14" s="91">
        <f t="shared" si="9"/>
        <v>4270061</v>
      </c>
      <c r="Z14" s="91">
        <f t="shared" si="9"/>
        <v>5818106</v>
      </c>
      <c r="AA14" s="91">
        <f t="shared" si="9"/>
        <v>5844262</v>
      </c>
      <c r="AB14" s="91">
        <f t="shared" si="9"/>
        <v>8291155</v>
      </c>
      <c r="AC14" s="91">
        <f t="shared" si="9"/>
        <v>7806738</v>
      </c>
      <c r="AD14" s="91">
        <f t="shared" si="9"/>
        <v>5705499</v>
      </c>
      <c r="AE14" s="91">
        <f t="shared" si="9"/>
        <v>6486754</v>
      </c>
      <c r="AF14" s="91">
        <f t="shared" si="9"/>
        <v>6077639</v>
      </c>
      <c r="AG14" s="91">
        <f t="shared" si="9"/>
        <v>6077639</v>
      </c>
      <c r="AH14" s="91">
        <f t="shared" si="9"/>
        <v>6077639</v>
      </c>
      <c r="AI14" s="91">
        <f t="shared" si="9"/>
        <v>6077639</v>
      </c>
      <c r="AJ14" s="91">
        <f t="shared" si="9"/>
        <v>6077639</v>
      </c>
      <c r="AK14" s="91">
        <f t="shared" si="9"/>
        <v>6077639</v>
      </c>
      <c r="AL14" s="91">
        <f t="shared" si="9"/>
        <v>6077639</v>
      </c>
      <c r="AM14" s="91">
        <f t="shared" si="9"/>
        <v>6077639</v>
      </c>
      <c r="AN14" s="91">
        <f t="shared" si="9"/>
        <v>6077639</v>
      </c>
      <c r="AO14" s="91">
        <f t="shared" si="9"/>
        <v>6077639</v>
      </c>
      <c r="AP14" s="91">
        <f t="shared" si="9"/>
        <v>6077639</v>
      </c>
      <c r="AQ14" s="91">
        <f t="shared" si="9"/>
        <v>6077639</v>
      </c>
      <c r="AR14" s="91">
        <f t="shared" si="9"/>
        <v>6077639</v>
      </c>
      <c r="AS14" s="91">
        <f t="shared" si="9"/>
        <v>6077639</v>
      </c>
      <c r="AT14" s="91">
        <f t="shared" si="9"/>
        <v>6077639</v>
      </c>
      <c r="AU14" s="91">
        <f t="shared" si="9"/>
        <v>6077639</v>
      </c>
      <c r="AV14" s="91">
        <f t="shared" si="9"/>
        <v>6077639</v>
      </c>
      <c r="AW14" s="91">
        <f t="shared" si="9"/>
        <v>6077639</v>
      </c>
      <c r="AX14" s="91">
        <f t="shared" si="9"/>
        <v>6077639</v>
      </c>
      <c r="AY14" s="91">
        <f t="shared" si="9"/>
        <v>6077639</v>
      </c>
      <c r="AZ14" s="91">
        <f t="shared" si="9"/>
        <v>6077639</v>
      </c>
      <c r="BA14" s="91">
        <f t="shared" si="9"/>
        <v>6077639</v>
      </c>
      <c r="BB14" s="91">
        <f t="shared" si="9"/>
        <v>6077639</v>
      </c>
      <c r="BC14" s="91">
        <f t="shared" si="9"/>
        <v>6077639</v>
      </c>
      <c r="BD14" s="91">
        <f t="shared" si="9"/>
        <v>6077639</v>
      </c>
      <c r="BE14" s="91">
        <f t="shared" si="9"/>
        <v>6077639</v>
      </c>
      <c r="BF14" s="91">
        <f t="shared" si="9"/>
        <v>6077639</v>
      </c>
      <c r="BG14" s="91">
        <f t="shared" si="9"/>
        <v>6077639</v>
      </c>
      <c r="BH14" s="91">
        <f t="shared" si="9"/>
        <v>6077639</v>
      </c>
      <c r="BI14" s="91">
        <f t="shared" si="9"/>
        <v>6077639</v>
      </c>
      <c r="BJ14" s="91">
        <f t="shared" si="9"/>
        <v>6077639</v>
      </c>
      <c r="BK14" s="91">
        <f t="shared" si="9"/>
        <v>6077639</v>
      </c>
    </row>
    <row r="15" spans="1:63" ht="14.75">
      <c r="A15" s="91" t="s">
        <v>848</v>
      </c>
      <c r="B15" s="91" t="str">
        <f>About!B2</f>
        <v>MI</v>
      </c>
      <c r="C15" s="91">
        <f t="shared" ref="C15:BK15" si="10">IF(C11&gt;C10,C11-C10,0)</f>
        <v>10918283</v>
      </c>
      <c r="D15" s="91">
        <f t="shared" si="10"/>
        <v>446090</v>
      </c>
      <c r="E15" s="91">
        <f t="shared" si="10"/>
        <v>231357</v>
      </c>
      <c r="F15" s="91">
        <f t="shared" si="10"/>
        <v>0</v>
      </c>
      <c r="G15" s="91">
        <f t="shared" si="10"/>
        <v>0</v>
      </c>
      <c r="H15" s="91">
        <f t="shared" si="10"/>
        <v>0</v>
      </c>
      <c r="I15" s="91">
        <f t="shared" si="10"/>
        <v>0</v>
      </c>
      <c r="J15" s="91">
        <f t="shared" si="10"/>
        <v>0</v>
      </c>
      <c r="K15" s="91">
        <f t="shared" si="10"/>
        <v>1533577</v>
      </c>
      <c r="L15" s="91">
        <f t="shared" si="10"/>
        <v>219085</v>
      </c>
      <c r="M15" s="91">
        <f t="shared" si="10"/>
        <v>327342</v>
      </c>
      <c r="N15" s="91">
        <f t="shared" si="10"/>
        <v>2101600</v>
      </c>
      <c r="O15" s="91">
        <f t="shared" si="10"/>
        <v>2234111</v>
      </c>
      <c r="P15" s="91">
        <f t="shared" si="10"/>
        <v>3564416</v>
      </c>
      <c r="Q15" s="91">
        <f t="shared" si="10"/>
        <v>3203942</v>
      </c>
      <c r="R15" s="91">
        <f t="shared" si="10"/>
        <v>2730191</v>
      </c>
      <c r="S15" s="91">
        <f t="shared" si="10"/>
        <v>2116567</v>
      </c>
      <c r="T15" s="91">
        <f t="shared" si="10"/>
        <v>1205958</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ht="14.75">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ht="14.75">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0625" defaultRowHeight="15" customHeight="1"/>
  <cols>
    <col min="1" max="3" width="8.7265625" style="92" customWidth="1"/>
    <col min="4" max="4" width="27" style="92" customWidth="1"/>
    <col min="5" max="5" width="37.54296875" style="92" customWidth="1"/>
    <col min="6" max="20" width="8.7265625" style="92" customWidth="1"/>
    <col min="21" max="21" width="15.54296875" style="92" customWidth="1"/>
    <col min="22" max="42" width="8.7265625" style="92" customWidth="1"/>
    <col min="43" max="16384" width="14.40625" style="92"/>
  </cols>
  <sheetData>
    <row r="1" spans="1:42" ht="14.75">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ht="14.75">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ht="14.75">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ht="14.75">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ht="14.75">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ht="14.75">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ht="14.75">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ht="14.75">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ht="14.75">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ht="14.75">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ht="14.75">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ht="14.75">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ht="14.75">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ht="14.75">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ht="14.75">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ht="14.75">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ht="14.75">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ht="14.75">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ht="14.75">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ht="14.75">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0</v>
      </c>
      <c r="G1449" s="95">
        <f t="shared" si="312"/>
        <v>0</v>
      </c>
      <c r="H1449" s="95">
        <f t="shared" si="312"/>
        <v>0</v>
      </c>
      <c r="I1449" s="95">
        <f t="shared" si="312"/>
        <v>0</v>
      </c>
      <c r="J1449" s="95">
        <f t="shared" si="312"/>
        <v>0</v>
      </c>
      <c r="K1449" s="95">
        <f t="shared" si="312"/>
        <v>0</v>
      </c>
      <c r="L1449" s="95">
        <f t="shared" si="312"/>
        <v>0</v>
      </c>
      <c r="M1449" s="95">
        <f t="shared" si="312"/>
        <v>0</v>
      </c>
      <c r="N1449" s="95">
        <f t="shared" si="312"/>
        <v>0</v>
      </c>
      <c r="O1449" s="95">
        <f t="shared" si="312"/>
        <v>0</v>
      </c>
      <c r="P1449" s="95">
        <f t="shared" si="312"/>
        <v>0</v>
      </c>
      <c r="Q1449" s="95">
        <f t="shared" si="312"/>
        <v>0</v>
      </c>
      <c r="R1449" s="95">
        <f t="shared" si="312"/>
        <v>0</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0625" defaultRowHeight="15" customHeight="1"/>
  <cols>
    <col min="1" max="10" width="8.7265625" style="92" customWidth="1"/>
    <col min="11" max="11" width="17.54296875" style="92" customWidth="1"/>
    <col min="12" max="16" width="8.7265625" style="92" customWidth="1"/>
    <col min="17" max="17" width="34.1328125" style="92" customWidth="1"/>
    <col min="18" max="18" width="14.86328125" style="92" customWidth="1"/>
    <col min="19" max="33" width="8.7265625" style="92" customWidth="1"/>
    <col min="34" max="16384" width="14.406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MI</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2455.3740671999999</v>
      </c>
      <c r="R17" s="91">
        <f t="shared" si="2"/>
        <v>0.65363561927499669</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390.95564789999997</v>
      </c>
      <c r="R38" s="91">
        <f t="shared" si="2"/>
        <v>0.10407478861890215</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910.15783667000005</v>
      </c>
      <c r="R52" s="91">
        <f t="shared" si="2"/>
        <v>0.24228959210610124</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3756.4875517699998</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f t="shared" si="4"/>
        <v>10.63885267</v>
      </c>
      <c r="M115" s="91" t="str">
        <f t="shared" si="5"/>
        <v>WI</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f t="shared" si="6"/>
        <v>899.51898400000005</v>
      </c>
      <c r="M182" s="91" t="str">
        <f t="shared" si="7"/>
        <v>WI</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f t="shared" si="8"/>
        <v>378.44506719999998</v>
      </c>
      <c r="M252" s="91" t="str">
        <f t="shared" si="9"/>
        <v>IN</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f t="shared" si="8"/>
        <v>390.95564789999997</v>
      </c>
      <c r="M253" s="91" t="str">
        <f t="shared" si="9"/>
        <v>OH</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f t="shared" si="8"/>
        <v>2076.9290000000001</v>
      </c>
      <c r="M254" s="91" t="str">
        <f t="shared" si="9"/>
        <v>IN</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3756.4875517700002</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0625" defaultRowHeight="15" customHeight="1"/>
  <cols>
    <col min="1" max="1" width="9.86328125" style="92" customWidth="1"/>
    <col min="2" max="2" width="42.7265625" style="92" customWidth="1"/>
    <col min="3" max="35" width="8.7265625" style="92" customWidth="1"/>
    <col min="36" max="16384" width="14.406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69" t="s">
        <v>677</v>
      </c>
      <c r="C146" s="270"/>
      <c r="D146" s="270"/>
      <c r="E146" s="270"/>
      <c r="F146" s="270"/>
      <c r="G146" s="270"/>
      <c r="H146" s="270"/>
      <c r="I146" s="270"/>
      <c r="J146" s="270"/>
      <c r="K146" s="270"/>
      <c r="L146" s="270"/>
      <c r="M146" s="270"/>
      <c r="N146" s="270"/>
      <c r="O146" s="270"/>
      <c r="P146" s="270"/>
      <c r="Q146" s="270"/>
      <c r="R146" s="270"/>
      <c r="S146" s="270"/>
      <c r="T146" s="270"/>
      <c r="U146" s="270"/>
      <c r="V146" s="270"/>
      <c r="W146" s="270"/>
      <c r="X146" s="270"/>
      <c r="Y146" s="270"/>
      <c r="Z146" s="270"/>
      <c r="AA146" s="270"/>
      <c r="AB146" s="270"/>
      <c r="AC146" s="270"/>
      <c r="AD146" s="270"/>
      <c r="AE146" s="270"/>
      <c r="AF146" s="270"/>
      <c r="AG146" s="270"/>
      <c r="AH146" s="270"/>
      <c r="AI146" s="27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0625" defaultRowHeight="15" customHeight="1"/>
  <cols>
    <col min="1" max="1" width="27.54296875" style="92" customWidth="1"/>
    <col min="2" max="2" width="16.7265625" style="92" customWidth="1"/>
    <col min="3" max="3" width="21.86328125" style="92" customWidth="1"/>
    <col min="4" max="4" width="15" style="92" customWidth="1"/>
    <col min="5" max="5" width="14.40625" style="92"/>
    <col min="6" max="52" width="8.7265625" style="92" customWidth="1"/>
    <col min="53" max="53" width="9.86328125" style="92" customWidth="1"/>
    <col min="54" max="54" width="15.54296875" style="92" customWidth="1"/>
    <col min="55" max="16384" width="14.40625" style="92"/>
  </cols>
  <sheetData>
    <row r="2" spans="1:5" ht="14.75">
      <c r="A2" s="112" t="s">
        <v>654</v>
      </c>
      <c r="B2" s="91" t="s">
        <v>655</v>
      </c>
      <c r="C2" s="91" t="s">
        <v>656</v>
      </c>
      <c r="D2" s="91" t="s">
        <v>657</v>
      </c>
      <c r="E2" s="91" t="s">
        <v>658</v>
      </c>
    </row>
    <row r="3" spans="1:5" ht="14.7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ht="14.7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ht="14.7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ht="14.7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ht="14.7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ht="14.7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ht="14.7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ht="14.7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ht="14.7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ht="14.7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ht="14.7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ht="14.7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ht="14.7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ht="14.7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ht="14.7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ht="14.75">
      <c r="A18" s="111" t="s">
        <v>548</v>
      </c>
      <c r="B18" s="91">
        <f>IF(SUMIFS('EIA SEDS data'!$AE$20:$AE$119,'EIA SEDS data'!$B$20:$B$119,A18,'EIA SEDS data'!$A$20:$A$119,"exports")&gt;0, 1, 0)</f>
        <v>0</v>
      </c>
      <c r="C18" s="91">
        <f>SUMIFS('Cross border connections'!$R$4:$R$53,'Cross border connections'!$P$4:$P$53,Calculations!A18)</f>
        <v>0.65363561927499669</v>
      </c>
      <c r="D18" s="91">
        <f t="shared" si="0"/>
        <v>0</v>
      </c>
      <c r="E18" s="91">
        <f t="shared" si="1"/>
        <v>0</v>
      </c>
    </row>
    <row r="19" spans="1:5" ht="14.7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ht="14.7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0.10407478861890215</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0.24228959210610124</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v>
      </c>
      <c r="E54" s="95">
        <f>SUM(E3:E53)</f>
        <v>0</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v>
      </c>
      <c r="C60" s="91">
        <f>SUMIFS('ReEDs Generation Data'!H$729:H$1448,'ReEDs Generation Data'!$E$729:$E$1448,Calculations!$A60)</f>
        <v>0</v>
      </c>
      <c r="D60" s="91">
        <f>SUMIFS('ReEDs Generation Data'!I$729:I$1448,'ReEDs Generation Data'!$E$729:$E$1448,Calculations!$A60)</f>
        <v>0</v>
      </c>
      <c r="E60" s="91">
        <f>SUMIFS('ReEDs Generation Data'!J$729:J$1448,'ReEDs Generation Data'!$E$729:$E$1448,Calculations!$A60)</f>
        <v>0</v>
      </c>
      <c r="F60" s="91">
        <f>SUMIFS('ReEDs Generation Data'!K$729:K$1448,'ReEDs Generation Data'!$E$729:$E$1448,Calculations!$A60)</f>
        <v>0</v>
      </c>
      <c r="G60" s="91">
        <f>SUMIFS('ReEDs Generation Data'!L$729:L$1448,'ReEDs Generation Data'!$E$729:$E$1448,Calculations!$A60)</f>
        <v>0</v>
      </c>
      <c r="H60" s="91">
        <f>SUMIFS('ReEDs Generation Data'!M$729:M$1448,'ReEDs Generation Data'!$E$729:$E$1448,Calculations!$A60)</f>
        <v>0</v>
      </c>
      <c r="I60" s="91">
        <f>SUMIFS('ReEDs Generation Data'!N$729:N$1448,'ReEDs Generation Data'!$E$729:$E$1448,Calculations!$A60)</f>
        <v>0</v>
      </c>
      <c r="J60" s="91">
        <f>SUMIFS('ReEDs Generation Data'!O$729:O$1448,'ReEDs Generation Data'!$E$729:$E$1448,Calculations!$A60)</f>
        <v>0</v>
      </c>
      <c r="K60" s="91">
        <f>SUMIFS('ReEDs Generation Data'!P$729:P$1448,'ReEDs Generation Data'!$E$729:$E$1448,Calculations!$A60)</f>
        <v>0</v>
      </c>
      <c r="L60" s="91">
        <f>SUMIFS('ReEDs Generation Data'!Q$729:Q$1448,'ReEDs Generation Data'!$E$729:$E$1448,Calculations!$A60)</f>
        <v>0</v>
      </c>
      <c r="M60" s="91">
        <f>SUMIFS('ReEDs Generation Data'!R$729:R$1448,'ReEDs Generation Data'!$E$729:$E$1448,Calculations!$A60)</f>
        <v>0</v>
      </c>
    </row>
    <row r="61" spans="1:33" ht="15.75" customHeight="1">
      <c r="A61" s="111" t="s">
        <v>633</v>
      </c>
      <c r="B61" s="91">
        <f>SUMIFS('ReEDs Generation Data'!G$729:G$1448,'ReEDs Generation Data'!$E$729:$E$1448,Calculations!$A61)</f>
        <v>0</v>
      </c>
      <c r="C61" s="91">
        <f>SUMIFS('ReEDs Generation Data'!H$729:H$1448,'ReEDs Generation Data'!$E$729:$E$1448,Calculations!$A61)</f>
        <v>0</v>
      </c>
      <c r="D61" s="91">
        <f>SUMIFS('ReEDs Generation Data'!I$729:I$1448,'ReEDs Generation Data'!$E$729:$E$1448,Calculations!$A61)</f>
        <v>0</v>
      </c>
      <c r="E61" s="91">
        <f>SUMIFS('ReEDs Generation Data'!J$729:J$1448,'ReEDs Generation Data'!$E$729:$E$1448,Calculations!$A61)</f>
        <v>0</v>
      </c>
      <c r="F61" s="91">
        <f>SUMIFS('ReEDs Generation Data'!K$729:K$1448,'ReEDs Generation Data'!$E$729:$E$1448,Calculations!$A61)</f>
        <v>0</v>
      </c>
      <c r="G61" s="91">
        <f>SUMIFS('ReEDs Generation Data'!L$729:L$1448,'ReEDs Generation Data'!$E$729:$E$1448,Calculations!$A61)</f>
        <v>0</v>
      </c>
      <c r="H61" s="91">
        <f>SUMIFS('ReEDs Generation Data'!M$729:M$1448,'ReEDs Generation Data'!$E$729:$E$1448,Calculations!$A61)</f>
        <v>0</v>
      </c>
      <c r="I61" s="91">
        <f>SUMIFS('ReEDs Generation Data'!N$729:N$1448,'ReEDs Generation Data'!$E$729:$E$1448,Calculations!$A61)</f>
        <v>0</v>
      </c>
      <c r="J61" s="91">
        <f>SUMIFS('ReEDs Generation Data'!O$729:O$1448,'ReEDs Generation Data'!$E$729:$E$1448,Calculations!$A61)</f>
        <v>0</v>
      </c>
      <c r="K61" s="91">
        <f>SUMIFS('ReEDs Generation Data'!P$729:P$1448,'ReEDs Generation Data'!$E$729:$E$1448,Calculations!$A61)</f>
        <v>0</v>
      </c>
      <c r="L61" s="91">
        <f>SUMIFS('ReEDs Generation Data'!Q$729:Q$1448,'ReEDs Generation Data'!$E$729:$E$1448,Calculations!$A61)</f>
        <v>0</v>
      </c>
      <c r="M61" s="91">
        <f>SUMIFS('ReEDs Generation Data'!R$729:R$1448,'ReEDs Generation Data'!$E$729:$E$1448,Calculations!$A61)</f>
        <v>0</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v>
      </c>
      <c r="C62" s="91">
        <f>SUMIFS('ReEDs Generation Data'!H$729:H$1448,'ReEDs Generation Data'!$E$729:$E$1448,Calculations!$A62)</f>
        <v>0</v>
      </c>
      <c r="D62" s="91">
        <f>SUMIFS('ReEDs Generation Data'!I$729:I$1448,'ReEDs Generation Data'!$E$729:$E$1448,Calculations!$A62)</f>
        <v>0</v>
      </c>
      <c r="E62" s="91">
        <f>SUMIFS('ReEDs Generation Data'!J$729:J$1448,'ReEDs Generation Data'!$E$729:$E$1448,Calculations!$A62)</f>
        <v>0</v>
      </c>
      <c r="F62" s="91">
        <f>SUMIFS('ReEDs Generation Data'!K$729:K$1448,'ReEDs Generation Data'!$E$729:$E$1448,Calculations!$A62)</f>
        <v>0</v>
      </c>
      <c r="G62" s="91">
        <f>SUMIFS('ReEDs Generation Data'!L$729:L$1448,'ReEDs Generation Data'!$E$729:$E$1448,Calculations!$A62)</f>
        <v>0</v>
      </c>
      <c r="H62" s="91">
        <f>SUMIFS('ReEDs Generation Data'!M$729:M$1448,'ReEDs Generation Data'!$E$729:$E$1448,Calculations!$A62)</f>
        <v>0</v>
      </c>
      <c r="I62" s="91">
        <f>SUMIFS('ReEDs Generation Data'!N$729:N$1448,'ReEDs Generation Data'!$E$729:$E$1448,Calculations!$A62)</f>
        <v>0</v>
      </c>
      <c r="J62" s="91">
        <f>SUMIFS('ReEDs Generation Data'!O$729:O$1448,'ReEDs Generation Data'!$E$729:$E$1448,Calculations!$A62)</f>
        <v>0</v>
      </c>
      <c r="K62" s="91">
        <f>SUMIFS('ReEDs Generation Data'!P$729:P$1448,'ReEDs Generation Data'!$E$729:$E$1448,Calculations!$A62)</f>
        <v>0</v>
      </c>
      <c r="L62" s="91">
        <f>SUMIFS('ReEDs Generation Data'!Q$729:Q$1448,'ReEDs Generation Data'!$E$729:$E$1448,Calculations!$A62)</f>
        <v>0</v>
      </c>
      <c r="M62" s="91">
        <f>SUMIFS('ReEDs Generation Data'!R$729:R$1448,'ReEDs Generation Data'!$E$729:$E$1448,Calculations!$A62)</f>
        <v>0</v>
      </c>
    </row>
    <row r="63" spans="1:33" ht="15.75" customHeight="1">
      <c r="A63" s="111" t="s">
        <v>101</v>
      </c>
      <c r="B63" s="91">
        <f>SUMIFS('ReEDs Generation Data'!G$729:G$1448,'ReEDs Generation Data'!$E$729:$E$1448,Calculations!$A63)</f>
        <v>0</v>
      </c>
      <c r="C63" s="91">
        <f>SUMIFS('ReEDs Generation Data'!H$729:H$1448,'ReEDs Generation Data'!$E$729:$E$1448,Calculations!$A63)</f>
        <v>0</v>
      </c>
      <c r="D63" s="91">
        <f>SUMIFS('ReEDs Generation Data'!I$729:I$1448,'ReEDs Generation Data'!$E$729:$E$1448,Calculations!$A63)</f>
        <v>0</v>
      </c>
      <c r="E63" s="91">
        <f>SUMIFS('ReEDs Generation Data'!J$729:J$1448,'ReEDs Generation Data'!$E$729:$E$1448,Calculations!$A63)</f>
        <v>0</v>
      </c>
      <c r="F63" s="91">
        <f>SUMIFS('ReEDs Generation Data'!K$729:K$1448,'ReEDs Generation Data'!$E$729:$E$1448,Calculations!$A63)</f>
        <v>0</v>
      </c>
      <c r="G63" s="91">
        <f>SUMIFS('ReEDs Generation Data'!L$729:L$1448,'ReEDs Generation Data'!$E$729:$E$1448,Calculations!$A63)</f>
        <v>0</v>
      </c>
      <c r="H63" s="91">
        <f>SUMIFS('ReEDs Generation Data'!M$729:M$1448,'ReEDs Generation Data'!$E$729:$E$1448,Calculations!$A63)</f>
        <v>0</v>
      </c>
      <c r="I63" s="91">
        <f>SUMIFS('ReEDs Generation Data'!N$729:N$1448,'ReEDs Generation Data'!$E$729:$E$1448,Calculations!$A63)</f>
        <v>0</v>
      </c>
      <c r="J63" s="91">
        <f>SUMIFS('ReEDs Generation Data'!O$729:O$1448,'ReEDs Generation Data'!$E$729:$E$1448,Calculations!$A63)</f>
        <v>0</v>
      </c>
      <c r="K63" s="91">
        <f>SUMIFS('ReEDs Generation Data'!P$729:P$1448,'ReEDs Generation Data'!$E$729:$E$1448,Calculations!$A63)</f>
        <v>0</v>
      </c>
      <c r="L63" s="91">
        <f>SUMIFS('ReEDs Generation Data'!Q$729:Q$1448,'ReEDs Generation Data'!$E$729:$E$1448,Calculations!$A63)</f>
        <v>0</v>
      </c>
      <c r="M63" s="91">
        <f>SUMIFS('ReEDs Generation Data'!R$729:R$1448,'ReEDs Generation Data'!$E$729:$E$1448,Calculations!$A63)</f>
        <v>0</v>
      </c>
    </row>
    <row r="64" spans="1:33" ht="15.75" customHeight="1">
      <c r="A64" s="111" t="s">
        <v>100</v>
      </c>
      <c r="B64" s="91">
        <f>SUMIFS('ReEDs Generation Data'!G$729:G$1448,'ReEDs Generation Data'!$E$729:$E$1448,Calculations!$A64)</f>
        <v>0</v>
      </c>
      <c r="C64" s="91">
        <f>SUMIFS('ReEDs Generation Data'!H$729:H$1448,'ReEDs Generation Data'!$E$729:$E$1448,Calculations!$A64)</f>
        <v>0</v>
      </c>
      <c r="D64" s="91">
        <f>SUMIFS('ReEDs Generation Data'!I$729:I$1448,'ReEDs Generation Data'!$E$729:$E$1448,Calculations!$A64)</f>
        <v>0</v>
      </c>
      <c r="E64" s="91">
        <f>SUMIFS('ReEDs Generation Data'!J$729:J$1448,'ReEDs Generation Data'!$E$729:$E$1448,Calculations!$A64)</f>
        <v>0</v>
      </c>
      <c r="F64" s="91">
        <f>SUMIFS('ReEDs Generation Data'!K$729:K$1448,'ReEDs Generation Data'!$E$729:$E$1448,Calculations!$A64)</f>
        <v>0</v>
      </c>
      <c r="G64" s="91">
        <f>SUMIFS('ReEDs Generation Data'!L$729:L$1448,'ReEDs Generation Data'!$E$729:$E$1448,Calculations!$A64)</f>
        <v>0</v>
      </c>
      <c r="H64" s="91">
        <f>SUMIFS('ReEDs Generation Data'!M$729:M$1448,'ReEDs Generation Data'!$E$729:$E$1448,Calculations!$A64)</f>
        <v>0</v>
      </c>
      <c r="I64" s="91">
        <f>SUMIFS('ReEDs Generation Data'!N$729:N$1448,'ReEDs Generation Data'!$E$729:$E$1448,Calculations!$A64)</f>
        <v>0</v>
      </c>
      <c r="J64" s="91">
        <f>SUMIFS('ReEDs Generation Data'!O$729:O$1448,'ReEDs Generation Data'!$E$729:$E$1448,Calculations!$A64)</f>
        <v>0</v>
      </c>
      <c r="K64" s="91">
        <f>SUMIFS('ReEDs Generation Data'!P$729:P$1448,'ReEDs Generation Data'!$E$729:$E$1448,Calculations!$A64)</f>
        <v>0</v>
      </c>
      <c r="L64" s="91">
        <f>SUMIFS('ReEDs Generation Data'!Q$729:Q$1448,'ReEDs Generation Data'!$E$729:$E$1448,Calculations!$A64)</f>
        <v>0</v>
      </c>
      <c r="M64" s="91">
        <f>SUMIFS('ReEDs Generation Data'!R$729:R$1448,'ReEDs Generation Data'!$E$729:$E$1448,Calculations!$A64)</f>
        <v>0</v>
      </c>
    </row>
    <row r="65" spans="1:37" ht="15.75" customHeight="1">
      <c r="A65" s="111" t="s">
        <v>102</v>
      </c>
      <c r="B65" s="91">
        <f>SUMIFS('ReEDs Generation Data'!G$729:G$1448,'ReEDs Generation Data'!$E$729:$E$1448,Calculations!$A65)</f>
        <v>0</v>
      </c>
      <c r="C65" s="91">
        <f>SUMIFS('ReEDs Generation Data'!H$729:H$1448,'ReEDs Generation Data'!$E$729:$E$1448,Calculations!$A65)</f>
        <v>0</v>
      </c>
      <c r="D65" s="91">
        <f>SUMIFS('ReEDs Generation Data'!I$729:I$1448,'ReEDs Generation Data'!$E$729:$E$1448,Calculations!$A65)</f>
        <v>0</v>
      </c>
      <c r="E65" s="91">
        <f>SUMIFS('ReEDs Generation Data'!J$729:J$1448,'ReEDs Generation Data'!$E$729:$E$1448,Calculations!$A65)</f>
        <v>0</v>
      </c>
      <c r="F65" s="91">
        <f>SUMIFS('ReEDs Generation Data'!K$729:K$1448,'ReEDs Generation Data'!$E$729:$E$1448,Calculations!$A65)</f>
        <v>0</v>
      </c>
      <c r="G65" s="91">
        <f>SUMIFS('ReEDs Generation Data'!L$729:L$1448,'ReEDs Generation Data'!$E$729:$E$1448,Calculations!$A65)</f>
        <v>0</v>
      </c>
      <c r="H65" s="91">
        <f>SUMIFS('ReEDs Generation Data'!M$729:M$1448,'ReEDs Generation Data'!$E$729:$E$1448,Calculations!$A65)</f>
        <v>0</v>
      </c>
      <c r="I65" s="91">
        <f>SUMIFS('ReEDs Generation Data'!N$729:N$1448,'ReEDs Generation Data'!$E$729:$E$1448,Calculations!$A65)</f>
        <v>0</v>
      </c>
      <c r="J65" s="91">
        <f>SUMIFS('ReEDs Generation Data'!O$729:O$1448,'ReEDs Generation Data'!$E$729:$E$1448,Calculations!$A65)</f>
        <v>0</v>
      </c>
      <c r="K65" s="91">
        <f>SUMIFS('ReEDs Generation Data'!P$729:P$1448,'ReEDs Generation Data'!$E$729:$E$1448,Calculations!$A65)</f>
        <v>0</v>
      </c>
      <c r="L65" s="91">
        <f>SUMIFS('ReEDs Generation Data'!Q$729:Q$1448,'ReEDs Generation Data'!$E$729:$E$1448,Calculations!$A65)</f>
        <v>0</v>
      </c>
      <c r="M65" s="91">
        <f>SUMIFS('ReEDs Generation Data'!R$729:R$1448,'ReEDs Generation Data'!$E$729:$E$1448,Calculations!$A65)</f>
        <v>0</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0</v>
      </c>
      <c r="C70" s="91">
        <f>SUMIFS('ReEDs Generation Data'!H$729:H$1448,'ReEDs Generation Data'!$E$729:$E$1448,Calculations!$A70)</f>
        <v>0</v>
      </c>
      <c r="D70" s="91">
        <f>SUMIFS('ReEDs Generation Data'!I$729:I$1448,'ReEDs Generation Data'!$E$729:$E$1448,Calculations!$A70)</f>
        <v>0</v>
      </c>
      <c r="E70" s="91">
        <f>SUMIFS('ReEDs Generation Data'!J$729:J$1448,'ReEDs Generation Data'!$E$729:$E$1448,Calculations!$A70)</f>
        <v>0</v>
      </c>
      <c r="F70" s="91">
        <f>SUMIFS('ReEDs Generation Data'!K$729:K$1448,'ReEDs Generation Data'!$E$729:$E$1448,Calculations!$A70)</f>
        <v>0</v>
      </c>
      <c r="G70" s="91">
        <f>SUMIFS('ReEDs Generation Data'!L$729:L$1448,'ReEDs Generation Data'!$E$729:$E$1448,Calculations!$A70)</f>
        <v>0</v>
      </c>
      <c r="H70" s="91">
        <f>SUMIFS('ReEDs Generation Data'!M$729:M$1448,'ReEDs Generation Data'!$E$729:$E$1448,Calculations!$A70)</f>
        <v>0</v>
      </c>
      <c r="I70" s="91">
        <f>SUMIFS('ReEDs Generation Data'!N$729:N$1448,'ReEDs Generation Data'!$E$729:$E$1448,Calculations!$A70)</f>
        <v>0</v>
      </c>
      <c r="J70" s="91">
        <f>SUMIFS('ReEDs Generation Data'!O$729:O$1448,'ReEDs Generation Data'!$E$729:$E$1448,Calculations!$A70)</f>
        <v>0</v>
      </c>
      <c r="K70" s="91">
        <f>SUMIFS('ReEDs Generation Data'!P$729:P$1448,'ReEDs Generation Data'!$E$729:$E$1448,Calculations!$A70)</f>
        <v>0</v>
      </c>
      <c r="L70" s="91">
        <f>SUMIFS('ReEDs Generation Data'!Q$729:Q$1448,'ReEDs Generation Data'!$E$729:$E$1448,Calculations!$A70)</f>
        <v>0</v>
      </c>
      <c r="M70" s="91">
        <f>SUMIFS('ReEDs Generation Data'!R$729:R$1448,'ReEDs Generation Data'!$E$729:$E$1448,Calculations!$A70)</f>
        <v>0</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0</v>
      </c>
      <c r="C73" s="91">
        <f>SUMIFS('ReEDs Generation Data'!H$729:H$1448,'ReEDs Generation Data'!$E$729:$E$1448,Calculations!$A73)</f>
        <v>0</v>
      </c>
      <c r="D73" s="91">
        <f>SUMIFS('ReEDs Generation Data'!I$729:I$1448,'ReEDs Generation Data'!$E$729:$E$1448,Calculations!$A73)</f>
        <v>0</v>
      </c>
      <c r="E73" s="91">
        <f>SUMIFS('ReEDs Generation Data'!J$729:J$1448,'ReEDs Generation Data'!$E$729:$E$1448,Calculations!$A73)</f>
        <v>0</v>
      </c>
      <c r="F73" s="91">
        <f>SUMIFS('ReEDs Generation Data'!K$729:K$1448,'ReEDs Generation Data'!$E$729:$E$1448,Calculations!$A73)</f>
        <v>0</v>
      </c>
      <c r="G73" s="91">
        <f>SUMIFS('ReEDs Generation Data'!L$729:L$1448,'ReEDs Generation Data'!$E$729:$E$1448,Calculations!$A73)</f>
        <v>0</v>
      </c>
      <c r="H73" s="91">
        <f>SUMIFS('ReEDs Generation Data'!M$729:M$1448,'ReEDs Generation Data'!$E$729:$E$1448,Calculations!$A73)</f>
        <v>0</v>
      </c>
      <c r="I73" s="91">
        <f>SUMIFS('ReEDs Generation Data'!N$729:N$1448,'ReEDs Generation Data'!$E$729:$E$1448,Calculations!$A73)</f>
        <v>0</v>
      </c>
      <c r="J73" s="91">
        <f>SUMIFS('ReEDs Generation Data'!O$729:O$1448,'ReEDs Generation Data'!$E$729:$E$1448,Calculations!$A73)</f>
        <v>0</v>
      </c>
      <c r="K73" s="91">
        <f>SUMIFS('ReEDs Generation Data'!P$729:P$1448,'ReEDs Generation Data'!$E$729:$E$1448,Calculations!$A73)</f>
        <v>0</v>
      </c>
      <c r="L73" s="91">
        <f>SUMIFS('ReEDs Generation Data'!Q$729:Q$1448,'ReEDs Generation Data'!$E$729:$E$1448,Calculations!$A73)</f>
        <v>0</v>
      </c>
      <c r="M73" s="91">
        <f>SUMIFS('ReEDs Generation Data'!R$729:R$1448,'ReEDs Generation Data'!$E$729:$E$1448,Calculations!$A73)</f>
        <v>0</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4.75"/>
  <cols>
    <col min="1" max="1" width="15.26953125" customWidth="1"/>
    <col min="2" max="2" width="46.726562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4.75"/>
  <cols>
    <col min="10" max="10" width="13.26953125" style="156" bestFit="1" customWidth="1"/>
    <col min="11" max="11" width="14.26953125" style="168" bestFit="1" customWidth="1"/>
    <col min="12" max="77" width="0" hidden="1" customWidth="1"/>
    <col min="78" max="78" width="14.269531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3" workbookViewId="0">
      <selection activeCell="R34" sqref="R34"/>
    </sheetView>
  </sheetViews>
  <sheetFormatPr defaultRowHeight="14.75"/>
  <cols>
    <col min="3" max="5" width="13.40625" customWidth="1"/>
    <col min="6" max="7" width="13.40625" style="174" customWidth="1"/>
    <col min="8" max="9" width="13.40625" customWidth="1"/>
    <col min="10" max="10" width="12.1328125" bestFit="1" customWidth="1"/>
    <col min="11" max="13" width="13.40625" customWidth="1"/>
    <col min="14" max="15" width="13.40625" style="163" customWidth="1"/>
    <col min="17" max="17" width="9.726562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4.75"/>
  <cols>
    <col min="1" max="1" width="22.54296875" customWidth="1"/>
    <col min="2" max="2" width="22.1328125" customWidth="1"/>
    <col min="3" max="32" width="14.26953125" bestFit="1" customWidth="1"/>
  </cols>
  <sheetData>
    <row r="1" spans="1:32">
      <c r="B1" t="s">
        <v>908</v>
      </c>
      <c r="C1" t="s">
        <v>39</v>
      </c>
      <c r="E1">
        <f>IF(B2=TRUE,SUMIFS($B$147:$B$162,$A$147:$A$162,$A10),SUMIFS(E$125:E$140,$A$125:$A$140,$A10))</f>
        <v>4.2820318634287188E-2</v>
      </c>
    </row>
    <row r="2" spans="1:32">
      <c r="A2" t="str">
        <f>About!B1</f>
        <v>Michigan</v>
      </c>
      <c r="B2" t="b">
        <f>INDEX('Intl Imports'!D:D,MATCH($A2,'Intl Imports'!$B:$B,0))</f>
        <v>0</v>
      </c>
      <c r="C2" t="b">
        <f>INDEX('Intl Imports'!E:E,MATCH($A2,'Intl Imports'!$B:$B,0))</f>
        <v>1</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5282204</v>
      </c>
      <c r="C5" s="172">
        <f>SUMIFS(calcs!N:N,calcs!A:A,A2)</f>
        <v>5282204</v>
      </c>
      <c r="D5" s="174">
        <f>C5</f>
        <v>5282204</v>
      </c>
      <c r="E5" s="174">
        <f t="shared" ref="E5:AF5" si="0">D5</f>
        <v>5282204</v>
      </c>
      <c r="F5" s="174">
        <f t="shared" si="0"/>
        <v>5282204</v>
      </c>
      <c r="G5" s="174">
        <f t="shared" si="0"/>
        <v>5282204</v>
      </c>
      <c r="H5" s="174">
        <f t="shared" si="0"/>
        <v>5282204</v>
      </c>
      <c r="I5" s="174">
        <f t="shared" si="0"/>
        <v>5282204</v>
      </c>
      <c r="J5" s="174">
        <f t="shared" si="0"/>
        <v>5282204</v>
      </c>
      <c r="K5" s="174">
        <f t="shared" si="0"/>
        <v>5282204</v>
      </c>
      <c r="L5" s="174">
        <f t="shared" si="0"/>
        <v>5282204</v>
      </c>
      <c r="M5" s="174">
        <f t="shared" si="0"/>
        <v>5282204</v>
      </c>
      <c r="N5" s="174">
        <f t="shared" si="0"/>
        <v>5282204</v>
      </c>
      <c r="O5" s="174">
        <f t="shared" si="0"/>
        <v>5282204</v>
      </c>
      <c r="P5" s="174">
        <f t="shared" si="0"/>
        <v>5282204</v>
      </c>
      <c r="Q5" s="174">
        <f t="shared" si="0"/>
        <v>5282204</v>
      </c>
      <c r="R5" s="174">
        <f t="shared" si="0"/>
        <v>5282204</v>
      </c>
      <c r="S5" s="174">
        <f t="shared" si="0"/>
        <v>5282204</v>
      </c>
      <c r="T5" s="174">
        <f t="shared" si="0"/>
        <v>5282204</v>
      </c>
      <c r="U5" s="174">
        <f t="shared" si="0"/>
        <v>5282204</v>
      </c>
      <c r="V5" s="174">
        <f t="shared" si="0"/>
        <v>5282204</v>
      </c>
      <c r="W5" s="174">
        <f t="shared" si="0"/>
        <v>5282204</v>
      </c>
      <c r="X5" s="174">
        <f t="shared" si="0"/>
        <v>5282204</v>
      </c>
      <c r="Y5" s="174">
        <f t="shared" si="0"/>
        <v>5282204</v>
      </c>
      <c r="Z5" s="174">
        <f t="shared" si="0"/>
        <v>5282204</v>
      </c>
      <c r="AA5" s="174">
        <f t="shared" si="0"/>
        <v>5282204</v>
      </c>
      <c r="AB5" s="174">
        <f t="shared" si="0"/>
        <v>5282204</v>
      </c>
      <c r="AC5" s="174">
        <f t="shared" si="0"/>
        <v>5282204</v>
      </c>
      <c r="AD5" s="174">
        <f t="shared" si="0"/>
        <v>5282204</v>
      </c>
      <c r="AE5" s="174">
        <f t="shared" si="0"/>
        <v>5282204</v>
      </c>
      <c r="AF5" s="174">
        <f t="shared" si="0"/>
        <v>5282204</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2721673.7829999784</v>
      </c>
      <c r="C10">
        <f>D10</f>
        <v>2721673.7829999784</v>
      </c>
      <c r="D10" s="170">
        <f>SUM(D$5*SUMIFS(C$39:C$48,$B$39:$B$48,$A10),D$6*IF($B$2=TRUE,SUMIFS($B$147:$B$162,$A$147:$A$162,$A10),SUMIFS(E$125:E$140,$A$125:$A$140,$A10)))</f>
        <v>2721673.7829999784</v>
      </c>
      <c r="E10">
        <f t="shared" ref="E10:N10" si="1">SUM(E$5*SUMIFS(D$39:D$48,$B$39:$B$48,$A10),E$6*IF($B$2=TRUE,SUMIFS($B$147:$B$162,$A$147:$A$162,$A10),SUMIFS(F$125:F$140,$A$125:$A$140,$A10)))</f>
        <v>2339447.3704337371</v>
      </c>
      <c r="F10">
        <f t="shared" si="1"/>
        <v>1907978.1433862534</v>
      </c>
      <c r="G10">
        <f t="shared" si="1"/>
        <v>1792194.671520828</v>
      </c>
      <c r="H10">
        <f t="shared" si="1"/>
        <v>1629184.2342875083</v>
      </c>
      <c r="I10">
        <f t="shared" si="1"/>
        <v>1277236.3593524352</v>
      </c>
      <c r="J10">
        <f t="shared" si="1"/>
        <v>925305.16552276351</v>
      </c>
      <c r="K10">
        <f t="shared" si="1"/>
        <v>710950.61325192347</v>
      </c>
      <c r="L10">
        <f t="shared" si="1"/>
        <v>546390.23470344534</v>
      </c>
      <c r="M10">
        <f t="shared" si="1"/>
        <v>546390.23470344534</v>
      </c>
      <c r="N10">
        <f t="shared" si="1"/>
        <v>546390.23470344534</v>
      </c>
      <c r="O10">
        <f t="shared" ref="O10:AE10" si="2">SUM(O$5*SUMIFS(N$39:N$48,$B$39:$B$48,$A10),O$6*IF($B$2=TRUE,SUMIFS($B$147:$B$162,$A$147:$A$162,$A10),SUMIFS(P$125:P$140,$A$125:$A$140,$A10)))</f>
        <v>546390.23470344534</v>
      </c>
      <c r="P10">
        <f t="shared" si="2"/>
        <v>546390.23470344534</v>
      </c>
      <c r="Q10">
        <f t="shared" si="2"/>
        <v>546390.23470344534</v>
      </c>
      <c r="R10">
        <f t="shared" si="2"/>
        <v>546390.23470344534</v>
      </c>
      <c r="S10">
        <f t="shared" si="2"/>
        <v>546390.23470344534</v>
      </c>
      <c r="T10">
        <f t="shared" si="2"/>
        <v>546390.23470344534</v>
      </c>
      <c r="U10">
        <f t="shared" si="2"/>
        <v>546390.23470344534</v>
      </c>
      <c r="V10">
        <f t="shared" si="2"/>
        <v>546390.23470344534</v>
      </c>
      <c r="W10">
        <f t="shared" si="2"/>
        <v>546390.23470344534</v>
      </c>
      <c r="X10">
        <f t="shared" si="2"/>
        <v>546390.23470344534</v>
      </c>
      <c r="Y10">
        <f t="shared" si="2"/>
        <v>546390.23470344534</v>
      </c>
      <c r="Z10">
        <f t="shared" si="2"/>
        <v>546390.23470344534</v>
      </c>
      <c r="AA10">
        <f t="shared" si="2"/>
        <v>546390.23470344534</v>
      </c>
      <c r="AB10">
        <f t="shared" si="2"/>
        <v>546390.23470344534</v>
      </c>
      <c r="AC10">
        <f t="shared" si="2"/>
        <v>546390.23470344534</v>
      </c>
      <c r="AD10">
        <f t="shared" si="2"/>
        <v>546390.23470344534</v>
      </c>
      <c r="AE10">
        <f t="shared" si="2"/>
        <v>546390.23470344534</v>
      </c>
      <c r="AF10">
        <f>SUM(AF$5*SUMIFS(AE$39:AE$48,$B$39:$B$48,$A10),AF$6*IF($B$2=TRUE,SUMIFS($B$147:$B$162,$A$147:$A$162,$A10),SUMIFS(AG$125:AG$140,$A$125:$A$140,$A10)))</f>
        <v>546390.23470344534</v>
      </c>
    </row>
    <row r="11" spans="1:32">
      <c r="A11" s="100" t="s">
        <v>346</v>
      </c>
      <c r="B11">
        <f t="shared" ref="B11:B33" si="3">D11</f>
        <v>1628220.9835218717</v>
      </c>
      <c r="C11">
        <f t="shared" ref="C11:C33" si="4">D11</f>
        <v>1628220.9835218717</v>
      </c>
      <c r="D11" s="170">
        <f t="shared" ref="D11:D33" si="5">SUM(D$5*SUMIFS(C$39:C$48,$B$39:$B$48,$A11),D$6*IF($B$2=TRUE,SUMIFS($B$147:$B$162,$A$147:$A$162,$A11),SUMIFS(E$125:E$140,$A$125:$A$140,$A11)))</f>
        <v>1628220.9835218717</v>
      </c>
      <c r="E11">
        <f t="shared" ref="E11:N11" si="6">SUM(E$5*SUMIFS(D$39:D$48,$B$39:$B$48,$A11),E$6*IF($B$2=TRUE,SUMIFS($B$147:$B$162,$A$147:$A$162,$A11),SUMIFS(F$125:F$140,$A$125:$A$140,$A11)))</f>
        <v>1927599.9113632822</v>
      </c>
      <c r="F11">
        <f t="shared" si="6"/>
        <v>2149943.4514339063</v>
      </c>
      <c r="G11">
        <f t="shared" si="6"/>
        <v>2166913.5865517547</v>
      </c>
      <c r="H11">
        <f t="shared" si="6"/>
        <v>2113401.5422096816</v>
      </c>
      <c r="I11">
        <f t="shared" si="6"/>
        <v>2415825.4827313107</v>
      </c>
      <c r="J11">
        <f t="shared" si="6"/>
        <v>2410172.6350031011</v>
      </c>
      <c r="K11">
        <f t="shared" si="6"/>
        <v>2242886.5866469154</v>
      </c>
      <c r="L11">
        <f t="shared" si="6"/>
        <v>1952936.843168654</v>
      </c>
      <c r="M11">
        <f t="shared" si="6"/>
        <v>1952936.843168654</v>
      </c>
      <c r="N11">
        <f t="shared" si="6"/>
        <v>1952936.843168654</v>
      </c>
      <c r="O11">
        <f t="shared" ref="O11:AF11" si="7">SUM(O$5*SUMIFS(N$39:N$48,$B$39:$B$48,$A11),O$6*IF($B$2=TRUE,SUMIFS($B$147:$B$162,$A$147:$A$162,$A11),SUMIFS(P$125:P$140,$A$125:$A$140,$A11)))</f>
        <v>1952936.843168654</v>
      </c>
      <c r="P11">
        <f t="shared" si="7"/>
        <v>1952936.843168654</v>
      </c>
      <c r="Q11">
        <f t="shared" si="7"/>
        <v>1952936.843168654</v>
      </c>
      <c r="R11">
        <f t="shared" si="7"/>
        <v>1952936.843168654</v>
      </c>
      <c r="S11">
        <f t="shared" si="7"/>
        <v>1952936.843168654</v>
      </c>
      <c r="T11">
        <f t="shared" si="7"/>
        <v>1952936.843168654</v>
      </c>
      <c r="U11">
        <f t="shared" si="7"/>
        <v>1952936.843168654</v>
      </c>
      <c r="V11">
        <f t="shared" si="7"/>
        <v>1952936.843168654</v>
      </c>
      <c r="W11">
        <f t="shared" si="7"/>
        <v>1952936.843168654</v>
      </c>
      <c r="X11">
        <f t="shared" si="7"/>
        <v>1952936.843168654</v>
      </c>
      <c r="Y11">
        <f t="shared" si="7"/>
        <v>1952936.843168654</v>
      </c>
      <c r="Z11">
        <f t="shared" si="7"/>
        <v>1952936.843168654</v>
      </c>
      <c r="AA11">
        <f t="shared" si="7"/>
        <v>1952936.843168654</v>
      </c>
      <c r="AB11">
        <f t="shared" si="7"/>
        <v>1952936.843168654</v>
      </c>
      <c r="AC11">
        <f t="shared" si="7"/>
        <v>1952936.843168654</v>
      </c>
      <c r="AD11">
        <f t="shared" si="7"/>
        <v>1952936.843168654</v>
      </c>
      <c r="AE11">
        <f t="shared" si="7"/>
        <v>1952936.843168654</v>
      </c>
      <c r="AF11">
        <f t="shared" si="7"/>
        <v>1952936.843168654</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263380.08250593219</v>
      </c>
      <c r="C13">
        <f t="shared" si="4"/>
        <v>263380.08250593219</v>
      </c>
      <c r="D13" s="170">
        <f t="shared" si="5"/>
        <v>263380.08250593219</v>
      </c>
      <c r="E13">
        <f t="shared" ref="E13:N13" si="10">SUM(E$5*SUMIFS(D$39:D$48,$B$39:$B$48,$A13),E$6*IF($B$2=TRUE,SUMIFS($B$147:$B$162,$A$147:$A$162,$A13),SUMIFS(F$125:F$140,$A$125:$A$140,$A13)))</f>
        <v>264393.53815285821</v>
      </c>
      <c r="F13">
        <f t="shared" si="10"/>
        <v>259203.83413953267</v>
      </c>
      <c r="G13">
        <f t="shared" si="10"/>
        <v>255851.22673855125</v>
      </c>
      <c r="H13">
        <f t="shared" si="10"/>
        <v>233583.81102842308</v>
      </c>
      <c r="I13">
        <f t="shared" si="10"/>
        <v>251957.28621985132</v>
      </c>
      <c r="J13">
        <f t="shared" si="10"/>
        <v>284084.94126755843</v>
      </c>
      <c r="K13">
        <f t="shared" si="10"/>
        <v>275616.07320124394</v>
      </c>
      <c r="L13">
        <f t="shared" si="10"/>
        <v>290010.44506180921</v>
      </c>
      <c r="M13">
        <f t="shared" si="10"/>
        <v>290010.44506180921</v>
      </c>
      <c r="N13">
        <f t="shared" si="10"/>
        <v>290010.44506180921</v>
      </c>
      <c r="O13">
        <f t="shared" ref="O13:AF13" si="11">SUM(O$5*SUMIFS(N$39:N$48,$B$39:$B$48,$A13),O$6*IF($B$2=TRUE,SUMIFS($B$147:$B$162,$A$147:$A$162,$A13),SUMIFS(P$125:P$140,$A$125:$A$140,$A13)))</f>
        <v>290010.44506180921</v>
      </c>
      <c r="P13">
        <f t="shared" si="11"/>
        <v>290010.44506180921</v>
      </c>
      <c r="Q13">
        <f t="shared" si="11"/>
        <v>290010.44506180921</v>
      </c>
      <c r="R13">
        <f t="shared" si="11"/>
        <v>290010.44506180921</v>
      </c>
      <c r="S13">
        <f t="shared" si="11"/>
        <v>290010.44506180921</v>
      </c>
      <c r="T13">
        <f t="shared" si="11"/>
        <v>290010.44506180921</v>
      </c>
      <c r="U13">
        <f t="shared" si="11"/>
        <v>290010.44506180921</v>
      </c>
      <c r="V13">
        <f t="shared" si="11"/>
        <v>290010.44506180921</v>
      </c>
      <c r="W13">
        <f t="shared" si="11"/>
        <v>290010.44506180921</v>
      </c>
      <c r="X13">
        <f t="shared" si="11"/>
        <v>290010.44506180921</v>
      </c>
      <c r="Y13">
        <f t="shared" si="11"/>
        <v>290010.44506180921</v>
      </c>
      <c r="Z13">
        <f t="shared" si="11"/>
        <v>290010.44506180921</v>
      </c>
      <c r="AA13">
        <f t="shared" si="11"/>
        <v>290010.44506180921</v>
      </c>
      <c r="AB13">
        <f t="shared" si="11"/>
        <v>290010.44506180921</v>
      </c>
      <c r="AC13">
        <f t="shared" si="11"/>
        <v>290010.44506180921</v>
      </c>
      <c r="AD13">
        <f t="shared" si="11"/>
        <v>290010.44506180921</v>
      </c>
      <c r="AE13">
        <f t="shared" si="11"/>
        <v>290010.44506180921</v>
      </c>
      <c r="AF13">
        <f t="shared" si="11"/>
        <v>290010.44506180921</v>
      </c>
    </row>
    <row r="14" spans="1:32">
      <c r="A14" s="100" t="s">
        <v>101</v>
      </c>
      <c r="B14">
        <f t="shared" si="3"/>
        <v>48587.684312910642</v>
      </c>
      <c r="C14">
        <f t="shared" si="4"/>
        <v>48587.684312910642</v>
      </c>
      <c r="D14" s="170">
        <f t="shared" si="5"/>
        <v>48587.684312910642</v>
      </c>
      <c r="E14">
        <f t="shared" ref="E14:N14" si="12">SUM(E$5*SUMIFS(D$39:D$48,$B$39:$B$48,$A14),E$6*IF($B$2=TRUE,SUMIFS($B$147:$B$162,$A$147:$A$162,$A14),SUMIFS(F$125:F$140,$A$125:$A$140,$A14)))</f>
        <v>50558.823044678073</v>
      </c>
      <c r="F14">
        <f t="shared" si="12"/>
        <v>51987.36039529305</v>
      </c>
      <c r="G14">
        <f t="shared" si="12"/>
        <v>51768.902820257514</v>
      </c>
      <c r="H14">
        <f t="shared" si="12"/>
        <v>48198.555013096935</v>
      </c>
      <c r="I14">
        <f t="shared" si="12"/>
        <v>50829.75451097903</v>
      </c>
      <c r="J14">
        <f t="shared" si="12"/>
        <v>59046.416478606916</v>
      </c>
      <c r="K14">
        <f t="shared" si="12"/>
        <v>62477.187255674005</v>
      </c>
      <c r="L14">
        <f t="shared" si="12"/>
        <v>65264.756391485273</v>
      </c>
      <c r="M14">
        <f t="shared" si="12"/>
        <v>65264.756391485273</v>
      </c>
      <c r="N14">
        <f t="shared" si="12"/>
        <v>65264.756391485273</v>
      </c>
      <c r="O14">
        <f t="shared" ref="O14:AF14" si="13">SUM(O$5*SUMIFS(N$39:N$48,$B$39:$B$48,$A14),O$6*IF($B$2=TRUE,SUMIFS($B$147:$B$162,$A$147:$A$162,$A14),SUMIFS(P$125:P$140,$A$125:$A$140,$A14)))</f>
        <v>65264.756391485273</v>
      </c>
      <c r="P14">
        <f t="shared" si="13"/>
        <v>65264.756391485273</v>
      </c>
      <c r="Q14">
        <f t="shared" si="13"/>
        <v>65264.756391485273</v>
      </c>
      <c r="R14">
        <f t="shared" si="13"/>
        <v>65264.756391485273</v>
      </c>
      <c r="S14">
        <f t="shared" si="13"/>
        <v>65264.756391485273</v>
      </c>
      <c r="T14">
        <f t="shared" si="13"/>
        <v>65264.756391485273</v>
      </c>
      <c r="U14">
        <f t="shared" si="13"/>
        <v>65264.756391485273</v>
      </c>
      <c r="V14">
        <f t="shared" si="13"/>
        <v>65264.756391485273</v>
      </c>
      <c r="W14">
        <f t="shared" si="13"/>
        <v>65264.756391485273</v>
      </c>
      <c r="X14">
        <f t="shared" si="13"/>
        <v>65264.756391485273</v>
      </c>
      <c r="Y14">
        <f t="shared" si="13"/>
        <v>65264.756391485273</v>
      </c>
      <c r="Z14">
        <f t="shared" si="13"/>
        <v>65264.756391485273</v>
      </c>
      <c r="AA14">
        <f t="shared" si="13"/>
        <v>65264.756391485273</v>
      </c>
      <c r="AB14">
        <f t="shared" si="13"/>
        <v>65264.756391485273</v>
      </c>
      <c r="AC14">
        <f t="shared" si="13"/>
        <v>65264.756391485273</v>
      </c>
      <c r="AD14">
        <f t="shared" si="13"/>
        <v>65264.756391485273</v>
      </c>
      <c r="AE14">
        <f t="shared" si="13"/>
        <v>65264.756391485273</v>
      </c>
      <c r="AF14">
        <f t="shared" si="13"/>
        <v>65264.756391485273</v>
      </c>
    </row>
    <row r="15" spans="1:32">
      <c r="A15" s="100" t="s">
        <v>100</v>
      </c>
      <c r="B15">
        <f t="shared" si="3"/>
        <v>497141.58716418169</v>
      </c>
      <c r="C15">
        <f t="shared" si="4"/>
        <v>497141.58716418169</v>
      </c>
      <c r="D15" s="170">
        <f t="shared" si="5"/>
        <v>497141.58716418169</v>
      </c>
      <c r="E15">
        <f t="shared" ref="E15:N15" si="14">SUM(E$5*SUMIFS(D$39:D$48,$B$39:$B$48,$A15),E$6*IF($B$2=TRUE,SUMIFS($B$147:$B$162,$A$147:$A$162,$A15),SUMIFS(F$125:F$140,$A$125:$A$140,$A15)))</f>
        <v>552627.63412111183</v>
      </c>
      <c r="F15">
        <f t="shared" si="14"/>
        <v>667195.13634055492</v>
      </c>
      <c r="G15">
        <f t="shared" si="14"/>
        <v>691053.86383881571</v>
      </c>
      <c r="H15">
        <f t="shared" si="14"/>
        <v>736346.26083753514</v>
      </c>
      <c r="I15">
        <f t="shared" si="14"/>
        <v>737305.62602161581</v>
      </c>
      <c r="J15">
        <f t="shared" si="14"/>
        <v>961024.41026776191</v>
      </c>
      <c r="K15">
        <f t="shared" si="14"/>
        <v>958261.32084808592</v>
      </c>
      <c r="L15">
        <f t="shared" si="14"/>
        <v>1047408.279112451</v>
      </c>
      <c r="M15">
        <f t="shared" si="14"/>
        <v>1047408.279112451</v>
      </c>
      <c r="N15">
        <f t="shared" si="14"/>
        <v>1047408.279112451</v>
      </c>
      <c r="O15">
        <f t="shared" ref="O15:AF15" si="15">SUM(O$5*SUMIFS(N$39:N$48,$B$39:$B$48,$A15),O$6*IF($B$2=TRUE,SUMIFS($B$147:$B$162,$A$147:$A$162,$A15),SUMIFS(P$125:P$140,$A$125:$A$140,$A15)))</f>
        <v>1047408.279112451</v>
      </c>
      <c r="P15">
        <f t="shared" si="15"/>
        <v>1047408.279112451</v>
      </c>
      <c r="Q15">
        <f t="shared" si="15"/>
        <v>1047408.279112451</v>
      </c>
      <c r="R15">
        <f t="shared" si="15"/>
        <v>1047408.279112451</v>
      </c>
      <c r="S15">
        <f t="shared" si="15"/>
        <v>1047408.279112451</v>
      </c>
      <c r="T15">
        <f t="shared" si="15"/>
        <v>1047408.279112451</v>
      </c>
      <c r="U15">
        <f t="shared" si="15"/>
        <v>1047408.279112451</v>
      </c>
      <c r="V15">
        <f t="shared" si="15"/>
        <v>1047408.279112451</v>
      </c>
      <c r="W15">
        <f t="shared" si="15"/>
        <v>1047408.279112451</v>
      </c>
      <c r="X15">
        <f t="shared" si="15"/>
        <v>1047408.279112451</v>
      </c>
      <c r="Y15">
        <f t="shared" si="15"/>
        <v>1047408.279112451</v>
      </c>
      <c r="Z15">
        <f t="shared" si="15"/>
        <v>1047408.279112451</v>
      </c>
      <c r="AA15">
        <f t="shared" si="15"/>
        <v>1047408.279112451</v>
      </c>
      <c r="AB15">
        <f t="shared" si="15"/>
        <v>1047408.279112451</v>
      </c>
      <c r="AC15">
        <f t="shared" si="15"/>
        <v>1047408.279112451</v>
      </c>
      <c r="AD15">
        <f t="shared" si="15"/>
        <v>1047408.279112451</v>
      </c>
      <c r="AE15">
        <f t="shared" si="15"/>
        <v>1047408.279112451</v>
      </c>
      <c r="AF15">
        <f t="shared" si="15"/>
        <v>1047408.279112451</v>
      </c>
    </row>
    <row r="16" spans="1:32">
      <c r="A16" s="100" t="s">
        <v>102</v>
      </c>
      <c r="B16">
        <f t="shared" si="3"/>
        <v>86375.230206355423</v>
      </c>
      <c r="C16">
        <f t="shared" si="4"/>
        <v>86375.230206355423</v>
      </c>
      <c r="D16" s="170">
        <f t="shared" si="5"/>
        <v>86375.230206355423</v>
      </c>
      <c r="E16">
        <f t="shared" ref="E16:N16" si="16">SUM(E$5*SUMIFS(D$39:D$48,$B$39:$B$48,$A16),E$6*IF($B$2=TRUE,SUMIFS($B$147:$B$162,$A$147:$A$162,$A16),SUMIFS(F$125:F$140,$A$125:$A$140,$A16)))</f>
        <v>115920.49292979577</v>
      </c>
      <c r="F16">
        <f t="shared" si="16"/>
        <v>211768.26552703371</v>
      </c>
      <c r="G16">
        <f t="shared" si="16"/>
        <v>291125.6098693707</v>
      </c>
      <c r="H16">
        <f t="shared" si="16"/>
        <v>490194.75519506441</v>
      </c>
      <c r="I16">
        <f t="shared" si="16"/>
        <v>517594.90026561037</v>
      </c>
      <c r="J16">
        <f t="shared" si="16"/>
        <v>608131.4437418672</v>
      </c>
      <c r="K16">
        <f t="shared" si="16"/>
        <v>999364.39966278127</v>
      </c>
      <c r="L16">
        <f t="shared" si="16"/>
        <v>1354019.6926056363</v>
      </c>
      <c r="M16">
        <f t="shared" si="16"/>
        <v>1354019.6926056363</v>
      </c>
      <c r="N16">
        <f t="shared" si="16"/>
        <v>1354019.6926056363</v>
      </c>
      <c r="O16">
        <f t="shared" ref="O16:AF16" si="17">SUM(O$5*SUMIFS(N$39:N$48,$B$39:$B$48,$A16),O$6*IF($B$2=TRUE,SUMIFS($B$147:$B$162,$A$147:$A$162,$A16),SUMIFS(P$125:P$140,$A$125:$A$140,$A16)))</f>
        <v>1354019.6926056363</v>
      </c>
      <c r="P16">
        <f t="shared" si="17"/>
        <v>1354019.6926056363</v>
      </c>
      <c r="Q16">
        <f t="shared" si="17"/>
        <v>1354019.6926056363</v>
      </c>
      <c r="R16">
        <f t="shared" si="17"/>
        <v>1354019.6926056363</v>
      </c>
      <c r="S16">
        <f t="shared" si="17"/>
        <v>1354019.6926056363</v>
      </c>
      <c r="T16">
        <f t="shared" si="17"/>
        <v>1354019.6926056363</v>
      </c>
      <c r="U16">
        <f t="shared" si="17"/>
        <v>1354019.6926056363</v>
      </c>
      <c r="V16">
        <f t="shared" si="17"/>
        <v>1354019.6926056363</v>
      </c>
      <c r="W16">
        <f t="shared" si="17"/>
        <v>1354019.6926056363</v>
      </c>
      <c r="X16">
        <f t="shared" si="17"/>
        <v>1354019.6926056363</v>
      </c>
      <c r="Y16">
        <f t="shared" si="17"/>
        <v>1354019.6926056363</v>
      </c>
      <c r="Z16">
        <f t="shared" si="17"/>
        <v>1354019.6926056363</v>
      </c>
      <c r="AA16">
        <f t="shared" si="17"/>
        <v>1354019.6926056363</v>
      </c>
      <c r="AB16">
        <f t="shared" si="17"/>
        <v>1354019.6926056363</v>
      </c>
      <c r="AC16">
        <f t="shared" si="17"/>
        <v>1354019.6926056363</v>
      </c>
      <c r="AD16">
        <f t="shared" si="17"/>
        <v>1354019.6926056363</v>
      </c>
      <c r="AE16">
        <f t="shared" si="17"/>
        <v>1354019.6926056363</v>
      </c>
      <c r="AF16">
        <f t="shared" si="17"/>
        <v>1354019.6926056363</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27682.34450332716</v>
      </c>
      <c r="C18">
        <f t="shared" si="4"/>
        <v>27682.34450332716</v>
      </c>
      <c r="D18" s="170">
        <f t="shared" si="5"/>
        <v>27682.34450332716</v>
      </c>
      <c r="E18">
        <f t="shared" ref="E18:N18" si="20">SUM(E$5*SUMIFS(D$39:D$48,$B$39:$B$48,$A18),E$6*IF($B$2=TRUE,SUMIFS($B$147:$B$162,$A$147:$A$162,$A18),SUMIFS(F$125:F$140,$A$125:$A$140,$A18)))</f>
        <v>21069.185287502594</v>
      </c>
      <c r="F18">
        <f t="shared" si="20"/>
        <v>23019.485483854241</v>
      </c>
      <c r="G18">
        <f t="shared" si="20"/>
        <v>23434.807643540142</v>
      </c>
      <c r="H18">
        <f t="shared" si="20"/>
        <v>23131.346101413823</v>
      </c>
      <c r="I18">
        <f t="shared" si="20"/>
        <v>22728.44662097983</v>
      </c>
      <c r="J18">
        <f t="shared" si="20"/>
        <v>25909.614988490259</v>
      </c>
      <c r="K18">
        <f t="shared" si="20"/>
        <v>25522.657254464593</v>
      </c>
      <c r="L18">
        <f t="shared" si="20"/>
        <v>25818.957615933366</v>
      </c>
      <c r="M18">
        <f t="shared" si="20"/>
        <v>25818.957615933366</v>
      </c>
      <c r="N18">
        <f t="shared" si="20"/>
        <v>25818.957615933366</v>
      </c>
      <c r="O18">
        <f t="shared" ref="O18:AF18" si="21">SUM(O$5*SUMIFS(N$39:N$48,$B$39:$B$48,$A18),O$6*IF($B$2=TRUE,SUMIFS($B$147:$B$162,$A$147:$A$162,$A18),SUMIFS(P$125:P$140,$A$125:$A$140,$A18)))</f>
        <v>25818.957615933366</v>
      </c>
      <c r="P18">
        <f t="shared" si="21"/>
        <v>25818.957615933366</v>
      </c>
      <c r="Q18">
        <f t="shared" si="21"/>
        <v>25818.957615933366</v>
      </c>
      <c r="R18">
        <f t="shared" si="21"/>
        <v>25818.957615933366</v>
      </c>
      <c r="S18">
        <f t="shared" si="21"/>
        <v>25818.957615933366</v>
      </c>
      <c r="T18">
        <f t="shared" si="21"/>
        <v>25818.957615933366</v>
      </c>
      <c r="U18">
        <f t="shared" si="21"/>
        <v>25818.957615933366</v>
      </c>
      <c r="V18">
        <f t="shared" si="21"/>
        <v>25818.957615933366</v>
      </c>
      <c r="W18">
        <f t="shared" si="21"/>
        <v>25818.957615933366</v>
      </c>
      <c r="X18">
        <f t="shared" si="21"/>
        <v>25818.957615933366</v>
      </c>
      <c r="Y18">
        <f t="shared" si="21"/>
        <v>25818.957615933366</v>
      </c>
      <c r="Z18">
        <f t="shared" si="21"/>
        <v>25818.957615933366</v>
      </c>
      <c r="AA18">
        <f t="shared" si="21"/>
        <v>25818.957615933366</v>
      </c>
      <c r="AB18">
        <f t="shared" si="21"/>
        <v>25818.957615933366</v>
      </c>
      <c r="AC18">
        <f t="shared" si="21"/>
        <v>25818.957615933366</v>
      </c>
      <c r="AD18">
        <f t="shared" si="21"/>
        <v>25818.957615933366</v>
      </c>
      <c r="AE18">
        <f t="shared" si="21"/>
        <v>25818.957615933366</v>
      </c>
      <c r="AF18">
        <f t="shared" si="21"/>
        <v>25818.957615933366</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9142.3047854428078</v>
      </c>
      <c r="C20">
        <f t="shared" si="4"/>
        <v>9142.3047854428078</v>
      </c>
      <c r="D20" s="170">
        <f t="shared" si="5"/>
        <v>9142.3047854428078</v>
      </c>
      <c r="E20">
        <f t="shared" ref="E20:N20" si="24">SUM(E$5*SUMIFS(D$39:D$48,$B$39:$B$48,$A20),E$6*IF($B$2=TRUE,SUMIFS($B$147:$B$162,$A$147:$A$162,$A20),SUMIFS(F$125:F$140,$A$125:$A$140,$A20)))</f>
        <v>10587.044667034477</v>
      </c>
      <c r="F20">
        <f t="shared" si="24"/>
        <v>10984.496632516019</v>
      </c>
      <c r="G20">
        <f t="shared" si="24"/>
        <v>9583.3352169583104</v>
      </c>
      <c r="H20">
        <f t="shared" si="24"/>
        <v>7885.7709886093025</v>
      </c>
      <c r="I20">
        <f t="shared" si="24"/>
        <v>8434.6385383705347</v>
      </c>
      <c r="J20">
        <f t="shared" si="24"/>
        <v>8382.1855553737769</v>
      </c>
      <c r="K20">
        <f t="shared" si="24"/>
        <v>6793.2388013366954</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123.82666105588721</v>
      </c>
      <c r="G23">
        <f t="shared" si="30"/>
        <v>277.99579992386202</v>
      </c>
      <c r="H23">
        <f t="shared" si="30"/>
        <v>277.72433866761179</v>
      </c>
      <c r="I23">
        <f t="shared" si="30"/>
        <v>291.50573884809126</v>
      </c>
      <c r="J23">
        <f t="shared" si="30"/>
        <v>147.18717447712601</v>
      </c>
      <c r="K23">
        <f t="shared" si="30"/>
        <v>331.92307757549065</v>
      </c>
      <c r="L23">
        <f t="shared" si="30"/>
        <v>354.79134058606758</v>
      </c>
      <c r="M23">
        <f t="shared" si="30"/>
        <v>354.79134058606758</v>
      </c>
      <c r="N23">
        <f t="shared" si="30"/>
        <v>354.79134058606758</v>
      </c>
      <c r="O23">
        <f t="shared" ref="O23:AF23" si="31">SUM(O$5*SUMIFS(N$39:N$48,$B$39:$B$48,$A23),O$6*IF($B$2=TRUE,SUMIFS($B$147:$B$162,$A$147:$A$162,$A23),SUMIFS(P$125:P$140,$A$125:$A$140,$A23)))</f>
        <v>354.79134058606758</v>
      </c>
      <c r="P23">
        <f t="shared" si="31"/>
        <v>354.79134058606758</v>
      </c>
      <c r="Q23">
        <f t="shared" si="31"/>
        <v>354.79134058606758</v>
      </c>
      <c r="R23">
        <f t="shared" si="31"/>
        <v>354.79134058606758</v>
      </c>
      <c r="S23">
        <f t="shared" si="31"/>
        <v>354.79134058606758</v>
      </c>
      <c r="T23">
        <f t="shared" si="31"/>
        <v>354.79134058606758</v>
      </c>
      <c r="U23">
        <f t="shared" si="31"/>
        <v>354.79134058606758</v>
      </c>
      <c r="V23">
        <f t="shared" si="31"/>
        <v>354.79134058606758</v>
      </c>
      <c r="W23">
        <f t="shared" si="31"/>
        <v>354.79134058606758</v>
      </c>
      <c r="X23">
        <f t="shared" si="31"/>
        <v>354.79134058606758</v>
      </c>
      <c r="Y23">
        <f t="shared" si="31"/>
        <v>354.79134058606758</v>
      </c>
      <c r="Z23">
        <f t="shared" si="31"/>
        <v>354.79134058606758</v>
      </c>
      <c r="AA23">
        <f t="shared" si="31"/>
        <v>354.79134058606758</v>
      </c>
      <c r="AB23">
        <f t="shared" si="31"/>
        <v>354.79134058606758</v>
      </c>
      <c r="AC23">
        <f t="shared" si="31"/>
        <v>354.79134058606758</v>
      </c>
      <c r="AD23">
        <f t="shared" si="31"/>
        <v>354.79134058606758</v>
      </c>
      <c r="AE23">
        <f t="shared" si="31"/>
        <v>354.79134058606758</v>
      </c>
      <c r="AF23">
        <f t="shared" si="31"/>
        <v>354.79134058606758</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5.2406806899784938E-3</v>
      </c>
      <c r="D39">
        <f>SUMPRODUCT(P$57:P$106,$B$57:$B$106)</f>
        <v>3.9887110167465311E-3</v>
      </c>
      <c r="E39">
        <f>SUMPRODUCT(AB$57:AB$106,$B$57:$B$106)</f>
        <v>4.3579319321734337E-3</v>
      </c>
      <c r="F39">
        <f>SUMPRODUCT(AN$57:AN$106,$B$57:$B$106)</f>
        <v>4.4365586114319218E-3</v>
      </c>
      <c r="G39">
        <f>SUMPRODUCT(AZ$57:AZ$106,$B$57:$B$106)</f>
        <v>4.3791088154516225E-3</v>
      </c>
      <c r="H39">
        <f>SUMPRODUCT(BL$57:BL$106,$B$57:$B$106)</f>
        <v>4.3028339346567893E-3</v>
      </c>
      <c r="I39">
        <f>SUMPRODUCT(BX$57:BX$106,$B$57:$B$106)</f>
        <v>4.9050765529862648E-3</v>
      </c>
      <c r="J39">
        <f>SUMPRODUCT(CJ$57:CJ$106,$B$57:$B$106)</f>
        <v>4.831819682553834E-3</v>
      </c>
      <c r="K39">
        <f>SUMPRODUCT(CV$57:CV$106,$B$57:$B$106)</f>
        <v>4.8879137602283757E-3</v>
      </c>
      <c r="L39" s="156">
        <f>K39</f>
        <v>4.8879137602283757E-3</v>
      </c>
      <c r="M39" s="156">
        <f t="shared" ref="M39:AE50" si="53">L39</f>
        <v>4.8879137602283757E-3</v>
      </c>
      <c r="N39" s="156">
        <f t="shared" si="53"/>
        <v>4.8879137602283757E-3</v>
      </c>
      <c r="O39" s="156">
        <f t="shared" si="53"/>
        <v>4.8879137602283757E-3</v>
      </c>
      <c r="P39" s="156">
        <f t="shared" si="53"/>
        <v>4.8879137602283757E-3</v>
      </c>
      <c r="Q39" s="156">
        <f t="shared" si="53"/>
        <v>4.8879137602283757E-3</v>
      </c>
      <c r="R39" s="156">
        <f t="shared" si="53"/>
        <v>4.8879137602283757E-3</v>
      </c>
      <c r="S39" s="156">
        <f t="shared" si="53"/>
        <v>4.8879137602283757E-3</v>
      </c>
      <c r="T39" s="156">
        <f t="shared" si="53"/>
        <v>4.8879137602283757E-3</v>
      </c>
      <c r="U39" s="156">
        <f t="shared" si="53"/>
        <v>4.8879137602283757E-3</v>
      </c>
      <c r="V39" s="156">
        <f t="shared" si="53"/>
        <v>4.8879137602283757E-3</v>
      </c>
      <c r="W39" s="156">
        <f t="shared" si="53"/>
        <v>4.8879137602283757E-3</v>
      </c>
      <c r="X39" s="156">
        <f t="shared" si="53"/>
        <v>4.8879137602283757E-3</v>
      </c>
      <c r="Y39" s="156">
        <f t="shared" si="53"/>
        <v>4.8879137602283757E-3</v>
      </c>
      <c r="Z39" s="156">
        <f t="shared" si="53"/>
        <v>4.8879137602283757E-3</v>
      </c>
      <c r="AA39" s="156">
        <f t="shared" si="53"/>
        <v>4.8879137602283757E-3</v>
      </c>
      <c r="AB39" s="156">
        <f t="shared" si="53"/>
        <v>4.8879137602283757E-3</v>
      </c>
      <c r="AC39" s="156">
        <f t="shared" si="53"/>
        <v>4.8879137602283757E-3</v>
      </c>
      <c r="AD39" s="156">
        <f t="shared" si="53"/>
        <v>4.8879137602283757E-3</v>
      </c>
      <c r="AE39" s="156">
        <f t="shared" si="53"/>
        <v>4.8879137602283757E-3</v>
      </c>
    </row>
    <row r="40" spans="1:32">
      <c r="B40" s="2" t="s">
        <v>98</v>
      </c>
      <c r="C40">
        <f>SUMPRODUCT(E57:E106,$B$57:$B$106)</f>
        <v>0.51525344023062691</v>
      </c>
      <c r="D40">
        <f>SUMPRODUCT(Q$57:Q$106,$B$57:$B$106)</f>
        <v>0.44289227951698518</v>
      </c>
      <c r="E40">
        <f>SUMPRODUCT(AC$57:AC$106,$B$57:$B$106)</f>
        <v>0.36120871957733047</v>
      </c>
      <c r="F40">
        <f>SUMPRODUCT(AO$57:AO$106,$B$57:$B$106)</f>
        <v>0.33928918147061871</v>
      </c>
      <c r="G40">
        <f>SUMPRODUCT(BA$57:BA$106,$B$57:$B$106)</f>
        <v>0.30842887444095463</v>
      </c>
      <c r="H40">
        <f>SUMPRODUCT(BM$57:BM$106,$B$57:$B$106)</f>
        <v>0.24179989249798667</v>
      </c>
      <c r="I40">
        <f>SUMPRODUCT(BY$57:BY$106,$B$57:$B$106)</f>
        <v>0.17517406853706588</v>
      </c>
      <c r="J40">
        <f>SUMPRODUCT(CK$57:CK$106,$B$57:$B$106)</f>
        <v>0.13459355474569393</v>
      </c>
      <c r="K40">
        <f>SUMPRODUCT(CW$57:CW$106,$B$57:$B$106)</f>
        <v>0.10343982070806908</v>
      </c>
      <c r="L40" s="156">
        <f t="shared" ref="L40:AA50" si="54">K40</f>
        <v>0.10343982070806908</v>
      </c>
      <c r="M40" s="156">
        <f t="shared" si="54"/>
        <v>0.10343982070806908</v>
      </c>
      <c r="N40" s="156">
        <f t="shared" si="54"/>
        <v>0.10343982070806908</v>
      </c>
      <c r="O40" s="156">
        <f t="shared" si="54"/>
        <v>0.10343982070806908</v>
      </c>
      <c r="P40" s="156">
        <f t="shared" si="54"/>
        <v>0.10343982070806908</v>
      </c>
      <c r="Q40" s="156">
        <f t="shared" si="54"/>
        <v>0.10343982070806908</v>
      </c>
      <c r="R40" s="156">
        <f t="shared" si="54"/>
        <v>0.10343982070806908</v>
      </c>
      <c r="S40" s="156">
        <f t="shared" si="54"/>
        <v>0.10343982070806908</v>
      </c>
      <c r="T40" s="156">
        <f t="shared" si="54"/>
        <v>0.10343982070806908</v>
      </c>
      <c r="U40" s="156">
        <f t="shared" si="54"/>
        <v>0.10343982070806908</v>
      </c>
      <c r="V40" s="156">
        <f t="shared" si="54"/>
        <v>0.10343982070806908</v>
      </c>
      <c r="W40" s="156">
        <f t="shared" si="54"/>
        <v>0.10343982070806908</v>
      </c>
      <c r="X40" s="156">
        <f t="shared" si="54"/>
        <v>0.10343982070806908</v>
      </c>
      <c r="Y40" s="156">
        <f t="shared" si="54"/>
        <v>0.10343982070806908</v>
      </c>
      <c r="Z40" s="156">
        <f t="shared" si="54"/>
        <v>0.10343982070806908</v>
      </c>
      <c r="AA40" s="156">
        <f t="shared" si="54"/>
        <v>0.10343982070806908</v>
      </c>
      <c r="AB40" s="156">
        <f t="shared" si="53"/>
        <v>0.10343982070806908</v>
      </c>
      <c r="AC40" s="156">
        <f t="shared" si="53"/>
        <v>0.10343982070806908</v>
      </c>
      <c r="AD40" s="156">
        <f t="shared" si="53"/>
        <v>0.10343982070806908</v>
      </c>
      <c r="AE40" s="156">
        <f t="shared" si="53"/>
        <v>0.10343982070806908</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9.19837331403911E-3</v>
      </c>
      <c r="D42">
        <f>SUMPRODUCT(S$57:S$106,$B$57:$B$106)</f>
        <v>9.5715392750219553E-3</v>
      </c>
      <c r="E42">
        <f>SUMPRODUCT(AE$57:AE$106,$B$57:$B$106)</f>
        <v>9.8419827017837726E-3</v>
      </c>
      <c r="F42">
        <f>SUMPRODUCT(AQ$57:AQ$106,$B$57:$B$106)</f>
        <v>9.8006254245874471E-3</v>
      </c>
      <c r="G42">
        <f>SUMPRODUCT(BC$57:BC$106,$B$57:$B$106)</f>
        <v>9.1247053338146221E-3</v>
      </c>
      <c r="H42">
        <f>SUMPRODUCT(BO$57:BO$106,$B$57:$B$106)</f>
        <v>9.6228306424702703E-3</v>
      </c>
      <c r="I42">
        <f>SUMPRODUCT(CA$57:CA$106,$B$57:$B$106)</f>
        <v>1.1178367302475806E-2</v>
      </c>
      <c r="J42">
        <f>SUMPRODUCT(CM$57:CM$106,$B$57:$B$106)</f>
        <v>1.1827863379694159E-2</v>
      </c>
      <c r="K42">
        <f>SUMPRODUCT(CY$57:CY$106,$B$57:$B$106)</f>
        <v>1.2355591793025273E-2</v>
      </c>
      <c r="L42" s="156">
        <f t="shared" si="54"/>
        <v>1.2355591793025273E-2</v>
      </c>
      <c r="M42" s="156">
        <f t="shared" si="53"/>
        <v>1.2355591793025273E-2</v>
      </c>
      <c r="N42" s="156">
        <f t="shared" si="53"/>
        <v>1.2355591793025273E-2</v>
      </c>
      <c r="O42" s="156">
        <f t="shared" si="53"/>
        <v>1.2355591793025273E-2</v>
      </c>
      <c r="P42" s="156">
        <f t="shared" si="53"/>
        <v>1.2355591793025273E-2</v>
      </c>
      <c r="Q42" s="156">
        <f t="shared" si="53"/>
        <v>1.2355591793025273E-2</v>
      </c>
      <c r="R42" s="156">
        <f t="shared" si="53"/>
        <v>1.2355591793025273E-2</v>
      </c>
      <c r="S42" s="156">
        <f t="shared" si="53"/>
        <v>1.2355591793025273E-2</v>
      </c>
      <c r="T42" s="156">
        <f t="shared" si="53"/>
        <v>1.2355591793025273E-2</v>
      </c>
      <c r="U42" s="156">
        <f t="shared" si="53"/>
        <v>1.2355591793025273E-2</v>
      </c>
      <c r="V42" s="156">
        <f t="shared" si="53"/>
        <v>1.2355591793025273E-2</v>
      </c>
      <c r="W42" s="156">
        <f t="shared" si="53"/>
        <v>1.2355591793025273E-2</v>
      </c>
      <c r="X42" s="156">
        <f t="shared" si="53"/>
        <v>1.2355591793025273E-2</v>
      </c>
      <c r="Y42" s="156">
        <f t="shared" si="53"/>
        <v>1.2355591793025273E-2</v>
      </c>
      <c r="Z42" s="156">
        <f t="shared" si="53"/>
        <v>1.2355591793025273E-2</v>
      </c>
      <c r="AA42" s="156">
        <f t="shared" si="53"/>
        <v>1.2355591793025273E-2</v>
      </c>
      <c r="AB42" s="156">
        <f t="shared" si="53"/>
        <v>1.2355591793025273E-2</v>
      </c>
      <c r="AC42" s="156">
        <f t="shared" si="53"/>
        <v>1.2355591793025273E-2</v>
      </c>
      <c r="AD42" s="156">
        <f t="shared" si="53"/>
        <v>1.2355591793025273E-2</v>
      </c>
      <c r="AE42" s="156">
        <f t="shared" si="53"/>
        <v>1.2355591793025273E-2</v>
      </c>
    </row>
    <row r="43" spans="1:32">
      <c r="B43" s="2" t="s">
        <v>346</v>
      </c>
      <c r="C43">
        <f>SUMPRODUCT(H57:H106,$B$57:$B$106)</f>
        <v>0.30824651670436654</v>
      </c>
      <c r="D43">
        <f>SUMPRODUCT(T$57:T$106,$B$57:$B$106)</f>
        <v>0.3649234129093239</v>
      </c>
      <c r="E43">
        <f>SUMPRODUCT(AF$57:AF$106,$B$57:$B$106)</f>
        <v>0.40701636124502316</v>
      </c>
      <c r="F43">
        <f>SUMPRODUCT(AR$57:AR$106,$B$57:$B$106)</f>
        <v>0.41022906092830846</v>
      </c>
      <c r="G43">
        <f>SUMPRODUCT(BD$57:BD$106,$B$57:$B$106)</f>
        <v>0.40009843281510554</v>
      </c>
      <c r="H43">
        <f>SUMPRODUCT(BP$57:BP$106,$B$57:$B$106)</f>
        <v>0.45735179533605869</v>
      </c>
      <c r="I43">
        <f>SUMPRODUCT(CB$57:CB$106,$B$57:$B$106)</f>
        <v>0.45628162695024677</v>
      </c>
      <c r="J43">
        <f>SUMPRODUCT(CN$57:CN$106,$B$57:$B$106)</f>
        <v>0.42461188296531432</v>
      </c>
      <c r="K43">
        <f>SUMPRODUCT(CZ$57:CZ$106,$B$57:$B$106)</f>
        <v>0.36972007199431411</v>
      </c>
      <c r="L43" s="156">
        <f t="shared" si="54"/>
        <v>0.36972007199431411</v>
      </c>
      <c r="M43" s="156">
        <f t="shared" si="53"/>
        <v>0.36972007199431411</v>
      </c>
      <c r="N43" s="156">
        <f t="shared" si="53"/>
        <v>0.36972007199431411</v>
      </c>
      <c r="O43" s="156">
        <f t="shared" si="53"/>
        <v>0.36972007199431411</v>
      </c>
      <c r="P43" s="156">
        <f t="shared" si="53"/>
        <v>0.36972007199431411</v>
      </c>
      <c r="Q43" s="156">
        <f t="shared" si="53"/>
        <v>0.36972007199431411</v>
      </c>
      <c r="R43" s="156">
        <f t="shared" si="53"/>
        <v>0.36972007199431411</v>
      </c>
      <c r="S43" s="156">
        <f t="shared" si="53"/>
        <v>0.36972007199431411</v>
      </c>
      <c r="T43" s="156">
        <f t="shared" si="53"/>
        <v>0.36972007199431411</v>
      </c>
      <c r="U43" s="156">
        <f t="shared" si="53"/>
        <v>0.36972007199431411</v>
      </c>
      <c r="V43" s="156">
        <f t="shared" si="53"/>
        <v>0.36972007199431411</v>
      </c>
      <c r="W43" s="156">
        <f t="shared" si="53"/>
        <v>0.36972007199431411</v>
      </c>
      <c r="X43" s="156">
        <f t="shared" si="53"/>
        <v>0.36972007199431411</v>
      </c>
      <c r="Y43" s="156">
        <f t="shared" si="53"/>
        <v>0.36972007199431411</v>
      </c>
      <c r="Z43" s="156">
        <f t="shared" si="53"/>
        <v>0.36972007199431411</v>
      </c>
      <c r="AA43" s="156">
        <f t="shared" si="53"/>
        <v>0.36972007199431411</v>
      </c>
      <c r="AB43" s="156">
        <f t="shared" si="53"/>
        <v>0.36972007199431411</v>
      </c>
      <c r="AC43" s="156">
        <f t="shared" si="53"/>
        <v>0.36972007199431411</v>
      </c>
      <c r="AD43" s="156">
        <f t="shared" si="53"/>
        <v>0.36972007199431411</v>
      </c>
      <c r="AE43" s="156">
        <f t="shared" si="53"/>
        <v>0.36972007199431411</v>
      </c>
    </row>
    <row r="44" spans="1:32">
      <c r="B44" s="2" t="s">
        <v>99</v>
      </c>
      <c r="C44">
        <f>SUMPRODUCT(I57:I106,$B$57:$B$106)</f>
        <v>4.9861777868846449E-2</v>
      </c>
      <c r="D44">
        <f>SUMPRODUCT(U$57:U$106,$B$57:$B$106)</f>
        <v>5.005364013825634E-2</v>
      </c>
      <c r="E44">
        <f>SUMPRODUCT(AG$57:AG$106,$B$57:$B$106)</f>
        <v>4.9071151765348833E-2</v>
      </c>
      <c r="F44">
        <f>SUMPRODUCT(AS$57:AS$106,$B$57:$B$106)</f>
        <v>4.8436453181011419E-2</v>
      </c>
      <c r="G44">
        <f>SUMPRODUCT(BE$57:BE$106,$B$57:$B$106)</f>
        <v>4.4220899273943806E-2</v>
      </c>
      <c r="H44">
        <f>SUMPRODUCT(BQ$57:BQ$106,$B$57:$B$106)</f>
        <v>4.7699272163636869E-2</v>
      </c>
      <c r="I44">
        <f>SUMPRODUCT(CC$57:CC$106,$B$57:$B$106)</f>
        <v>5.3781516440402237E-2</v>
      </c>
      <c r="J44">
        <f>SUMPRODUCT(CO$57:CO$106,$B$57:$B$106)</f>
        <v>5.2178233404322122E-2</v>
      </c>
      <c r="K44">
        <f>SUMPRODUCT(DA$57:DA$106,$B$57:$B$106)</f>
        <v>5.4903302686115339E-2</v>
      </c>
      <c r="L44" s="156">
        <f t="shared" si="54"/>
        <v>5.4903302686115339E-2</v>
      </c>
      <c r="M44" s="156">
        <f t="shared" si="53"/>
        <v>5.4903302686115339E-2</v>
      </c>
      <c r="N44" s="156">
        <f t="shared" si="53"/>
        <v>5.4903302686115339E-2</v>
      </c>
      <c r="O44" s="156">
        <f t="shared" si="53"/>
        <v>5.4903302686115339E-2</v>
      </c>
      <c r="P44" s="156">
        <f t="shared" si="53"/>
        <v>5.4903302686115339E-2</v>
      </c>
      <c r="Q44" s="156">
        <f t="shared" si="53"/>
        <v>5.4903302686115339E-2</v>
      </c>
      <c r="R44" s="156">
        <f t="shared" si="53"/>
        <v>5.4903302686115339E-2</v>
      </c>
      <c r="S44" s="156">
        <f t="shared" si="53"/>
        <v>5.4903302686115339E-2</v>
      </c>
      <c r="T44" s="156">
        <f t="shared" si="53"/>
        <v>5.4903302686115339E-2</v>
      </c>
      <c r="U44" s="156">
        <f t="shared" si="53"/>
        <v>5.4903302686115339E-2</v>
      </c>
      <c r="V44" s="156">
        <f t="shared" si="53"/>
        <v>5.4903302686115339E-2</v>
      </c>
      <c r="W44" s="156">
        <f t="shared" si="53"/>
        <v>5.4903302686115339E-2</v>
      </c>
      <c r="X44" s="156">
        <f t="shared" si="53"/>
        <v>5.4903302686115339E-2</v>
      </c>
      <c r="Y44" s="156">
        <f t="shared" si="53"/>
        <v>5.4903302686115339E-2</v>
      </c>
      <c r="Z44" s="156">
        <f t="shared" si="53"/>
        <v>5.4903302686115339E-2</v>
      </c>
      <c r="AA44" s="156">
        <f t="shared" si="53"/>
        <v>5.4903302686115339E-2</v>
      </c>
      <c r="AB44" s="156">
        <f t="shared" si="53"/>
        <v>5.4903302686115339E-2</v>
      </c>
      <c r="AC44" s="156">
        <f t="shared" si="53"/>
        <v>5.4903302686115339E-2</v>
      </c>
      <c r="AD44" s="156">
        <f t="shared" si="53"/>
        <v>5.4903302686115339E-2</v>
      </c>
      <c r="AE44" s="156">
        <f t="shared" si="53"/>
        <v>5.4903302686115339E-2</v>
      </c>
    </row>
    <row r="45" spans="1:32">
      <c r="B45" s="2" t="s">
        <v>109</v>
      </c>
      <c r="C45">
        <f>SUMPRODUCT(J57:J106,$B$57:$B$106)</f>
        <v>0</v>
      </c>
      <c r="D45">
        <f>SUMPRODUCT(V$57:V$106,$B$57:$B$106)</f>
        <v>0</v>
      </c>
      <c r="E45">
        <f>SUMPRODUCT(AH$57:AH$106,$B$57:$B$106)</f>
        <v>2.3442233782695104E-5</v>
      </c>
      <c r="F45">
        <f>SUMPRODUCT(AT$57:AT$106,$B$57:$B$106)</f>
        <v>5.2628751165964437E-5</v>
      </c>
      <c r="G45">
        <f>SUMPRODUCT(BF$57:BF$106,$B$57:$B$106)</f>
        <v>5.2577359501377033E-5</v>
      </c>
      <c r="H45">
        <f>SUMPRODUCT(BR$57:BR$106,$B$57:$B$106)</f>
        <v>5.5186384101805093E-5</v>
      </c>
      <c r="I45">
        <f>SUMPRODUCT(CD$57:CD$106,$B$57:$B$106)</f>
        <v>2.7864727389764957E-5</v>
      </c>
      <c r="J45">
        <f>SUMPRODUCT(CP$57:CP$106,$B$57:$B$106)</f>
        <v>6.2837989137771021E-5</v>
      </c>
      <c r="K45">
        <f>SUMPRODUCT(DB$57:DB$106,$B$57:$B$106)</f>
        <v>6.7167292400306308E-5</v>
      </c>
      <c r="L45" s="156">
        <f t="shared" si="54"/>
        <v>6.7167292400306308E-5</v>
      </c>
      <c r="M45" s="156">
        <f t="shared" si="53"/>
        <v>6.7167292400306308E-5</v>
      </c>
      <c r="N45" s="156">
        <f t="shared" si="53"/>
        <v>6.7167292400306308E-5</v>
      </c>
      <c r="O45" s="156">
        <f t="shared" si="53"/>
        <v>6.7167292400306308E-5</v>
      </c>
      <c r="P45" s="156">
        <f t="shared" si="53"/>
        <v>6.7167292400306308E-5</v>
      </c>
      <c r="Q45" s="156">
        <f t="shared" si="53"/>
        <v>6.7167292400306308E-5</v>
      </c>
      <c r="R45" s="156">
        <f t="shared" si="53"/>
        <v>6.7167292400306308E-5</v>
      </c>
      <c r="S45" s="156">
        <f t="shared" si="53"/>
        <v>6.7167292400306308E-5</v>
      </c>
      <c r="T45" s="156">
        <f t="shared" si="53"/>
        <v>6.7167292400306308E-5</v>
      </c>
      <c r="U45" s="156">
        <f t="shared" si="53"/>
        <v>6.7167292400306308E-5</v>
      </c>
      <c r="V45" s="156">
        <f t="shared" si="53"/>
        <v>6.7167292400306308E-5</v>
      </c>
      <c r="W45" s="156">
        <f t="shared" si="53"/>
        <v>6.7167292400306308E-5</v>
      </c>
      <c r="X45" s="156">
        <f t="shared" si="53"/>
        <v>6.7167292400306308E-5</v>
      </c>
      <c r="Y45" s="156">
        <f t="shared" si="53"/>
        <v>6.7167292400306308E-5</v>
      </c>
      <c r="Z45" s="156">
        <f t="shared" si="53"/>
        <v>6.7167292400306308E-5</v>
      </c>
      <c r="AA45" s="156">
        <f t="shared" si="53"/>
        <v>6.7167292400306308E-5</v>
      </c>
      <c r="AB45" s="156">
        <f t="shared" si="53"/>
        <v>6.7167292400306308E-5</v>
      </c>
      <c r="AC45" s="156">
        <f t="shared" si="53"/>
        <v>6.7167292400306308E-5</v>
      </c>
      <c r="AD45" s="156">
        <f t="shared" si="53"/>
        <v>6.7167292400306308E-5</v>
      </c>
      <c r="AE45" s="156">
        <f t="shared" si="53"/>
        <v>6.7167292400306308E-5</v>
      </c>
    </row>
    <row r="46" spans="1:32">
      <c r="B46" s="2" t="s">
        <v>106</v>
      </c>
      <c r="C46">
        <f>SUMPRODUCT(K57:K106,$B$57:$B$106)</f>
        <v>1.7307746511575108E-3</v>
      </c>
      <c r="D46">
        <f>SUMPRODUCT(W$57:W$106,$B$57:$B$106)</f>
        <v>2.0042854586900614E-3</v>
      </c>
      <c r="E46">
        <f>SUMPRODUCT(AI$57:AI$106,$B$57:$B$106)</f>
        <v>2.0795290436560229E-3</v>
      </c>
      <c r="F46">
        <f>SUMPRODUCT(AU$57:AU$106,$B$57:$B$106)</f>
        <v>1.8142682897060226E-3</v>
      </c>
      <c r="G46">
        <f>SUMPRODUCT(BG$57:BG$106,$B$57:$B$106)</f>
        <v>1.4928940625180895E-3</v>
      </c>
      <c r="H46">
        <f>SUMPRODUCT(BS$57:BS$106,$B$57:$B$106)</f>
        <v>1.5968028759151549E-3</v>
      </c>
      <c r="I46">
        <f>SUMPRODUCT(CE$57:CE$106,$B$57:$B$106)</f>
        <v>1.5868727439102648E-3</v>
      </c>
      <c r="J46">
        <f>SUMPRODUCT(CQ$57:CQ$106,$B$57:$B$106)</f>
        <v>1.2860614246130394E-3</v>
      </c>
      <c r="K46">
        <f>SUMPRODUCT(DC$57:DC$106,$B$57:$B$106)</f>
        <v>0</v>
      </c>
      <c r="L46" s="156">
        <f t="shared" si="54"/>
        <v>0</v>
      </c>
      <c r="M46" s="156">
        <f t="shared" si="53"/>
        <v>0</v>
      </c>
      <c r="N46" s="156">
        <f t="shared" si="53"/>
        <v>0</v>
      </c>
      <c r="O46" s="156">
        <f t="shared" si="53"/>
        <v>0</v>
      </c>
      <c r="P46" s="156">
        <f t="shared" si="53"/>
        <v>0</v>
      </c>
      <c r="Q46" s="156">
        <f t="shared" si="53"/>
        <v>0</v>
      </c>
      <c r="R46" s="156">
        <f t="shared" si="53"/>
        <v>0</v>
      </c>
      <c r="S46" s="156">
        <f t="shared" si="53"/>
        <v>0</v>
      </c>
      <c r="T46" s="156">
        <f t="shared" si="53"/>
        <v>0</v>
      </c>
      <c r="U46" s="156">
        <f t="shared" si="53"/>
        <v>0</v>
      </c>
      <c r="V46" s="156">
        <f t="shared" si="53"/>
        <v>0</v>
      </c>
      <c r="W46" s="156">
        <f t="shared" si="53"/>
        <v>0</v>
      </c>
      <c r="X46" s="156">
        <f t="shared" si="53"/>
        <v>0</v>
      </c>
      <c r="Y46" s="156">
        <f t="shared" si="53"/>
        <v>0</v>
      </c>
      <c r="Z46" s="156">
        <f t="shared" si="53"/>
        <v>0</v>
      </c>
      <c r="AA46" s="156">
        <f t="shared" si="53"/>
        <v>0</v>
      </c>
      <c r="AB46" s="156">
        <f t="shared" si="53"/>
        <v>0</v>
      </c>
      <c r="AC46" s="156">
        <f t="shared" si="53"/>
        <v>0</v>
      </c>
      <c r="AD46" s="156">
        <f t="shared" si="53"/>
        <v>0</v>
      </c>
      <c r="AE46" s="156">
        <f t="shared" si="53"/>
        <v>0</v>
      </c>
    </row>
    <row r="47" spans="1:32">
      <c r="B47" s="2" t="s">
        <v>100</v>
      </c>
      <c r="C47">
        <f>SUMPRODUCT(L57:L106,$B$57:$B$106)</f>
        <v>9.4116317197174074E-2</v>
      </c>
      <c r="D47">
        <f>SUMPRODUCT(X$57:X$106,$B$57:$B$106)</f>
        <v>0.10462065344714286</v>
      </c>
      <c r="E47">
        <f>SUMPRODUCT(AJ$57:AJ$106,$B$57:$B$106)</f>
        <v>0.12630999036397589</v>
      </c>
      <c r="F47">
        <f>SUMPRODUCT(AV$57:AV$106,$B$57:$B$106)</f>
        <v>0.13082680332656893</v>
      </c>
      <c r="G47">
        <f>SUMPRODUCT(BH$57:BH$106,$B$57:$B$106)</f>
        <v>0.13940132960361529</v>
      </c>
      <c r="H47">
        <f>SUMPRODUCT(BT$57:BT$106,$B$57:$B$106)</f>
        <v>0.13958295174166235</v>
      </c>
      <c r="I47">
        <f>SUMPRODUCT(CF$57:CF$106,$B$57:$B$106)</f>
        <v>0.18193625431122348</v>
      </c>
      <c r="J47">
        <f>SUMPRODUCT(CR$57:CR$106,$B$57:$B$106)</f>
        <v>0.18141316027326584</v>
      </c>
      <c r="K47">
        <f>SUMPRODUCT(DD$57:DD$106,$B$57:$B$106)</f>
        <v>0.19829000907811417</v>
      </c>
      <c r="L47" s="156">
        <f t="shared" si="54"/>
        <v>0.19829000907811417</v>
      </c>
      <c r="M47" s="156">
        <f t="shared" si="53"/>
        <v>0.19829000907811417</v>
      </c>
      <c r="N47" s="156">
        <f t="shared" si="53"/>
        <v>0.19829000907811417</v>
      </c>
      <c r="O47" s="156">
        <f t="shared" si="53"/>
        <v>0.19829000907811417</v>
      </c>
      <c r="P47" s="156">
        <f t="shared" si="53"/>
        <v>0.19829000907811417</v>
      </c>
      <c r="Q47" s="156">
        <f t="shared" si="53"/>
        <v>0.19829000907811417</v>
      </c>
      <c r="R47" s="156">
        <f t="shared" si="53"/>
        <v>0.19829000907811417</v>
      </c>
      <c r="S47" s="156">
        <f t="shared" si="53"/>
        <v>0.19829000907811417</v>
      </c>
      <c r="T47" s="156">
        <f t="shared" si="53"/>
        <v>0.19829000907811417</v>
      </c>
      <c r="U47" s="156">
        <f t="shared" si="53"/>
        <v>0.19829000907811417</v>
      </c>
      <c r="V47" s="156">
        <f t="shared" si="53"/>
        <v>0.19829000907811417</v>
      </c>
      <c r="W47" s="156">
        <f t="shared" si="53"/>
        <v>0.19829000907811417</v>
      </c>
      <c r="X47" s="156">
        <f t="shared" si="53"/>
        <v>0.19829000907811417</v>
      </c>
      <c r="Y47" s="156">
        <f t="shared" si="53"/>
        <v>0.19829000907811417</v>
      </c>
      <c r="Z47" s="156">
        <f t="shared" si="53"/>
        <v>0.19829000907811417</v>
      </c>
      <c r="AA47" s="156">
        <f t="shared" si="53"/>
        <v>0.19829000907811417</v>
      </c>
      <c r="AB47" s="156">
        <f t="shared" si="53"/>
        <v>0.19829000907811417</v>
      </c>
      <c r="AC47" s="156">
        <f t="shared" si="53"/>
        <v>0.19829000907811417</v>
      </c>
      <c r="AD47" s="156">
        <f t="shared" si="53"/>
        <v>0.19829000907811417</v>
      </c>
      <c r="AE47" s="156">
        <f t="shared" si="53"/>
        <v>0.19829000907811417</v>
      </c>
    </row>
    <row r="48" spans="1:32">
      <c r="B48" s="2" t="s">
        <v>102</v>
      </c>
      <c r="C48">
        <f>SUMPRODUCT(N57:N106,$B$57:$B$106)</f>
        <v>1.6352119343810922E-2</v>
      </c>
      <c r="D48">
        <f>SUMPRODUCT(Z$57:Z$106,$B$57:$B$106)</f>
        <v>2.1945478237833254E-2</v>
      </c>
      <c r="E48">
        <f>SUMPRODUCT(AL$57:AL$106,$B$57:$B$106)</f>
        <v>4.0090891136925745E-2</v>
      </c>
      <c r="F48">
        <f>SUMPRODUCT(AX$57:AX$106,$B$57:$B$106)</f>
        <v>5.5114420016601162E-2</v>
      </c>
      <c r="G48">
        <f>SUMPRODUCT(BJ$57:BJ$106,$B$57:$B$106)</f>
        <v>9.2801178295095085E-2</v>
      </c>
      <c r="H48">
        <f>SUMPRODUCT(BV$57:BV$106,$B$57:$B$106)</f>
        <v>9.7988434423511545E-2</v>
      </c>
      <c r="I48">
        <f>SUMPRODUCT(CH$57:CH$106,$B$57:$B$106)</f>
        <v>0.11512835243429961</v>
      </c>
      <c r="J48">
        <f>SUMPRODUCT(CT$57:CT$106,$B$57:$B$106)</f>
        <v>0.18919458613540507</v>
      </c>
      <c r="K48">
        <f>SUMPRODUCT(DF$57:DF$106,$B$57:$B$106)</f>
        <v>0.25633612268773343</v>
      </c>
      <c r="L48" s="156">
        <f t="shared" si="54"/>
        <v>0.25633612268773343</v>
      </c>
      <c r="M48" s="156">
        <f t="shared" si="53"/>
        <v>0.25633612268773343</v>
      </c>
      <c r="N48" s="156">
        <f t="shared" si="53"/>
        <v>0.25633612268773343</v>
      </c>
      <c r="O48" s="156">
        <f t="shared" si="53"/>
        <v>0.25633612268773343</v>
      </c>
      <c r="P48" s="156">
        <f t="shared" si="53"/>
        <v>0.25633612268773343</v>
      </c>
      <c r="Q48" s="156">
        <f t="shared" si="53"/>
        <v>0.25633612268773343</v>
      </c>
      <c r="R48" s="156">
        <f t="shared" si="53"/>
        <v>0.25633612268773343</v>
      </c>
      <c r="S48" s="156">
        <f t="shared" si="53"/>
        <v>0.25633612268773343</v>
      </c>
      <c r="T48" s="156">
        <f t="shared" si="53"/>
        <v>0.25633612268773343</v>
      </c>
      <c r="U48" s="156">
        <f t="shared" si="53"/>
        <v>0.25633612268773343</v>
      </c>
      <c r="V48" s="156">
        <f t="shared" si="53"/>
        <v>0.25633612268773343</v>
      </c>
      <c r="W48" s="156">
        <f t="shared" si="53"/>
        <v>0.25633612268773343</v>
      </c>
      <c r="X48" s="156">
        <f t="shared" si="53"/>
        <v>0.25633612268773343</v>
      </c>
      <c r="Y48" s="156">
        <f t="shared" si="53"/>
        <v>0.25633612268773343</v>
      </c>
      <c r="Z48" s="156">
        <f t="shared" si="53"/>
        <v>0.25633612268773343</v>
      </c>
      <c r="AA48" s="156">
        <f t="shared" si="53"/>
        <v>0.25633612268773343</v>
      </c>
      <c r="AB48" s="156">
        <f t="shared" si="53"/>
        <v>0.25633612268773343</v>
      </c>
      <c r="AC48" s="156">
        <f t="shared" si="53"/>
        <v>0.25633612268773343</v>
      </c>
      <c r="AD48" s="156">
        <f t="shared" si="53"/>
        <v>0.25633612268773343</v>
      </c>
      <c r="AE48" s="156">
        <f t="shared" si="53"/>
        <v>0.25633612268773343</v>
      </c>
    </row>
    <row r="49" spans="1:110">
      <c r="B49" s="1"/>
    </row>
    <row r="50" spans="1:110">
      <c r="B50" s="1"/>
      <c r="C50" s="160">
        <f>SUM(C39:C48)</f>
        <v>1.0000000000000002</v>
      </c>
      <c r="D50" s="160">
        <f>SUM(D39:D48)</f>
        <v>1</v>
      </c>
      <c r="E50" s="160">
        <f>SUM(E39:E48)</f>
        <v>1</v>
      </c>
      <c r="F50" s="160">
        <f>SUM(F39:F48)</f>
        <v>1</v>
      </c>
      <c r="G50" s="160">
        <f t="shared" ref="G50:K50" si="55">SUM(G39:G48)</f>
        <v>0.99999999999999989</v>
      </c>
      <c r="H50" s="160">
        <f t="shared" si="55"/>
        <v>1.0000000000000002</v>
      </c>
      <c r="I50" s="160">
        <f t="shared" si="55"/>
        <v>1</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29.5">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0.65363561927499669</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0.10407478861890215</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0.24228959210610124</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328125" defaultRowHeight="14.25"/>
  <cols>
    <col min="1" max="1" width="20.86328125" style="92" bestFit="1" customWidth="1"/>
    <col min="2" max="2" width="23.54296875" style="92" bestFit="1" customWidth="1"/>
    <col min="3" max="16384" width="9.1328125" style="92"/>
  </cols>
  <sheetData>
    <row r="1" spans="1:34" ht="29.5">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4.75">
      <c r="A2" s="100" t="s">
        <v>426</v>
      </c>
      <c r="B2" s="91" t="s">
        <v>29</v>
      </c>
      <c r="C2" s="91">
        <f>SUMIFS(calcs!O:O,calcs!A:A,About!B1)</f>
        <v>13267728</v>
      </c>
      <c r="D2" s="91">
        <f>C2</f>
        <v>13267728</v>
      </c>
      <c r="E2" s="91">
        <f t="shared" ref="E2:AH2" si="0">D2</f>
        <v>13267728</v>
      </c>
      <c r="F2" s="91">
        <f t="shared" si="0"/>
        <v>13267728</v>
      </c>
      <c r="G2" s="91">
        <f t="shared" si="0"/>
        <v>13267728</v>
      </c>
      <c r="H2" s="91">
        <f t="shared" si="0"/>
        <v>13267728</v>
      </c>
      <c r="I2" s="91">
        <f t="shared" si="0"/>
        <v>13267728</v>
      </c>
      <c r="J2" s="91">
        <f t="shared" si="0"/>
        <v>13267728</v>
      </c>
      <c r="K2" s="91">
        <f t="shared" si="0"/>
        <v>13267728</v>
      </c>
      <c r="L2" s="91">
        <f t="shared" si="0"/>
        <v>13267728</v>
      </c>
      <c r="M2" s="91">
        <f t="shared" si="0"/>
        <v>13267728</v>
      </c>
      <c r="N2" s="91">
        <f t="shared" si="0"/>
        <v>13267728</v>
      </c>
      <c r="O2" s="91">
        <f t="shared" si="0"/>
        <v>13267728</v>
      </c>
      <c r="P2" s="91">
        <f t="shared" si="0"/>
        <v>13267728</v>
      </c>
      <c r="Q2" s="91">
        <f t="shared" si="0"/>
        <v>13267728</v>
      </c>
      <c r="R2" s="91">
        <f t="shared" si="0"/>
        <v>13267728</v>
      </c>
      <c r="S2" s="91">
        <f t="shared" si="0"/>
        <v>13267728</v>
      </c>
      <c r="T2" s="91">
        <f t="shared" si="0"/>
        <v>13267728</v>
      </c>
      <c r="U2" s="91">
        <f t="shared" si="0"/>
        <v>13267728</v>
      </c>
      <c r="V2" s="91">
        <f t="shared" si="0"/>
        <v>13267728</v>
      </c>
      <c r="W2" s="91">
        <f t="shared" si="0"/>
        <v>13267728</v>
      </c>
      <c r="X2" s="91">
        <f t="shared" si="0"/>
        <v>13267728</v>
      </c>
      <c r="Y2" s="91">
        <f t="shared" si="0"/>
        <v>13267728</v>
      </c>
      <c r="Z2" s="91">
        <f t="shared" si="0"/>
        <v>13267728</v>
      </c>
      <c r="AA2" s="91">
        <f t="shared" si="0"/>
        <v>13267728</v>
      </c>
      <c r="AB2" s="91">
        <f t="shared" si="0"/>
        <v>13267728</v>
      </c>
      <c r="AC2" s="91">
        <f t="shared" si="0"/>
        <v>13267728</v>
      </c>
      <c r="AD2" s="91">
        <f t="shared" si="0"/>
        <v>13267728</v>
      </c>
      <c r="AE2" s="91">
        <f t="shared" si="0"/>
        <v>13267728</v>
      </c>
      <c r="AF2" s="91">
        <f t="shared" si="0"/>
        <v>13267728</v>
      </c>
      <c r="AG2" s="91">
        <f t="shared" si="0"/>
        <v>13267728</v>
      </c>
      <c r="AH2" s="91">
        <f t="shared" si="0"/>
        <v>13267728</v>
      </c>
    </row>
    <row r="3" spans="1:34" ht="14.75">
      <c r="A3" s="100"/>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4.75"/>
  <cols>
    <col min="1" max="1" width="26.1328125" style="2" customWidth="1"/>
    <col min="2" max="32" width="11.54296875" bestFit="1" customWidth="1"/>
  </cols>
  <sheetData>
    <row r="1" spans="1:32" ht="29.5">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2721673.7829999784</v>
      </c>
      <c r="C2" s="5">
        <f>SUMIFS(Imports_new!C$10:C$33,Imports_new!$A$10:$A$33,$A2)</f>
        <v>2721673.7829999784</v>
      </c>
      <c r="D2" s="5">
        <f>SUMIFS(Imports_new!D$10:D$33,Imports_new!$A$10:$A$33,$A2)</f>
        <v>2721673.7829999784</v>
      </c>
      <c r="E2" s="5">
        <f>SUMIFS(Imports_new!E$10:E$33,Imports_new!$A$10:$A$33,$A2)</f>
        <v>2339447.3704337371</v>
      </c>
      <c r="F2" s="5">
        <f>SUMIFS(Imports_new!F$10:F$33,Imports_new!$A$10:$A$33,$A2)</f>
        <v>1907978.1433862534</v>
      </c>
      <c r="G2" s="5">
        <f>SUMIFS(Imports_new!G$10:G$33,Imports_new!$A$10:$A$33,$A2)</f>
        <v>1792194.671520828</v>
      </c>
      <c r="H2" s="5">
        <f>SUMIFS(Imports_new!H$10:H$33,Imports_new!$A$10:$A$33,$A2)</f>
        <v>1629184.2342875083</v>
      </c>
      <c r="I2" s="5">
        <f>SUMIFS(Imports_new!I$10:I$33,Imports_new!$A$10:$A$33,$A2)</f>
        <v>1277236.3593524352</v>
      </c>
      <c r="J2" s="5">
        <f>SUMIFS(Imports_new!J$10:J$33,Imports_new!$A$10:$A$33,$A2)</f>
        <v>925305.16552276351</v>
      </c>
      <c r="K2" s="5">
        <f>SUMIFS(Imports_new!K$10:K$33,Imports_new!$A$10:$A$33,$A2)</f>
        <v>710950.61325192347</v>
      </c>
      <c r="L2" s="5">
        <f>SUMIFS(Imports_new!L$10:L$33,Imports_new!$A$10:$A$33,$A2)</f>
        <v>546390.23470344534</v>
      </c>
      <c r="M2" s="5">
        <f>SUMIFS(Imports_new!M$10:M$33,Imports_new!$A$10:$A$33,$A2)</f>
        <v>546390.23470344534</v>
      </c>
      <c r="N2" s="5">
        <f>SUMIFS(Imports_new!N$10:N$33,Imports_new!$A$10:$A$33,$A2)</f>
        <v>546390.23470344534</v>
      </c>
      <c r="O2" s="5">
        <f>SUMIFS(Imports_new!O$10:O$33,Imports_new!$A$10:$A$33,$A2)</f>
        <v>546390.23470344534</v>
      </c>
      <c r="P2" s="5">
        <f>SUMIFS(Imports_new!P$10:P$33,Imports_new!$A$10:$A$33,$A2)</f>
        <v>546390.23470344534</v>
      </c>
      <c r="Q2" s="5">
        <f>SUMIFS(Imports_new!Q$10:Q$33,Imports_new!$A$10:$A$33,$A2)</f>
        <v>546390.23470344534</v>
      </c>
      <c r="R2" s="5">
        <f>SUMIFS(Imports_new!R$10:R$33,Imports_new!$A$10:$A$33,$A2)</f>
        <v>546390.23470344534</v>
      </c>
      <c r="S2" s="5">
        <f>SUMIFS(Imports_new!S$10:S$33,Imports_new!$A$10:$A$33,$A2)</f>
        <v>546390.23470344534</v>
      </c>
      <c r="T2" s="5">
        <f>SUMIFS(Imports_new!T$10:T$33,Imports_new!$A$10:$A$33,$A2)</f>
        <v>546390.23470344534</v>
      </c>
      <c r="U2" s="5">
        <f>SUMIFS(Imports_new!U$10:U$33,Imports_new!$A$10:$A$33,$A2)</f>
        <v>546390.23470344534</v>
      </c>
      <c r="V2" s="5">
        <f>SUMIFS(Imports_new!V$10:V$33,Imports_new!$A$10:$A$33,$A2)</f>
        <v>546390.23470344534</v>
      </c>
      <c r="W2" s="5">
        <f>SUMIFS(Imports_new!W$10:W$33,Imports_new!$A$10:$A$33,$A2)</f>
        <v>546390.23470344534</v>
      </c>
      <c r="X2" s="5">
        <f>SUMIFS(Imports_new!X$10:X$33,Imports_new!$A$10:$A$33,$A2)</f>
        <v>546390.23470344534</v>
      </c>
      <c r="Y2" s="5">
        <f>SUMIFS(Imports_new!Y$10:Y$33,Imports_new!$A$10:$A$33,$A2)</f>
        <v>546390.23470344534</v>
      </c>
      <c r="Z2" s="5">
        <f>SUMIFS(Imports_new!Z$10:Z$33,Imports_new!$A$10:$A$33,$A2)</f>
        <v>546390.23470344534</v>
      </c>
      <c r="AA2" s="5">
        <f>SUMIFS(Imports_new!AA$10:AA$33,Imports_new!$A$10:$A$33,$A2)</f>
        <v>546390.23470344534</v>
      </c>
      <c r="AB2" s="5">
        <f>SUMIFS(Imports_new!AB$10:AB$33,Imports_new!$A$10:$A$33,$A2)</f>
        <v>546390.23470344534</v>
      </c>
      <c r="AC2" s="5">
        <f>SUMIFS(Imports_new!AC$10:AC$33,Imports_new!$A$10:$A$33,$A2)</f>
        <v>546390.23470344534</v>
      </c>
      <c r="AD2" s="5">
        <f>SUMIFS(Imports_new!AD$10:AD$33,Imports_new!$A$10:$A$33,$A2)</f>
        <v>546390.23470344534</v>
      </c>
      <c r="AE2" s="5">
        <f>SUMIFS(Imports_new!AE$10:AE$33,Imports_new!$A$10:$A$33,$A2)</f>
        <v>546390.23470344534</v>
      </c>
      <c r="AF2" s="5">
        <f>SUMIFS(Imports_new!AF$10:AF$33,Imports_new!$A$10:$A$33,$A2)</f>
        <v>546390.23470344534</v>
      </c>
    </row>
    <row r="3" spans="1:32">
      <c r="A3" s="2" t="s">
        <v>346</v>
      </c>
      <c r="B3" s="5">
        <f>SUMIFS(Imports_new!B$10:B$33,Imports_new!$A$10:$A$33,$A3)</f>
        <v>1628220.9835218717</v>
      </c>
      <c r="C3" s="5">
        <f>SUMIFS(Imports_new!C$10:C$33,Imports_new!$A$10:$A$33,$A3)</f>
        <v>1628220.9835218717</v>
      </c>
      <c r="D3" s="5">
        <f>SUMIFS(Imports_new!D$10:D$33,Imports_new!$A$10:$A$33,$A3)</f>
        <v>1628220.9835218717</v>
      </c>
      <c r="E3" s="5">
        <f>SUMIFS(Imports_new!E$10:E$33,Imports_new!$A$10:$A$33,$A3)</f>
        <v>1927599.9113632822</v>
      </c>
      <c r="F3" s="5">
        <f>SUMIFS(Imports_new!F$10:F$33,Imports_new!$A$10:$A$33,$A3)</f>
        <v>2149943.4514339063</v>
      </c>
      <c r="G3" s="5">
        <f>SUMIFS(Imports_new!G$10:G$33,Imports_new!$A$10:$A$33,$A3)</f>
        <v>2166913.5865517547</v>
      </c>
      <c r="H3" s="5">
        <f>SUMIFS(Imports_new!H$10:H$33,Imports_new!$A$10:$A$33,$A3)</f>
        <v>2113401.5422096816</v>
      </c>
      <c r="I3" s="5">
        <f>SUMIFS(Imports_new!I$10:I$33,Imports_new!$A$10:$A$33,$A3)</f>
        <v>2415825.4827313107</v>
      </c>
      <c r="J3" s="5">
        <f>SUMIFS(Imports_new!J$10:J$33,Imports_new!$A$10:$A$33,$A3)</f>
        <v>2410172.6350031011</v>
      </c>
      <c r="K3" s="5">
        <f>SUMIFS(Imports_new!K$10:K$33,Imports_new!$A$10:$A$33,$A3)</f>
        <v>2242886.5866469154</v>
      </c>
      <c r="L3" s="5">
        <f>SUMIFS(Imports_new!L$10:L$33,Imports_new!$A$10:$A$33,$A3)</f>
        <v>1952936.843168654</v>
      </c>
      <c r="M3" s="5">
        <f>SUMIFS(Imports_new!M$10:M$33,Imports_new!$A$10:$A$33,$A3)</f>
        <v>1952936.843168654</v>
      </c>
      <c r="N3" s="5">
        <f>SUMIFS(Imports_new!N$10:N$33,Imports_new!$A$10:$A$33,$A3)</f>
        <v>1952936.843168654</v>
      </c>
      <c r="O3" s="5">
        <f>SUMIFS(Imports_new!O$10:O$33,Imports_new!$A$10:$A$33,$A3)</f>
        <v>1952936.843168654</v>
      </c>
      <c r="P3" s="5">
        <f>SUMIFS(Imports_new!P$10:P$33,Imports_new!$A$10:$A$33,$A3)</f>
        <v>1952936.843168654</v>
      </c>
      <c r="Q3" s="5">
        <f>SUMIFS(Imports_new!Q$10:Q$33,Imports_new!$A$10:$A$33,$A3)</f>
        <v>1952936.843168654</v>
      </c>
      <c r="R3" s="5">
        <f>SUMIFS(Imports_new!R$10:R$33,Imports_new!$A$10:$A$33,$A3)</f>
        <v>1952936.843168654</v>
      </c>
      <c r="S3" s="5">
        <f>SUMIFS(Imports_new!S$10:S$33,Imports_new!$A$10:$A$33,$A3)</f>
        <v>1952936.843168654</v>
      </c>
      <c r="T3" s="5">
        <f>SUMIFS(Imports_new!T$10:T$33,Imports_new!$A$10:$A$33,$A3)</f>
        <v>1952936.843168654</v>
      </c>
      <c r="U3" s="5">
        <f>SUMIFS(Imports_new!U$10:U$33,Imports_new!$A$10:$A$33,$A3)</f>
        <v>1952936.843168654</v>
      </c>
      <c r="V3" s="5">
        <f>SUMIFS(Imports_new!V$10:V$33,Imports_new!$A$10:$A$33,$A3)</f>
        <v>1952936.843168654</v>
      </c>
      <c r="W3" s="5">
        <f>SUMIFS(Imports_new!W$10:W$33,Imports_new!$A$10:$A$33,$A3)</f>
        <v>1952936.843168654</v>
      </c>
      <c r="X3" s="5">
        <f>SUMIFS(Imports_new!X$10:X$33,Imports_new!$A$10:$A$33,$A3)</f>
        <v>1952936.843168654</v>
      </c>
      <c r="Y3" s="5">
        <f>SUMIFS(Imports_new!Y$10:Y$33,Imports_new!$A$10:$A$33,$A3)</f>
        <v>1952936.843168654</v>
      </c>
      <c r="Z3" s="5">
        <f>SUMIFS(Imports_new!Z$10:Z$33,Imports_new!$A$10:$A$33,$A3)</f>
        <v>1952936.843168654</v>
      </c>
      <c r="AA3" s="5">
        <f>SUMIFS(Imports_new!AA$10:AA$33,Imports_new!$A$10:$A$33,$A3)</f>
        <v>1952936.843168654</v>
      </c>
      <c r="AB3" s="5">
        <f>SUMIFS(Imports_new!AB$10:AB$33,Imports_new!$A$10:$A$33,$A3)</f>
        <v>1952936.843168654</v>
      </c>
      <c r="AC3" s="5">
        <f>SUMIFS(Imports_new!AC$10:AC$33,Imports_new!$A$10:$A$33,$A3)</f>
        <v>1952936.843168654</v>
      </c>
      <c r="AD3" s="5">
        <f>SUMIFS(Imports_new!AD$10:AD$33,Imports_new!$A$10:$A$33,$A3)</f>
        <v>1952936.843168654</v>
      </c>
      <c r="AE3" s="5">
        <f>SUMIFS(Imports_new!AE$10:AE$33,Imports_new!$A$10:$A$33,$A3)</f>
        <v>1952936.843168654</v>
      </c>
      <c r="AF3" s="5">
        <f>SUMIFS(Imports_new!AF$10:AF$33,Imports_new!$A$10:$A$33,$A3)</f>
        <v>1952936.843168654</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263380.08250593219</v>
      </c>
      <c r="C5" s="5">
        <f>SUMIFS(Imports_new!C$10:C$33,Imports_new!$A$10:$A$33,$A5)</f>
        <v>263380.08250593219</v>
      </c>
      <c r="D5" s="5">
        <f>SUMIFS(Imports_new!D$10:D$33,Imports_new!$A$10:$A$33,$A5)</f>
        <v>263380.08250593219</v>
      </c>
      <c r="E5" s="5">
        <f>SUMIFS(Imports_new!E$10:E$33,Imports_new!$A$10:$A$33,$A5)</f>
        <v>264393.53815285821</v>
      </c>
      <c r="F5" s="5">
        <f>SUMIFS(Imports_new!F$10:F$33,Imports_new!$A$10:$A$33,$A5)</f>
        <v>259203.83413953267</v>
      </c>
      <c r="G5" s="5">
        <f>SUMIFS(Imports_new!G$10:G$33,Imports_new!$A$10:$A$33,$A5)</f>
        <v>255851.22673855125</v>
      </c>
      <c r="H5" s="5">
        <f>SUMIFS(Imports_new!H$10:H$33,Imports_new!$A$10:$A$33,$A5)</f>
        <v>233583.81102842308</v>
      </c>
      <c r="I5" s="5">
        <f>SUMIFS(Imports_new!I$10:I$33,Imports_new!$A$10:$A$33,$A5)</f>
        <v>251957.28621985132</v>
      </c>
      <c r="J5" s="5">
        <f>SUMIFS(Imports_new!J$10:J$33,Imports_new!$A$10:$A$33,$A5)</f>
        <v>284084.94126755843</v>
      </c>
      <c r="K5" s="5">
        <f>SUMIFS(Imports_new!K$10:K$33,Imports_new!$A$10:$A$33,$A5)</f>
        <v>275616.07320124394</v>
      </c>
      <c r="L5" s="5">
        <f>SUMIFS(Imports_new!L$10:L$33,Imports_new!$A$10:$A$33,$A5)</f>
        <v>290010.44506180921</v>
      </c>
      <c r="M5" s="5">
        <f>SUMIFS(Imports_new!M$10:M$33,Imports_new!$A$10:$A$33,$A5)</f>
        <v>290010.44506180921</v>
      </c>
      <c r="N5" s="5">
        <f>SUMIFS(Imports_new!N$10:N$33,Imports_new!$A$10:$A$33,$A5)</f>
        <v>290010.44506180921</v>
      </c>
      <c r="O5" s="5">
        <f>SUMIFS(Imports_new!O$10:O$33,Imports_new!$A$10:$A$33,$A5)</f>
        <v>290010.44506180921</v>
      </c>
      <c r="P5" s="5">
        <f>SUMIFS(Imports_new!P$10:P$33,Imports_new!$A$10:$A$33,$A5)</f>
        <v>290010.44506180921</v>
      </c>
      <c r="Q5" s="5">
        <f>SUMIFS(Imports_new!Q$10:Q$33,Imports_new!$A$10:$A$33,$A5)</f>
        <v>290010.44506180921</v>
      </c>
      <c r="R5" s="5">
        <f>SUMIFS(Imports_new!R$10:R$33,Imports_new!$A$10:$A$33,$A5)</f>
        <v>290010.44506180921</v>
      </c>
      <c r="S5" s="5">
        <f>SUMIFS(Imports_new!S$10:S$33,Imports_new!$A$10:$A$33,$A5)</f>
        <v>290010.44506180921</v>
      </c>
      <c r="T5" s="5">
        <f>SUMIFS(Imports_new!T$10:T$33,Imports_new!$A$10:$A$33,$A5)</f>
        <v>290010.44506180921</v>
      </c>
      <c r="U5" s="5">
        <f>SUMIFS(Imports_new!U$10:U$33,Imports_new!$A$10:$A$33,$A5)</f>
        <v>290010.44506180921</v>
      </c>
      <c r="V5" s="5">
        <f>SUMIFS(Imports_new!V$10:V$33,Imports_new!$A$10:$A$33,$A5)</f>
        <v>290010.44506180921</v>
      </c>
      <c r="W5" s="5">
        <f>SUMIFS(Imports_new!W$10:W$33,Imports_new!$A$10:$A$33,$A5)</f>
        <v>290010.44506180921</v>
      </c>
      <c r="X5" s="5">
        <f>SUMIFS(Imports_new!X$10:X$33,Imports_new!$A$10:$A$33,$A5)</f>
        <v>290010.44506180921</v>
      </c>
      <c r="Y5" s="5">
        <f>SUMIFS(Imports_new!Y$10:Y$33,Imports_new!$A$10:$A$33,$A5)</f>
        <v>290010.44506180921</v>
      </c>
      <c r="Z5" s="5">
        <f>SUMIFS(Imports_new!Z$10:Z$33,Imports_new!$A$10:$A$33,$A5)</f>
        <v>290010.44506180921</v>
      </c>
      <c r="AA5" s="5">
        <f>SUMIFS(Imports_new!AA$10:AA$33,Imports_new!$A$10:$A$33,$A5)</f>
        <v>290010.44506180921</v>
      </c>
      <c r="AB5" s="5">
        <f>SUMIFS(Imports_new!AB$10:AB$33,Imports_new!$A$10:$A$33,$A5)</f>
        <v>290010.44506180921</v>
      </c>
      <c r="AC5" s="5">
        <f>SUMIFS(Imports_new!AC$10:AC$33,Imports_new!$A$10:$A$33,$A5)</f>
        <v>290010.44506180921</v>
      </c>
      <c r="AD5" s="5">
        <f>SUMIFS(Imports_new!AD$10:AD$33,Imports_new!$A$10:$A$33,$A5)</f>
        <v>290010.44506180921</v>
      </c>
      <c r="AE5" s="5">
        <f>SUMIFS(Imports_new!AE$10:AE$33,Imports_new!$A$10:$A$33,$A5)</f>
        <v>290010.44506180921</v>
      </c>
      <c r="AF5" s="5">
        <f>SUMIFS(Imports_new!AF$10:AF$33,Imports_new!$A$10:$A$33,$A5)</f>
        <v>290010.44506180921</v>
      </c>
    </row>
    <row r="6" spans="1:32">
      <c r="A6" s="2" t="s">
        <v>101</v>
      </c>
      <c r="B6" s="5">
        <f>SUMIFS(Imports_new!B$10:B$33,Imports_new!$A$10:$A$33,$A6)</f>
        <v>48587.684312910642</v>
      </c>
      <c r="C6" s="5">
        <f>SUMIFS(Imports_new!C$10:C$33,Imports_new!$A$10:$A$33,$A6)</f>
        <v>48587.684312910642</v>
      </c>
      <c r="D6" s="5">
        <f>SUMIFS(Imports_new!D$10:D$33,Imports_new!$A$10:$A$33,$A6)</f>
        <v>48587.684312910642</v>
      </c>
      <c r="E6" s="5">
        <f>SUMIFS(Imports_new!E$10:E$33,Imports_new!$A$10:$A$33,$A6)</f>
        <v>50558.823044678073</v>
      </c>
      <c r="F6" s="5">
        <f>SUMIFS(Imports_new!F$10:F$33,Imports_new!$A$10:$A$33,$A6)</f>
        <v>51987.36039529305</v>
      </c>
      <c r="G6" s="5">
        <f>SUMIFS(Imports_new!G$10:G$33,Imports_new!$A$10:$A$33,$A6)</f>
        <v>51768.902820257514</v>
      </c>
      <c r="H6" s="5">
        <f>SUMIFS(Imports_new!H$10:H$33,Imports_new!$A$10:$A$33,$A6)</f>
        <v>48198.555013096935</v>
      </c>
      <c r="I6" s="5">
        <f>SUMIFS(Imports_new!I$10:I$33,Imports_new!$A$10:$A$33,$A6)</f>
        <v>50829.75451097903</v>
      </c>
      <c r="J6" s="5">
        <f>SUMIFS(Imports_new!J$10:J$33,Imports_new!$A$10:$A$33,$A6)</f>
        <v>59046.416478606916</v>
      </c>
      <c r="K6" s="5">
        <f>SUMIFS(Imports_new!K$10:K$33,Imports_new!$A$10:$A$33,$A6)</f>
        <v>62477.187255674005</v>
      </c>
      <c r="L6" s="5">
        <f>SUMIFS(Imports_new!L$10:L$33,Imports_new!$A$10:$A$33,$A6)</f>
        <v>65264.756391485273</v>
      </c>
      <c r="M6" s="5">
        <f>SUMIFS(Imports_new!M$10:M$33,Imports_new!$A$10:$A$33,$A6)</f>
        <v>65264.756391485273</v>
      </c>
      <c r="N6" s="5">
        <f>SUMIFS(Imports_new!N$10:N$33,Imports_new!$A$10:$A$33,$A6)</f>
        <v>65264.756391485273</v>
      </c>
      <c r="O6" s="5">
        <f>SUMIFS(Imports_new!O$10:O$33,Imports_new!$A$10:$A$33,$A6)</f>
        <v>65264.756391485273</v>
      </c>
      <c r="P6" s="5">
        <f>SUMIFS(Imports_new!P$10:P$33,Imports_new!$A$10:$A$33,$A6)</f>
        <v>65264.756391485273</v>
      </c>
      <c r="Q6" s="5">
        <f>SUMIFS(Imports_new!Q$10:Q$33,Imports_new!$A$10:$A$33,$A6)</f>
        <v>65264.756391485273</v>
      </c>
      <c r="R6" s="5">
        <f>SUMIFS(Imports_new!R$10:R$33,Imports_new!$A$10:$A$33,$A6)</f>
        <v>65264.756391485273</v>
      </c>
      <c r="S6" s="5">
        <f>SUMIFS(Imports_new!S$10:S$33,Imports_new!$A$10:$A$33,$A6)</f>
        <v>65264.756391485273</v>
      </c>
      <c r="T6" s="5">
        <f>SUMIFS(Imports_new!T$10:T$33,Imports_new!$A$10:$A$33,$A6)</f>
        <v>65264.756391485273</v>
      </c>
      <c r="U6" s="5">
        <f>SUMIFS(Imports_new!U$10:U$33,Imports_new!$A$10:$A$33,$A6)</f>
        <v>65264.756391485273</v>
      </c>
      <c r="V6" s="5">
        <f>SUMIFS(Imports_new!V$10:V$33,Imports_new!$A$10:$A$33,$A6)</f>
        <v>65264.756391485273</v>
      </c>
      <c r="W6" s="5">
        <f>SUMIFS(Imports_new!W$10:W$33,Imports_new!$A$10:$A$33,$A6)</f>
        <v>65264.756391485273</v>
      </c>
      <c r="X6" s="5">
        <f>SUMIFS(Imports_new!X$10:X$33,Imports_new!$A$10:$A$33,$A6)</f>
        <v>65264.756391485273</v>
      </c>
      <c r="Y6" s="5">
        <f>SUMIFS(Imports_new!Y$10:Y$33,Imports_new!$A$10:$A$33,$A6)</f>
        <v>65264.756391485273</v>
      </c>
      <c r="Z6" s="5">
        <f>SUMIFS(Imports_new!Z$10:Z$33,Imports_new!$A$10:$A$33,$A6)</f>
        <v>65264.756391485273</v>
      </c>
      <c r="AA6" s="5">
        <f>SUMIFS(Imports_new!AA$10:AA$33,Imports_new!$A$10:$A$33,$A6)</f>
        <v>65264.756391485273</v>
      </c>
      <c r="AB6" s="5">
        <f>SUMIFS(Imports_new!AB$10:AB$33,Imports_new!$A$10:$A$33,$A6)</f>
        <v>65264.756391485273</v>
      </c>
      <c r="AC6" s="5">
        <f>SUMIFS(Imports_new!AC$10:AC$33,Imports_new!$A$10:$A$33,$A6)</f>
        <v>65264.756391485273</v>
      </c>
      <c r="AD6" s="5">
        <f>SUMIFS(Imports_new!AD$10:AD$33,Imports_new!$A$10:$A$33,$A6)</f>
        <v>65264.756391485273</v>
      </c>
      <c r="AE6" s="5">
        <f>SUMIFS(Imports_new!AE$10:AE$33,Imports_new!$A$10:$A$33,$A6)</f>
        <v>65264.756391485273</v>
      </c>
      <c r="AF6" s="5">
        <f>SUMIFS(Imports_new!AF$10:AF$33,Imports_new!$A$10:$A$33,$A6)</f>
        <v>65264.756391485273</v>
      </c>
    </row>
    <row r="7" spans="1:32">
      <c r="A7" s="2" t="s">
        <v>100</v>
      </c>
      <c r="B7" s="5">
        <f>SUMIFS(Imports_new!B$10:B$33,Imports_new!$A$10:$A$33,$A7)</f>
        <v>497141.58716418169</v>
      </c>
      <c r="C7" s="5">
        <f>SUMIFS(Imports_new!C$10:C$33,Imports_new!$A$10:$A$33,$A7)</f>
        <v>497141.58716418169</v>
      </c>
      <c r="D7" s="5">
        <f>SUMIFS(Imports_new!D$10:D$33,Imports_new!$A$10:$A$33,$A7)</f>
        <v>497141.58716418169</v>
      </c>
      <c r="E7" s="5">
        <f>SUMIFS(Imports_new!E$10:E$33,Imports_new!$A$10:$A$33,$A7)</f>
        <v>552627.63412111183</v>
      </c>
      <c r="F7" s="5">
        <f>SUMIFS(Imports_new!F$10:F$33,Imports_new!$A$10:$A$33,$A7)</f>
        <v>667195.13634055492</v>
      </c>
      <c r="G7" s="5">
        <f>SUMIFS(Imports_new!G$10:G$33,Imports_new!$A$10:$A$33,$A7)</f>
        <v>691053.86383881571</v>
      </c>
      <c r="H7" s="5">
        <f>SUMIFS(Imports_new!H$10:H$33,Imports_new!$A$10:$A$33,$A7)</f>
        <v>736346.26083753514</v>
      </c>
      <c r="I7" s="5">
        <f>SUMIFS(Imports_new!I$10:I$33,Imports_new!$A$10:$A$33,$A7)</f>
        <v>737305.62602161581</v>
      </c>
      <c r="J7" s="5">
        <f>SUMIFS(Imports_new!J$10:J$33,Imports_new!$A$10:$A$33,$A7)</f>
        <v>961024.41026776191</v>
      </c>
      <c r="K7" s="5">
        <f>SUMIFS(Imports_new!K$10:K$33,Imports_new!$A$10:$A$33,$A7)</f>
        <v>958261.32084808592</v>
      </c>
      <c r="L7" s="5">
        <f>SUMIFS(Imports_new!L$10:L$33,Imports_new!$A$10:$A$33,$A7)</f>
        <v>1047408.279112451</v>
      </c>
      <c r="M7" s="5">
        <f>SUMIFS(Imports_new!M$10:M$33,Imports_new!$A$10:$A$33,$A7)</f>
        <v>1047408.279112451</v>
      </c>
      <c r="N7" s="5">
        <f>SUMIFS(Imports_new!N$10:N$33,Imports_new!$A$10:$A$33,$A7)</f>
        <v>1047408.279112451</v>
      </c>
      <c r="O7" s="5">
        <f>SUMIFS(Imports_new!O$10:O$33,Imports_new!$A$10:$A$33,$A7)</f>
        <v>1047408.279112451</v>
      </c>
      <c r="P7" s="5">
        <f>SUMIFS(Imports_new!P$10:P$33,Imports_new!$A$10:$A$33,$A7)</f>
        <v>1047408.279112451</v>
      </c>
      <c r="Q7" s="5">
        <f>SUMIFS(Imports_new!Q$10:Q$33,Imports_new!$A$10:$A$33,$A7)</f>
        <v>1047408.279112451</v>
      </c>
      <c r="R7" s="5">
        <f>SUMIFS(Imports_new!R$10:R$33,Imports_new!$A$10:$A$33,$A7)</f>
        <v>1047408.279112451</v>
      </c>
      <c r="S7" s="5">
        <f>SUMIFS(Imports_new!S$10:S$33,Imports_new!$A$10:$A$33,$A7)</f>
        <v>1047408.279112451</v>
      </c>
      <c r="T7" s="5">
        <f>SUMIFS(Imports_new!T$10:T$33,Imports_new!$A$10:$A$33,$A7)</f>
        <v>1047408.279112451</v>
      </c>
      <c r="U7" s="5">
        <f>SUMIFS(Imports_new!U$10:U$33,Imports_new!$A$10:$A$33,$A7)</f>
        <v>1047408.279112451</v>
      </c>
      <c r="V7" s="5">
        <f>SUMIFS(Imports_new!V$10:V$33,Imports_new!$A$10:$A$33,$A7)</f>
        <v>1047408.279112451</v>
      </c>
      <c r="W7" s="5">
        <f>SUMIFS(Imports_new!W$10:W$33,Imports_new!$A$10:$A$33,$A7)</f>
        <v>1047408.279112451</v>
      </c>
      <c r="X7" s="5">
        <f>SUMIFS(Imports_new!X$10:X$33,Imports_new!$A$10:$A$33,$A7)</f>
        <v>1047408.279112451</v>
      </c>
      <c r="Y7" s="5">
        <f>SUMIFS(Imports_new!Y$10:Y$33,Imports_new!$A$10:$A$33,$A7)</f>
        <v>1047408.279112451</v>
      </c>
      <c r="Z7" s="5">
        <f>SUMIFS(Imports_new!Z$10:Z$33,Imports_new!$A$10:$A$33,$A7)</f>
        <v>1047408.279112451</v>
      </c>
      <c r="AA7" s="5">
        <f>SUMIFS(Imports_new!AA$10:AA$33,Imports_new!$A$10:$A$33,$A7)</f>
        <v>1047408.279112451</v>
      </c>
      <c r="AB7" s="5">
        <f>SUMIFS(Imports_new!AB$10:AB$33,Imports_new!$A$10:$A$33,$A7)</f>
        <v>1047408.279112451</v>
      </c>
      <c r="AC7" s="5">
        <f>SUMIFS(Imports_new!AC$10:AC$33,Imports_new!$A$10:$A$33,$A7)</f>
        <v>1047408.279112451</v>
      </c>
      <c r="AD7" s="5">
        <f>SUMIFS(Imports_new!AD$10:AD$33,Imports_new!$A$10:$A$33,$A7)</f>
        <v>1047408.279112451</v>
      </c>
      <c r="AE7" s="5">
        <f>SUMIFS(Imports_new!AE$10:AE$33,Imports_new!$A$10:$A$33,$A7)</f>
        <v>1047408.279112451</v>
      </c>
      <c r="AF7" s="5">
        <f>SUMIFS(Imports_new!AF$10:AF$33,Imports_new!$A$10:$A$33,$A7)</f>
        <v>1047408.279112451</v>
      </c>
    </row>
    <row r="8" spans="1:32">
      <c r="A8" s="2" t="s">
        <v>102</v>
      </c>
      <c r="B8" s="5">
        <f>SUMIFS(Imports_new!B$10:B$33,Imports_new!$A$10:$A$33,$A8)</f>
        <v>86375.230206355423</v>
      </c>
      <c r="C8" s="5">
        <f>SUMIFS(Imports_new!C$10:C$33,Imports_new!$A$10:$A$33,$A8)</f>
        <v>86375.230206355423</v>
      </c>
      <c r="D8" s="5">
        <f>SUMIFS(Imports_new!D$10:D$33,Imports_new!$A$10:$A$33,$A8)</f>
        <v>86375.230206355423</v>
      </c>
      <c r="E8" s="5">
        <f>SUMIFS(Imports_new!E$10:E$33,Imports_new!$A$10:$A$33,$A8)</f>
        <v>115920.49292979577</v>
      </c>
      <c r="F8" s="5">
        <f>SUMIFS(Imports_new!F$10:F$33,Imports_new!$A$10:$A$33,$A8)</f>
        <v>211768.26552703371</v>
      </c>
      <c r="G8" s="5">
        <f>SUMIFS(Imports_new!G$10:G$33,Imports_new!$A$10:$A$33,$A8)</f>
        <v>291125.6098693707</v>
      </c>
      <c r="H8" s="5">
        <f>SUMIFS(Imports_new!H$10:H$33,Imports_new!$A$10:$A$33,$A8)</f>
        <v>490194.75519506441</v>
      </c>
      <c r="I8" s="5">
        <f>SUMIFS(Imports_new!I$10:I$33,Imports_new!$A$10:$A$33,$A8)</f>
        <v>517594.90026561037</v>
      </c>
      <c r="J8" s="5">
        <f>SUMIFS(Imports_new!J$10:J$33,Imports_new!$A$10:$A$33,$A8)</f>
        <v>608131.4437418672</v>
      </c>
      <c r="K8" s="5">
        <f>SUMIFS(Imports_new!K$10:K$33,Imports_new!$A$10:$A$33,$A8)</f>
        <v>999364.39966278127</v>
      </c>
      <c r="L8" s="5">
        <f>SUMIFS(Imports_new!L$10:L$33,Imports_new!$A$10:$A$33,$A8)</f>
        <v>1354019.6926056363</v>
      </c>
      <c r="M8" s="5">
        <f>SUMIFS(Imports_new!M$10:M$33,Imports_new!$A$10:$A$33,$A8)</f>
        <v>1354019.6926056363</v>
      </c>
      <c r="N8" s="5">
        <f>SUMIFS(Imports_new!N$10:N$33,Imports_new!$A$10:$A$33,$A8)</f>
        <v>1354019.6926056363</v>
      </c>
      <c r="O8" s="5">
        <f>SUMIFS(Imports_new!O$10:O$33,Imports_new!$A$10:$A$33,$A8)</f>
        <v>1354019.6926056363</v>
      </c>
      <c r="P8" s="5">
        <f>SUMIFS(Imports_new!P$10:P$33,Imports_new!$A$10:$A$33,$A8)</f>
        <v>1354019.6926056363</v>
      </c>
      <c r="Q8" s="5">
        <f>SUMIFS(Imports_new!Q$10:Q$33,Imports_new!$A$10:$A$33,$A8)</f>
        <v>1354019.6926056363</v>
      </c>
      <c r="R8" s="5">
        <f>SUMIFS(Imports_new!R$10:R$33,Imports_new!$A$10:$A$33,$A8)</f>
        <v>1354019.6926056363</v>
      </c>
      <c r="S8" s="5">
        <f>SUMIFS(Imports_new!S$10:S$33,Imports_new!$A$10:$A$33,$A8)</f>
        <v>1354019.6926056363</v>
      </c>
      <c r="T8" s="5">
        <f>SUMIFS(Imports_new!T$10:T$33,Imports_new!$A$10:$A$33,$A8)</f>
        <v>1354019.6926056363</v>
      </c>
      <c r="U8" s="5">
        <f>SUMIFS(Imports_new!U$10:U$33,Imports_new!$A$10:$A$33,$A8)</f>
        <v>1354019.6926056363</v>
      </c>
      <c r="V8" s="5">
        <f>SUMIFS(Imports_new!V$10:V$33,Imports_new!$A$10:$A$33,$A8)</f>
        <v>1354019.6926056363</v>
      </c>
      <c r="W8" s="5">
        <f>SUMIFS(Imports_new!W$10:W$33,Imports_new!$A$10:$A$33,$A8)</f>
        <v>1354019.6926056363</v>
      </c>
      <c r="X8" s="5">
        <f>SUMIFS(Imports_new!X$10:X$33,Imports_new!$A$10:$A$33,$A8)</f>
        <v>1354019.6926056363</v>
      </c>
      <c r="Y8" s="5">
        <f>SUMIFS(Imports_new!Y$10:Y$33,Imports_new!$A$10:$A$33,$A8)</f>
        <v>1354019.6926056363</v>
      </c>
      <c r="Z8" s="5">
        <f>SUMIFS(Imports_new!Z$10:Z$33,Imports_new!$A$10:$A$33,$A8)</f>
        <v>1354019.6926056363</v>
      </c>
      <c r="AA8" s="5">
        <f>SUMIFS(Imports_new!AA$10:AA$33,Imports_new!$A$10:$A$33,$A8)</f>
        <v>1354019.6926056363</v>
      </c>
      <c r="AB8" s="5">
        <f>SUMIFS(Imports_new!AB$10:AB$33,Imports_new!$A$10:$A$33,$A8)</f>
        <v>1354019.6926056363</v>
      </c>
      <c r="AC8" s="5">
        <f>SUMIFS(Imports_new!AC$10:AC$33,Imports_new!$A$10:$A$33,$A8)</f>
        <v>1354019.6926056363</v>
      </c>
      <c r="AD8" s="5">
        <f>SUMIFS(Imports_new!AD$10:AD$33,Imports_new!$A$10:$A$33,$A8)</f>
        <v>1354019.6926056363</v>
      </c>
      <c r="AE8" s="5">
        <f>SUMIFS(Imports_new!AE$10:AE$33,Imports_new!$A$10:$A$33,$A8)</f>
        <v>1354019.6926056363</v>
      </c>
      <c r="AF8" s="5">
        <f>SUMIFS(Imports_new!AF$10:AF$33,Imports_new!$A$10:$A$33,$A8)</f>
        <v>1354019.6926056363</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27682.34450332716</v>
      </c>
      <c r="C10" s="5">
        <f>SUMIFS(Imports_new!C$10:C$33,Imports_new!$A$10:$A$33,$A10)</f>
        <v>27682.34450332716</v>
      </c>
      <c r="D10" s="5">
        <f>SUMIFS(Imports_new!D$10:D$33,Imports_new!$A$10:$A$33,$A10)</f>
        <v>27682.34450332716</v>
      </c>
      <c r="E10" s="5">
        <f>SUMIFS(Imports_new!E$10:E$33,Imports_new!$A$10:$A$33,$A10)</f>
        <v>21069.185287502594</v>
      </c>
      <c r="F10" s="5">
        <f>SUMIFS(Imports_new!F$10:F$33,Imports_new!$A$10:$A$33,$A10)</f>
        <v>23019.485483854241</v>
      </c>
      <c r="G10" s="5">
        <f>SUMIFS(Imports_new!G$10:G$33,Imports_new!$A$10:$A$33,$A10)</f>
        <v>23434.807643540142</v>
      </c>
      <c r="H10" s="5">
        <f>SUMIFS(Imports_new!H$10:H$33,Imports_new!$A$10:$A$33,$A10)</f>
        <v>23131.346101413823</v>
      </c>
      <c r="I10" s="5">
        <f>SUMIFS(Imports_new!I$10:I$33,Imports_new!$A$10:$A$33,$A10)</f>
        <v>22728.44662097983</v>
      </c>
      <c r="J10" s="5">
        <f>SUMIFS(Imports_new!J$10:J$33,Imports_new!$A$10:$A$33,$A10)</f>
        <v>25909.614988490259</v>
      </c>
      <c r="K10" s="5">
        <f>SUMIFS(Imports_new!K$10:K$33,Imports_new!$A$10:$A$33,$A10)</f>
        <v>25522.657254464593</v>
      </c>
      <c r="L10" s="5">
        <f>SUMIFS(Imports_new!L$10:L$33,Imports_new!$A$10:$A$33,$A10)</f>
        <v>25818.957615933366</v>
      </c>
      <c r="M10" s="5">
        <f>SUMIFS(Imports_new!M$10:M$33,Imports_new!$A$10:$A$33,$A10)</f>
        <v>25818.957615933366</v>
      </c>
      <c r="N10" s="5">
        <f>SUMIFS(Imports_new!N$10:N$33,Imports_new!$A$10:$A$33,$A10)</f>
        <v>25818.957615933366</v>
      </c>
      <c r="O10" s="5">
        <f>SUMIFS(Imports_new!O$10:O$33,Imports_new!$A$10:$A$33,$A10)</f>
        <v>25818.957615933366</v>
      </c>
      <c r="P10" s="5">
        <f>SUMIFS(Imports_new!P$10:P$33,Imports_new!$A$10:$A$33,$A10)</f>
        <v>25818.957615933366</v>
      </c>
      <c r="Q10" s="5">
        <f>SUMIFS(Imports_new!Q$10:Q$33,Imports_new!$A$10:$A$33,$A10)</f>
        <v>25818.957615933366</v>
      </c>
      <c r="R10" s="5">
        <f>SUMIFS(Imports_new!R$10:R$33,Imports_new!$A$10:$A$33,$A10)</f>
        <v>25818.957615933366</v>
      </c>
      <c r="S10" s="5">
        <f>SUMIFS(Imports_new!S$10:S$33,Imports_new!$A$10:$A$33,$A10)</f>
        <v>25818.957615933366</v>
      </c>
      <c r="T10" s="5">
        <f>SUMIFS(Imports_new!T$10:T$33,Imports_new!$A$10:$A$33,$A10)</f>
        <v>25818.957615933366</v>
      </c>
      <c r="U10" s="5">
        <f>SUMIFS(Imports_new!U$10:U$33,Imports_new!$A$10:$A$33,$A10)</f>
        <v>25818.957615933366</v>
      </c>
      <c r="V10" s="5">
        <f>SUMIFS(Imports_new!V$10:V$33,Imports_new!$A$10:$A$33,$A10)</f>
        <v>25818.957615933366</v>
      </c>
      <c r="W10" s="5">
        <f>SUMIFS(Imports_new!W$10:W$33,Imports_new!$A$10:$A$33,$A10)</f>
        <v>25818.957615933366</v>
      </c>
      <c r="X10" s="5">
        <f>SUMIFS(Imports_new!X$10:X$33,Imports_new!$A$10:$A$33,$A10)</f>
        <v>25818.957615933366</v>
      </c>
      <c r="Y10" s="5">
        <f>SUMIFS(Imports_new!Y$10:Y$33,Imports_new!$A$10:$A$33,$A10)</f>
        <v>25818.957615933366</v>
      </c>
      <c r="Z10" s="5">
        <f>SUMIFS(Imports_new!Z$10:Z$33,Imports_new!$A$10:$A$33,$A10)</f>
        <v>25818.957615933366</v>
      </c>
      <c r="AA10" s="5">
        <f>SUMIFS(Imports_new!AA$10:AA$33,Imports_new!$A$10:$A$33,$A10)</f>
        <v>25818.957615933366</v>
      </c>
      <c r="AB10" s="5">
        <f>SUMIFS(Imports_new!AB$10:AB$33,Imports_new!$A$10:$A$33,$A10)</f>
        <v>25818.957615933366</v>
      </c>
      <c r="AC10" s="5">
        <f>SUMIFS(Imports_new!AC$10:AC$33,Imports_new!$A$10:$A$33,$A10)</f>
        <v>25818.957615933366</v>
      </c>
      <c r="AD10" s="5">
        <f>SUMIFS(Imports_new!AD$10:AD$33,Imports_new!$A$10:$A$33,$A10)</f>
        <v>25818.957615933366</v>
      </c>
      <c r="AE10" s="5">
        <f>SUMIFS(Imports_new!AE$10:AE$33,Imports_new!$A$10:$A$33,$A10)</f>
        <v>25818.957615933366</v>
      </c>
      <c r="AF10" s="5">
        <f>SUMIFS(Imports_new!AF$10:AF$33,Imports_new!$A$10:$A$33,$A10)</f>
        <v>25818.957615933366</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9142.3047854428078</v>
      </c>
      <c r="C12" s="5">
        <f>SUMIFS(Imports_new!C$10:C$33,Imports_new!$A$10:$A$33,$A12)</f>
        <v>9142.3047854428078</v>
      </c>
      <c r="D12" s="5">
        <f>SUMIFS(Imports_new!D$10:D$33,Imports_new!$A$10:$A$33,$A12)</f>
        <v>9142.3047854428078</v>
      </c>
      <c r="E12" s="5">
        <f>SUMIFS(Imports_new!E$10:E$33,Imports_new!$A$10:$A$33,$A12)</f>
        <v>10587.044667034477</v>
      </c>
      <c r="F12" s="5">
        <f>SUMIFS(Imports_new!F$10:F$33,Imports_new!$A$10:$A$33,$A12)</f>
        <v>10984.496632516019</v>
      </c>
      <c r="G12" s="5">
        <f>SUMIFS(Imports_new!G$10:G$33,Imports_new!$A$10:$A$33,$A12)</f>
        <v>9583.3352169583104</v>
      </c>
      <c r="H12" s="5">
        <f>SUMIFS(Imports_new!H$10:H$33,Imports_new!$A$10:$A$33,$A12)</f>
        <v>7885.7709886093025</v>
      </c>
      <c r="I12" s="5">
        <f>SUMIFS(Imports_new!I$10:I$33,Imports_new!$A$10:$A$33,$A12)</f>
        <v>8434.6385383705347</v>
      </c>
      <c r="J12" s="5">
        <f>SUMIFS(Imports_new!J$10:J$33,Imports_new!$A$10:$A$33,$A12)</f>
        <v>8382.1855553737769</v>
      </c>
      <c r="K12" s="5">
        <f>SUMIFS(Imports_new!K$10:K$33,Imports_new!$A$10:$A$33,$A12)</f>
        <v>6793.2388013366954</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123.82666105588721</v>
      </c>
      <c r="G15" s="5">
        <f>SUMIFS(Imports_new!G$10:G$33,Imports_new!$A$10:$A$33,$A15)</f>
        <v>277.99579992386202</v>
      </c>
      <c r="H15" s="5">
        <f>SUMIFS(Imports_new!H$10:H$33,Imports_new!$A$10:$A$33,$A15)</f>
        <v>277.72433866761179</v>
      </c>
      <c r="I15" s="5">
        <f>SUMIFS(Imports_new!I$10:I$33,Imports_new!$A$10:$A$33,$A15)</f>
        <v>291.50573884809126</v>
      </c>
      <c r="J15" s="5">
        <f>SUMIFS(Imports_new!J$10:J$33,Imports_new!$A$10:$A$33,$A15)</f>
        <v>147.18717447712601</v>
      </c>
      <c r="K15" s="5">
        <f>SUMIFS(Imports_new!K$10:K$33,Imports_new!$A$10:$A$33,$A15)</f>
        <v>331.92307757549065</v>
      </c>
      <c r="L15" s="5">
        <f>SUMIFS(Imports_new!L$10:L$33,Imports_new!$A$10:$A$33,$A15)</f>
        <v>354.79134058606758</v>
      </c>
      <c r="M15" s="5">
        <f>SUMIFS(Imports_new!M$10:M$33,Imports_new!$A$10:$A$33,$A15)</f>
        <v>354.79134058606758</v>
      </c>
      <c r="N15" s="5">
        <f>SUMIFS(Imports_new!N$10:N$33,Imports_new!$A$10:$A$33,$A15)</f>
        <v>354.79134058606758</v>
      </c>
      <c r="O15" s="5">
        <f>SUMIFS(Imports_new!O$10:O$33,Imports_new!$A$10:$A$33,$A15)</f>
        <v>354.79134058606758</v>
      </c>
      <c r="P15" s="5">
        <f>SUMIFS(Imports_new!P$10:P$33,Imports_new!$A$10:$A$33,$A15)</f>
        <v>354.79134058606758</v>
      </c>
      <c r="Q15" s="5">
        <f>SUMIFS(Imports_new!Q$10:Q$33,Imports_new!$A$10:$A$33,$A15)</f>
        <v>354.79134058606758</v>
      </c>
      <c r="R15" s="5">
        <f>SUMIFS(Imports_new!R$10:R$33,Imports_new!$A$10:$A$33,$A15)</f>
        <v>354.79134058606758</v>
      </c>
      <c r="S15" s="5">
        <f>SUMIFS(Imports_new!S$10:S$33,Imports_new!$A$10:$A$33,$A15)</f>
        <v>354.79134058606758</v>
      </c>
      <c r="T15" s="5">
        <f>SUMIFS(Imports_new!T$10:T$33,Imports_new!$A$10:$A$33,$A15)</f>
        <v>354.79134058606758</v>
      </c>
      <c r="U15" s="5">
        <f>SUMIFS(Imports_new!U$10:U$33,Imports_new!$A$10:$A$33,$A15)</f>
        <v>354.79134058606758</v>
      </c>
      <c r="V15" s="5">
        <f>SUMIFS(Imports_new!V$10:V$33,Imports_new!$A$10:$A$33,$A15)</f>
        <v>354.79134058606758</v>
      </c>
      <c r="W15" s="5">
        <f>SUMIFS(Imports_new!W$10:W$33,Imports_new!$A$10:$A$33,$A15)</f>
        <v>354.79134058606758</v>
      </c>
      <c r="X15" s="5">
        <f>SUMIFS(Imports_new!X$10:X$33,Imports_new!$A$10:$A$33,$A15)</f>
        <v>354.79134058606758</v>
      </c>
      <c r="Y15" s="5">
        <f>SUMIFS(Imports_new!Y$10:Y$33,Imports_new!$A$10:$A$33,$A15)</f>
        <v>354.79134058606758</v>
      </c>
      <c r="Z15" s="5">
        <f>SUMIFS(Imports_new!Z$10:Z$33,Imports_new!$A$10:$A$33,$A15)</f>
        <v>354.79134058606758</v>
      </c>
      <c r="AA15" s="5">
        <f>SUMIFS(Imports_new!AA$10:AA$33,Imports_new!$A$10:$A$33,$A15)</f>
        <v>354.79134058606758</v>
      </c>
      <c r="AB15" s="5">
        <f>SUMIFS(Imports_new!AB$10:AB$33,Imports_new!$A$10:$A$33,$A15)</f>
        <v>354.79134058606758</v>
      </c>
      <c r="AC15" s="5">
        <f>SUMIFS(Imports_new!AC$10:AC$33,Imports_new!$A$10:$A$33,$A15)</f>
        <v>354.79134058606758</v>
      </c>
      <c r="AD15" s="5">
        <f>SUMIFS(Imports_new!AD$10:AD$33,Imports_new!$A$10:$A$33,$A15)</f>
        <v>354.79134058606758</v>
      </c>
      <c r="AE15" s="5">
        <f>SUMIFS(Imports_new!AE$10:AE$33,Imports_new!$A$10:$A$33,$A15)</f>
        <v>354.79134058606758</v>
      </c>
      <c r="AF15" s="5">
        <f>SUMIFS(Imports_new!AF$10:AF$33,Imports_new!$A$10:$A$33,$A15)</f>
        <v>354.79134058606758</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4.75"/>
  <cols>
    <col min="1" max="1" width="26.1328125" customWidth="1"/>
  </cols>
  <sheetData>
    <row r="1" spans="1:32" ht="29.5">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13267728</v>
      </c>
      <c r="C2">
        <f>exports!E2</f>
        <v>13267728</v>
      </c>
      <c r="D2">
        <f>exports!F2</f>
        <v>13267728</v>
      </c>
      <c r="E2">
        <f>exports!G2</f>
        <v>13267728</v>
      </c>
      <c r="F2">
        <f>exports!H2</f>
        <v>13267728</v>
      </c>
      <c r="G2">
        <f>exports!I2</f>
        <v>13267728</v>
      </c>
      <c r="H2">
        <f>exports!J2</f>
        <v>13267728</v>
      </c>
      <c r="I2">
        <f>exports!K2</f>
        <v>13267728</v>
      </c>
      <c r="J2">
        <f>exports!L2</f>
        <v>13267728</v>
      </c>
      <c r="K2">
        <f>exports!M2</f>
        <v>13267728</v>
      </c>
      <c r="L2">
        <f>exports!N2</f>
        <v>13267728</v>
      </c>
      <c r="M2">
        <f>exports!O2</f>
        <v>13267728</v>
      </c>
      <c r="N2">
        <f>exports!P2</f>
        <v>13267728</v>
      </c>
      <c r="O2">
        <f>exports!Q2</f>
        <v>13267728</v>
      </c>
      <c r="P2">
        <f>exports!R2</f>
        <v>13267728</v>
      </c>
      <c r="Q2">
        <f>exports!S2</f>
        <v>13267728</v>
      </c>
      <c r="R2">
        <f>exports!T2</f>
        <v>13267728</v>
      </c>
      <c r="S2">
        <f>exports!U2</f>
        <v>13267728</v>
      </c>
      <c r="T2">
        <f>exports!V2</f>
        <v>13267728</v>
      </c>
      <c r="U2">
        <f>exports!W2</f>
        <v>13267728</v>
      </c>
      <c r="V2">
        <f>exports!X2</f>
        <v>13267728</v>
      </c>
      <c r="W2">
        <f>exports!Y2</f>
        <v>13267728</v>
      </c>
      <c r="X2">
        <f>exports!Z2</f>
        <v>13267728</v>
      </c>
      <c r="Y2">
        <f>exports!AA2</f>
        <v>13267728</v>
      </c>
      <c r="Z2">
        <f>exports!AB2</f>
        <v>13267728</v>
      </c>
      <c r="AA2">
        <f>exports!AC2</f>
        <v>13267728</v>
      </c>
      <c r="AB2">
        <f>exports!AD2</f>
        <v>13267728</v>
      </c>
      <c r="AC2">
        <f>exports!AE2</f>
        <v>13267728</v>
      </c>
      <c r="AD2">
        <f>exports!AF2</f>
        <v>13267728</v>
      </c>
      <c r="AE2">
        <f>exports!AG2</f>
        <v>13267728</v>
      </c>
      <c r="AF2">
        <f>exports!AH2</f>
        <v>13267728</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topLeftCell="N1" workbookViewId="0">
      <selection activeCell="B2" sqref="B2:AF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48.306363636363649</v>
      </c>
      <c r="C2" s="12">
        <f t="shared" si="0"/>
        <v>48.306363636363649</v>
      </c>
      <c r="D2" s="12">
        <f>E2</f>
        <v>48.306363636363649</v>
      </c>
      <c r="E2" s="245">
        <f>'Table 1'!N$45</f>
        <v>48.306363636363649</v>
      </c>
      <c r="F2" s="245">
        <f>'Table 1'!O$45</f>
        <v>42.586363636363643</v>
      </c>
      <c r="G2" s="245">
        <f>'Table 1'!P$45</f>
        <v>42.820909090909097</v>
      </c>
      <c r="H2" s="12">
        <f>G2</f>
        <v>42.820909090909097</v>
      </c>
      <c r="I2" s="12">
        <f t="shared" ref="I2:AF2" si="1">H2</f>
        <v>42.820909090909097</v>
      </c>
      <c r="J2" s="12">
        <f t="shared" si="1"/>
        <v>42.820909090909097</v>
      </c>
      <c r="K2" s="12">
        <f t="shared" si="1"/>
        <v>42.820909090909097</v>
      </c>
      <c r="L2" s="12">
        <f t="shared" si="1"/>
        <v>42.820909090909097</v>
      </c>
      <c r="M2" s="12">
        <f t="shared" si="1"/>
        <v>42.820909090909097</v>
      </c>
      <c r="N2" s="12">
        <f t="shared" si="1"/>
        <v>42.820909090909097</v>
      </c>
      <c r="O2" s="12">
        <f t="shared" si="1"/>
        <v>42.820909090909097</v>
      </c>
      <c r="P2" s="12">
        <f t="shared" si="1"/>
        <v>42.820909090909097</v>
      </c>
      <c r="Q2" s="12">
        <f t="shared" si="1"/>
        <v>42.820909090909097</v>
      </c>
      <c r="R2" s="12">
        <f t="shared" si="1"/>
        <v>42.820909090909097</v>
      </c>
      <c r="S2" s="12">
        <f t="shared" si="1"/>
        <v>42.820909090909097</v>
      </c>
      <c r="T2" s="12">
        <f t="shared" si="1"/>
        <v>42.820909090909097</v>
      </c>
      <c r="U2" s="12">
        <f t="shared" si="1"/>
        <v>42.820909090909097</v>
      </c>
      <c r="V2" s="12">
        <f t="shared" si="1"/>
        <v>42.820909090909097</v>
      </c>
      <c r="W2" s="12">
        <f t="shared" si="1"/>
        <v>42.820909090909097</v>
      </c>
      <c r="X2" s="12">
        <f t="shared" si="1"/>
        <v>42.820909090909097</v>
      </c>
      <c r="Y2" s="12">
        <f t="shared" si="1"/>
        <v>42.820909090909097</v>
      </c>
      <c r="Z2" s="12">
        <f t="shared" si="1"/>
        <v>42.820909090909097</v>
      </c>
      <c r="AA2" s="12">
        <f t="shared" si="1"/>
        <v>42.820909090909097</v>
      </c>
      <c r="AB2" s="12">
        <f t="shared" si="1"/>
        <v>42.820909090909097</v>
      </c>
      <c r="AC2" s="12">
        <f t="shared" si="1"/>
        <v>42.820909090909097</v>
      </c>
      <c r="AD2" s="12">
        <f t="shared" si="1"/>
        <v>42.820909090909097</v>
      </c>
      <c r="AE2" s="12">
        <f t="shared" si="1"/>
        <v>42.820909090909097</v>
      </c>
      <c r="AF2" s="12">
        <f t="shared" si="1"/>
        <v>42.820909090909097</v>
      </c>
      <c r="AG2" s="12"/>
      <c r="AH2" s="12"/>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tabSelected="1" workbookViewId="0">
      <selection activeCell="A2" sqref="A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48.306363636363649</v>
      </c>
      <c r="C2" s="12">
        <f t="shared" si="0"/>
        <v>48.306363636363649</v>
      </c>
      <c r="D2" s="12">
        <f>E2</f>
        <v>48.306363636363649</v>
      </c>
      <c r="E2" s="245">
        <f>'Table 1'!N$45</f>
        <v>48.306363636363649</v>
      </c>
      <c r="F2" s="245">
        <f>'Table 1'!O$45</f>
        <v>42.586363636363643</v>
      </c>
      <c r="G2" s="245">
        <f>'Table 1'!P$45</f>
        <v>42.820909090909097</v>
      </c>
      <c r="H2" s="12">
        <f>G2</f>
        <v>42.820909090909097</v>
      </c>
      <c r="I2" s="12">
        <f t="shared" ref="I2:AF2" si="1">H2</f>
        <v>42.820909090909097</v>
      </c>
      <c r="J2" s="12">
        <f t="shared" si="1"/>
        <v>42.820909090909097</v>
      </c>
      <c r="K2" s="12">
        <f t="shared" si="1"/>
        <v>42.820909090909097</v>
      </c>
      <c r="L2" s="12">
        <f t="shared" si="1"/>
        <v>42.820909090909097</v>
      </c>
      <c r="M2" s="12">
        <f t="shared" si="1"/>
        <v>42.820909090909097</v>
      </c>
      <c r="N2" s="12">
        <f t="shared" si="1"/>
        <v>42.820909090909097</v>
      </c>
      <c r="O2" s="12">
        <f t="shared" si="1"/>
        <v>42.820909090909097</v>
      </c>
      <c r="P2" s="12">
        <f t="shared" si="1"/>
        <v>42.820909090909097</v>
      </c>
      <c r="Q2" s="12">
        <f t="shared" si="1"/>
        <v>42.820909090909097</v>
      </c>
      <c r="R2" s="12">
        <f t="shared" si="1"/>
        <v>42.820909090909097</v>
      </c>
      <c r="S2" s="12">
        <f t="shared" si="1"/>
        <v>42.820909090909097</v>
      </c>
      <c r="T2" s="12">
        <f t="shared" si="1"/>
        <v>42.820909090909097</v>
      </c>
      <c r="U2" s="12">
        <f t="shared" si="1"/>
        <v>42.820909090909097</v>
      </c>
      <c r="V2" s="12">
        <f t="shared" si="1"/>
        <v>42.820909090909097</v>
      </c>
      <c r="W2" s="12">
        <f t="shared" si="1"/>
        <v>42.820909090909097</v>
      </c>
      <c r="X2" s="12">
        <f t="shared" si="1"/>
        <v>42.820909090909097</v>
      </c>
      <c r="Y2" s="12">
        <f t="shared" si="1"/>
        <v>42.820909090909097</v>
      </c>
      <c r="Z2" s="12">
        <f t="shared" si="1"/>
        <v>42.820909090909097</v>
      </c>
      <c r="AA2" s="12">
        <f t="shared" si="1"/>
        <v>42.820909090909097</v>
      </c>
      <c r="AB2" s="12">
        <f t="shared" si="1"/>
        <v>42.820909090909097</v>
      </c>
      <c r="AC2" s="12">
        <f t="shared" si="1"/>
        <v>42.820909090909097</v>
      </c>
      <c r="AD2" s="12">
        <f t="shared" si="1"/>
        <v>42.820909090909097</v>
      </c>
      <c r="AE2" s="12">
        <f t="shared" si="1"/>
        <v>42.820909090909097</v>
      </c>
      <c r="AF2" s="12">
        <f t="shared" si="1"/>
        <v>42.820909090909097</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Table 1</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2024-03-28T21:17:03Z</dcterms:modified>
</cp:coreProperties>
</file>