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Michigan\MI-EPS\"/>
    </mc:Choice>
  </mc:AlternateContent>
  <xr:revisionPtr revIDLastSave="0" documentId="13_ncr:1_{97474E3B-12B2-417F-9D0C-B5D643F1371C}" xr6:coauthVersionLast="46" xr6:coauthVersionMax="46" xr10:uidLastSave="{00000000-0000-0000-0000-000000000000}"/>
  <bookViews>
    <workbookView xWindow="6300" yWindow="1395"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D11" i="10"/>
  <c r="P62" i="5"/>
  <c r="B10" i="10"/>
  <c r="H10" i="10" s="1"/>
  <c r="B11" i="10"/>
  <c r="H11" i="10" s="1"/>
  <c r="I3" i="10"/>
  <c r="N88" i="3" l="1"/>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<sst xmlns="http://schemas.openxmlformats.org/spreadsheetml/2006/main" count="18388" uniqueCount="2197">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</sst>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60</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Michigan</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35.730514896122223</v>
      </c>
      <c r="C3" s="74">
        <f>E28</f>
        <v>3.6472799999999999</v>
      </c>
      <c r="D3" s="75">
        <v>0.55000000000000004</v>
      </c>
      <c r="E3" s="75">
        <v>0.4</v>
      </c>
      <c r="F3" s="117">
        <f t="shared" ref="F3:G9" si="0">$C3*(1-D3)</f>
        <v>1.6412759999999997</v>
      </c>
      <c r="G3" s="117">
        <f t="shared" si="0"/>
        <v>2.1883679999999996</v>
      </c>
      <c r="H3" s="69"/>
      <c r="I3" s="76">
        <f t="shared" ref="I3:I11" si="1">1-F3/$B3</f>
        <v>0.95406514558293909</v>
      </c>
      <c r="J3" s="76">
        <f>1-G3/$B3</f>
        <v>0.93875352744391882</v>
      </c>
      <c r="K3" s="69" t="str">
        <f t="shared" ref="K3:K11" si="2">"In a scenario limiting global warming to 1.5 °C, " &amp; B$1 &amp; " would need to cut its " &amp; A3 &amp; " emissions by " &amp; ROUND(J3*100, 0) &amp; " to " &amp; ROUND(I3*100, 0) &amp; " percent of 2005 levels."</f>
        <v>In a scenario limiting global warming to 1.5 °C, Michigan would need to cut its buildings emissions by 94 to 95 percent of 2005 levels.</v>
      </c>
      <c r="L3" s="69"/>
      <c r="M3" s="69"/>
      <c r="N3" s="69"/>
      <c r="O3" s="69"/>
      <c r="P3" s="69"/>
      <c r="Q3" s="69"/>
      <c r="R3" s="69"/>
      <c r="S3" s="69"/>
      <c r="T3" s="69"/>
      <c r="U3" s="69"/>
      <c r="V3" s="69"/>
      <c r="W3" s="69"/>
      <c r="X3" s="69"/>
      <c r="Y3" s="69"/>
      <c r="Z3" s="69"/>
    </row>
    <row r="4" spans="1:26" x14ac:dyDescent="0.25">
      <c r="A4" s="73" t="s">
        <v>1028</v>
      </c>
      <c r="B4" s="116">
        <f>'State 2005 Data'!J6</f>
        <v>75.228676512525013</v>
      </c>
      <c r="C4" s="74">
        <f>G28</f>
        <v>12.6975</v>
      </c>
      <c r="D4" s="75">
        <v>0.89</v>
      </c>
      <c r="E4" s="75">
        <v>0.66</v>
      </c>
      <c r="F4" s="117">
        <f t="shared" si="0"/>
        <v>1.3967249999999998</v>
      </c>
      <c r="G4" s="117">
        <f t="shared" si="0"/>
        <v>4.3171499999999998</v>
      </c>
      <c r="H4" s="69"/>
      <c r="I4" s="76">
        <f t="shared" si="1"/>
        <v>0.98143360929967371</v>
      </c>
      <c r="J4" s="76">
        <f t="shared" ref="J4:J11" si="3">1-G4/$B4</f>
        <v>0.94261297419899148</v>
      </c>
      <c r="K4" s="69" t="str">
        <f t="shared" si="2"/>
        <v>In a scenario limiting global warming to 1.5 °C, Michigan would need to cut its electricity emissions by 94 to 98 percent of 2005 levels.</v>
      </c>
      <c r="L4" s="69"/>
      <c r="M4" s="69"/>
      <c r="N4" s="69"/>
      <c r="O4" s="69"/>
      <c r="P4" s="69"/>
      <c r="Q4" s="69"/>
      <c r="R4" s="69"/>
      <c r="S4" s="69"/>
      <c r="T4" s="69"/>
      <c r="U4" s="69"/>
      <c r="V4" s="69"/>
      <c r="W4" s="69"/>
      <c r="X4" s="69"/>
      <c r="Y4" s="69"/>
      <c r="Z4" s="69"/>
    </row>
    <row r="5" spans="1:26" x14ac:dyDescent="0.25">
      <c r="A5" s="73" t="s">
        <v>1859</v>
      </c>
      <c r="B5" s="116">
        <f>'State 2005 Data'!J7</f>
        <v>39.893567471412844</v>
      </c>
      <c r="C5" s="118">
        <f>H28</f>
        <v>26.9559</v>
      </c>
      <c r="D5" s="75">
        <v>0.41</v>
      </c>
      <c r="E5" s="75">
        <v>0.33</v>
      </c>
      <c r="F5" s="117">
        <f t="shared" si="0"/>
        <v>15.903981000000002</v>
      </c>
      <c r="G5" s="117">
        <f t="shared" si="0"/>
        <v>18.060452999999999</v>
      </c>
      <c r="H5" s="69"/>
      <c r="I5" s="76">
        <f>1-F5/$B5</f>
        <v>0.6013397144440249</v>
      </c>
      <c r="J5" s="76">
        <f t="shared" si="3"/>
        <v>0.54728408250423177</v>
      </c>
      <c r="K5" s="69" t="str">
        <f t="shared" si="2"/>
        <v>In a scenario limiting global warming to 1.5 °C, Michigan would need to cut its industry emissions by 55 to 60 percent of 2005 levels.</v>
      </c>
      <c r="L5" s="69"/>
      <c r="M5" s="69"/>
      <c r="N5" s="69"/>
      <c r="O5" s="69"/>
      <c r="P5" s="69"/>
      <c r="Q5" s="69"/>
      <c r="R5" s="69"/>
      <c r="S5" s="69"/>
      <c r="T5" s="69"/>
      <c r="U5" s="69"/>
      <c r="V5" s="69"/>
      <c r="W5" s="69"/>
      <c r="X5" s="69"/>
      <c r="Y5" s="69"/>
      <c r="Z5" s="69"/>
    </row>
    <row r="6" spans="1:26" x14ac:dyDescent="0.25">
      <c r="A6" s="73" t="s">
        <v>1860</v>
      </c>
      <c r="B6" s="116">
        <f>'State 2005 Data'!J8</f>
        <v>56.627556748085141</v>
      </c>
      <c r="C6" s="118">
        <f>F28</f>
        <v>14.0167</v>
      </c>
      <c r="D6" s="75">
        <v>0.48</v>
      </c>
      <c r="E6" s="75">
        <v>0.27</v>
      </c>
      <c r="F6" s="117">
        <f>$C6*(1-D6)</f>
        <v>7.2886839999999999</v>
      </c>
      <c r="G6" s="117">
        <f t="shared" si="0"/>
        <v>10.232191</v>
      </c>
      <c r="H6" s="69"/>
      <c r="I6" s="76">
        <f t="shared" si="1"/>
        <v>0.87128733043481577</v>
      </c>
      <c r="J6" s="76">
        <f t="shared" si="3"/>
        <v>0.81930721387964522</v>
      </c>
      <c r="K6" s="69" t="str">
        <f t="shared" si="2"/>
        <v>In a scenario limiting global warming to 1.5 °C, Michigan would need to cut its transportation emissions by 82 to 87 percent of 2005 levels.</v>
      </c>
      <c r="L6" s="69"/>
      <c r="M6" s="69"/>
      <c r="N6" s="69"/>
      <c r="O6" s="69"/>
      <c r="P6" s="69"/>
      <c r="Q6" s="69"/>
      <c r="R6" s="69"/>
      <c r="S6" s="69"/>
      <c r="T6" s="69"/>
      <c r="U6" s="69"/>
      <c r="V6" s="69"/>
      <c r="W6" s="69"/>
      <c r="X6" s="69"/>
      <c r="Y6" s="69"/>
      <c r="Z6" s="69"/>
    </row>
    <row r="7" spans="1:26" x14ac:dyDescent="0.25">
      <c r="A7" s="73" t="s">
        <v>775</v>
      </c>
      <c r="B7" s="116">
        <f>'State 2005 Data'!J9</f>
        <v>7.9167757605942288</v>
      </c>
      <c r="C7" s="118">
        <f>D28</f>
        <v>7.6132600000000004</v>
      </c>
      <c r="D7" s="75">
        <v>0.06</v>
      </c>
      <c r="E7" s="75">
        <v>0.02</v>
      </c>
      <c r="F7" s="117">
        <f t="shared" si="0"/>
        <v>7.1564643999999999</v>
      </c>
      <c r="G7" s="117">
        <f t="shared" si="0"/>
        <v>7.4609947999999999</v>
      </c>
      <c r="H7" s="69"/>
      <c r="I7" s="76">
        <f t="shared" si="1"/>
        <v>9.6038006328116654E-2</v>
      </c>
      <c r="J7" s="76">
        <f t="shared" si="3"/>
        <v>5.7571538512291798E-2</v>
      </c>
      <c r="K7" s="69" t="str">
        <f t="shared" si="2"/>
        <v>In a scenario limiting global warming to 1.5 °C, Michigan would need to cut its agriculture emissions by 6 to 10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Michigan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9.3754617640042408</v>
      </c>
      <c r="C9" s="118">
        <f>C28</f>
        <v>1.59965</v>
      </c>
      <c r="D9" s="75">
        <v>0.06</v>
      </c>
      <c r="E9" s="75">
        <v>0.02</v>
      </c>
      <c r="F9" s="117">
        <f t="shared" si="0"/>
        <v>1.503671</v>
      </c>
      <c r="G9" s="117">
        <f t="shared" si="0"/>
        <v>1.5676570000000001</v>
      </c>
      <c r="H9" s="69"/>
      <c r="I9" s="76">
        <f t="shared" si="1"/>
        <v>0.83961632633678562</v>
      </c>
      <c r="J9" s="76">
        <f t="shared" si="3"/>
        <v>0.83279148915962753</v>
      </c>
      <c r="K9" s="69" t="str">
        <f t="shared" si="2"/>
        <v>In a scenario limiting global warming to 1.5 °C, Michigan would need to cut its waste emissions by 83 to 84 percent of 2005 levels.</v>
      </c>
      <c r="L9" s="69"/>
      <c r="M9" s="69"/>
      <c r="N9" s="69"/>
      <c r="O9" s="69"/>
      <c r="P9" s="69"/>
      <c r="Q9" s="69"/>
      <c r="R9" s="69"/>
      <c r="S9" s="69"/>
      <c r="T9" s="69"/>
      <c r="U9" s="69"/>
      <c r="V9" s="69"/>
      <c r="W9" s="69"/>
      <c r="X9" s="69"/>
      <c r="Y9" s="69"/>
      <c r="Z9" s="69"/>
    </row>
    <row r="10" spans="1:26" x14ac:dyDescent="0.25">
      <c r="A10" s="73" t="s">
        <v>1865</v>
      </c>
      <c r="B10" s="119">
        <f>SUM(B3:B9)</f>
        <v>218.33419315274367</v>
      </c>
      <c r="C10" s="119">
        <f>SUM(C3:C9)</f>
        <v>60.091929999999991</v>
      </c>
      <c r="D10" s="76">
        <f>1-F10/$C10</f>
        <v>0.52651809652311032</v>
      </c>
      <c r="E10" s="76">
        <f>1-G10/$C10</f>
        <v>0.37781239843686165</v>
      </c>
      <c r="F10" s="117">
        <f>SUM(F3:F9)</f>
        <v>28.452441400000005</v>
      </c>
      <c r="G10" s="117">
        <f>SUM(G3:G9)</f>
        <v>37.388453799999994</v>
      </c>
      <c r="H10" s="171">
        <f>IFERROR(B10*(1-'Unique State Inputs'!A$8),"")</f>
        <v>120.08380623400903</v>
      </c>
      <c r="I10" s="76">
        <f t="shared" si="1"/>
        <v>0.86968398770184818</v>
      </c>
      <c r="J10" s="76">
        <f t="shared" si="3"/>
        <v>0.82875584781242428</v>
      </c>
      <c r="K10" s="69" t="str">
        <f t="shared" si="2"/>
        <v>In a scenario limiting global warming to 1.5 °C, Michigan would need to cut its total (including land use) emissions by 83 to 87 percent of 2005 levels.</v>
      </c>
      <c r="L10" s="69"/>
      <c r="M10" s="69"/>
      <c r="N10" s="69"/>
      <c r="O10" s="69"/>
      <c r="P10" s="69"/>
      <c r="Q10" s="69"/>
      <c r="R10" s="69"/>
      <c r="S10" s="69"/>
      <c r="T10" s="69"/>
      <c r="U10" s="69"/>
      <c r="V10" s="69"/>
      <c r="W10" s="69"/>
      <c r="X10" s="69"/>
      <c r="Y10" s="69"/>
      <c r="Z10" s="69"/>
    </row>
    <row r="11" spans="1:26" x14ac:dyDescent="0.25">
      <c r="A11" s="73" t="s">
        <v>1867</v>
      </c>
      <c r="B11" s="119">
        <f>SUM(B3:B9)-B8</f>
        <v>224.77255315274365</v>
      </c>
      <c r="C11" s="119">
        <f>SUM(C3:C9)-C8</f>
        <v>66.530289999999994</v>
      </c>
      <c r="D11" s="76">
        <f>1-F11/$C11</f>
        <v>0.47556516888773503</v>
      </c>
      <c r="E11" s="76">
        <f>1-G11/$C11</f>
        <v>0.34125022151564344</v>
      </c>
      <c r="F11" s="117">
        <f>F10-F8</f>
        <v>34.890801400000008</v>
      </c>
      <c r="G11" s="117">
        <f>G10-G8</f>
        <v>43.826813799999996</v>
      </c>
      <c r="H11" s="171">
        <f>IFERROR(B11*(1-'Unique State Inputs'!A$8),"")</f>
        <v>123.62490423400902</v>
      </c>
      <c r="I11" s="76">
        <f t="shared" si="1"/>
        <v>0.84477285633584431</v>
      </c>
      <c r="J11" s="76">
        <f t="shared" si="3"/>
        <v>0.80501705753096298</v>
      </c>
      <c r="K11" s="69" t="str">
        <f t="shared" si="2"/>
        <v>In a scenario limiting global warming to 1.5 °C, Michigan would need to cut its total (excluding land use) emissions by 81 to 84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Michigan had 1348 EV charging outlets, approximately 13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Michigan, the share of electricity among fuels used for heating in urban, residential buildings will rise from 7.8% to 9.2%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Michigan, the share of electricity among fuels used by appliances in urban, residential buildings will fall from 78.8% to 71.7%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Michigan, the share of electricity among fuels used for heating in rural, residential buildings will rise from 7.8% to 9.2%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78.8% to 71.7%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Michigan, the share of electricity among fuels used for heating in commercial buildings will fall from 0.5% to 0.4%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Michigan, the share of electricity among fuels used by appliances in commercial buildings will fall from 63.7% to 39.8%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Michigan, the share of electricity among fuels used by other components in commercial buildings will rise from 82% to 87%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Michigan.</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15% in 2050 as a generation-weighted state average. Many states have different requirements for municipalities, co-ops, and investor owned utilities. In 2020, the value is 13%. To set a carbon-free electricity standard that starts ramping up in 2021, the Customize Implementation Schedule feature below allows users to customize the start year setting. Simply take the 13% value, divide by your chosen policy setting, and enter the resulting value in the 'Implementation %' box for 2020.  // **Guidance for setting values:** 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71%.</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Michigan, a 100% setting provides for an additional 12170 MW of demand response capacity in 2050 (on top of a BAU quantity of 3938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Michigan will retire 4606 MW of coal by 2050. Michigan currently has 8585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Michigan will retire 0 MW of gas non-peaking plants by 2050. Michigan currently has 4401MW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Michigan will retire 769 MW of nuclear capacity by 2050. Michigan currently has 4090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Michigan will retire 39 MW of biomass capacity by 2050. Michigan currently has 329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Michigan will retire 1 MW of petroleum capacity by 2050. Michigan currently has 447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Michigan will retire 30 MW of natural gas peaker capacity by 2050. Michigan currently has 6079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Michigan will retire 0 MW of natural gas peaker capacity by 2050. Michigan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Michigan had about 1 of grid battery storage.  The BAU scenario is based on EIA AEO data and sees grid battery capacity reach 456 by 2050.  The additional potential is based on NREL's Renewable Electricity Futures Study (80% RE-ITI (2014) scenario) and suggests Michigan could reach 5811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Michigan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Michigan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Michigan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36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Michigan had 1348 EV charging outlets, approximately 13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Michigan, the share of electricity among fuels used for heating in urban, residential buildings will rise from 7.8% to 9.2%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Michigan, the share of electricity among fuels used by appliances in urban, residential buildings will fall from 78.8% to 71.7%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Michigan, the share of electricity among fuels used for heating in rural, residential buildings will rise from 7.8% to 9.2%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78.8% to 71.7%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Michigan, the share of electricity among fuels used for heating in commercial buildings will fall from 0.5% to 0.4%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Michigan, the share of electricity among fuels used by appliances in commercial buildings will fall from 63.7% to 39.8%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Michigan, the share of electricity among fuels used by other components in commercial buildings will rise from 82% to 87%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Michigan.</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15% in 2050 as a generation-weighted state average. Many states have different requirements for municipalities, co-ops, and investor owned utilities. In 2020, the value is 13%. To set a carbon-free electricity standard that starts ramping up in 2021, the Customize Implementation Schedule feature below allows users to customize the start year setting. Simply take the 13% value, divide by your chosen policy setting, and enter the resulting value in the 'Implementation %' box for 2020.  // **Guidance for setting values:** Multiple states have set 100% clean energy or renewable energy laws or goals, not includingMichigan.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71%.</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Michigan, a 100% setting provides for an additional 12170 MW of demand response capacity in 2050 (on top of a BAU quantity of 3938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Michigan will retire 4606 MW of coal by 2050. Michigan currently has 8585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Michigan will retire 0 MW of gas non-peaking plants by 2050. Michigan currently has 4401MW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Yes</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Michigan will retire 769 MW of nuclear capacity by 2050. Michigan currently has 4090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Michigan will retire 39 MW of biomass capacity by 2050. Michigan currently has 329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Michigan will retire 39 MW of biomass capacity by 2050. Michigan currently has 329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Michigan will retire 1 MW of petroleum capacity by 2050. Michigan currently has 447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Michigan will retire 30 MW of natural gas peaker capacity by 2050. Michigan currently has 6079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Michigan will retire 0 MW of natural gas peaker capacity by 2050. Michigan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Michigan had about 1 of grid battery storage.  The BAU scenario is based on EIA AEO data and sees grid battery capacity reach 456 by 2050.  The additional potential is based on NREL's Renewable Electricity Futures Study (80% RE-ITI (2014) scenario) and suggests Michigan could reach 5811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Michigan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Michigan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Michigan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36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Michigan</v>
      </c>
      <c r="B6" s="145">
        <f>SUMIFS(B7:B57,$A7:$A57,$A$6)</f>
        <v>1348</v>
      </c>
      <c r="C6" s="145">
        <f>SUMIFS(C7:C57,$A7:$A57,$A$6)</f>
        <v>9992315</v>
      </c>
      <c r="D6" s="145">
        <f>ROUND(SUMIFS(D7:D57,$A7:$A57,$A$6),2)</f>
        <v>13.49</v>
      </c>
      <c r="E6" s="145">
        <f t="shared" ref="E6:L6" si="0">SUMIFS(E7:E57,$A7:$A57,$A$6)</f>
        <v>0</v>
      </c>
      <c r="F6" s="145">
        <f t="shared" si="0"/>
        <v>0.125</v>
      </c>
      <c r="G6" s="145">
        <f t="shared" si="0"/>
        <v>0.15</v>
      </c>
      <c r="H6" s="145">
        <f t="shared" si="0"/>
        <v>0.15</v>
      </c>
      <c r="I6" s="145">
        <f t="shared" si="0"/>
        <v>6305172</v>
      </c>
      <c r="J6" s="145">
        <f t="shared" si="0"/>
        <v>5249898</v>
      </c>
      <c r="K6" s="145">
        <f t="shared" si="0"/>
        <v>6540049</v>
      </c>
      <c r="L6" s="145">
        <f t="shared" si="0"/>
        <v>8994508</v>
      </c>
      <c r="M6" s="145">
        <f>ROUND(SUMIFS(M7:M57,$A7:$A57,$A$6)*100,0)</f>
        <v>4</v>
      </c>
      <c r="N6" s="145">
        <f>ROUND(SUMIFS(N7:N57,$A7:$A57,$A$6)*100,0)</f>
        <v>71</v>
      </c>
      <c r="O6" s="145">
        <f t="shared" ref="O6:AM6" si="1">ROUND(SUMIFS(O7:O57,$A7:$A57,$A$6),0)</f>
        <v>8232</v>
      </c>
      <c r="P6" s="145">
        <f t="shared" si="1"/>
        <v>3938</v>
      </c>
      <c r="Q6" s="145">
        <f t="shared" si="1"/>
        <v>4606</v>
      </c>
      <c r="R6" s="145">
        <f t="shared" si="1"/>
        <v>0</v>
      </c>
      <c r="S6" s="145">
        <f t="shared" si="1"/>
        <v>769</v>
      </c>
      <c r="T6" s="145">
        <f t="shared" si="1"/>
        <v>39</v>
      </c>
      <c r="U6" s="145">
        <f t="shared" si="1"/>
        <v>1</v>
      </c>
      <c r="V6" s="145">
        <f t="shared" si="1"/>
        <v>30</v>
      </c>
      <c r="W6" s="145">
        <f t="shared" si="1"/>
        <v>0</v>
      </c>
      <c r="X6" s="145">
        <f t="shared" si="1"/>
        <v>8585</v>
      </c>
      <c r="Y6" s="145">
        <f t="shared" si="1"/>
        <v>4401</v>
      </c>
      <c r="Z6" s="145">
        <f t="shared" si="1"/>
        <v>4090</v>
      </c>
      <c r="AA6" s="145">
        <f t="shared" si="1"/>
        <v>272</v>
      </c>
      <c r="AB6" s="145">
        <f t="shared" si="1"/>
        <v>2186</v>
      </c>
      <c r="AC6" s="145">
        <f t="shared" si="1"/>
        <v>101</v>
      </c>
      <c r="AD6" s="145">
        <f t="shared" si="1"/>
        <v>0</v>
      </c>
      <c r="AE6" s="145">
        <f t="shared" si="1"/>
        <v>329</v>
      </c>
      <c r="AF6" s="145">
        <f t="shared" si="1"/>
        <v>0</v>
      </c>
      <c r="AG6" s="145">
        <f t="shared" si="1"/>
        <v>447</v>
      </c>
      <c r="AH6" s="145">
        <f t="shared" si="1"/>
        <v>6079</v>
      </c>
      <c r="AI6" s="145">
        <f t="shared" si="1"/>
        <v>0</v>
      </c>
      <c r="AJ6" s="145">
        <f t="shared" si="1"/>
        <v>0</v>
      </c>
      <c r="AK6" s="145">
        <f t="shared" si="1"/>
        <v>0</v>
      </c>
      <c r="AL6" s="145">
        <f t="shared" si="1"/>
        <v>0</v>
      </c>
      <c r="AM6" s="145">
        <f t="shared" si="1"/>
        <v>0</v>
      </c>
      <c r="AN6" s="145">
        <f>ROUND(SUMIFS(AN7:AN57,$A7:$A57,$A$6),)</f>
        <v>456</v>
      </c>
      <c r="AO6" s="145">
        <f t="shared" ref="AO6:AP6" si="2">ROUND(SUMIFS(AO7:AO57,$A7:$A57,$A$6),)</f>
        <v>5811</v>
      </c>
      <c r="AP6" s="145">
        <f t="shared" si="2"/>
        <v>1</v>
      </c>
      <c r="AQ6" s="145">
        <f>ROUND(SUMIFS(AQ7:AQ57,$A7:$A57,$A$6),0)</f>
        <v>36</v>
      </c>
      <c r="AR6" s="146">
        <f>SUMIFS(AR7:AR57,$A7:$A57,$A$6)</f>
        <v>0.55622495509188885</v>
      </c>
      <c r="AS6" s="145">
        <f>ROUND(SUMIFS(AS7:AS57,$A7:$A57,$A$6),0)</f>
        <v>2931</v>
      </c>
      <c r="AT6" s="145">
        <f>ROUND(SUMIFS(AT7:AT57,$A7:$A57,$A$6),0)</f>
        <v>3938</v>
      </c>
      <c r="AU6" s="145">
        <f>ROUND(SUMIFS(AU7:AU57,$A7:$A57,$A$6),0)</f>
        <v>12170</v>
      </c>
      <c r="AV6" s="145">
        <f>ROUND(SUMIFS(AV7:AV57,$A7:$A57,$A$6)*100,0)</f>
        <v>13</v>
      </c>
      <c r="AW6" s="145">
        <f>ROUND(SUMIFS(AW7:AW57,$A7:$A57,$A$6)*100,0)</f>
        <v>15</v>
      </c>
      <c r="AX6" s="145">
        <f>ROUND(SUMIFS(AX7:AX57,$A7:$A57,$A$6)*100,0)</f>
        <v>15</v>
      </c>
      <c r="AY6" s="145">
        <f>SUMIFS(AY7:AY57,$A7:$A57,$A$6)</f>
        <v>0</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MI</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MI</v>
      </c>
      <c r="D77" s="93">
        <v>2019</v>
      </c>
      <c r="E77" s="93">
        <v>2050</v>
      </c>
    </row>
    <row r="78" spans="1:40" ht="15.95" customHeight="1" x14ac:dyDescent="0.25">
      <c r="B78" s="93" t="s">
        <v>2058</v>
      </c>
      <c r="C78" s="93" t="s">
        <v>497</v>
      </c>
      <c r="D78" s="93" cm="1">
        <f t="array" ref="D78">ROUND(INDEX($B$95:$H$845,MATCH(1,($C78=$E$95:$E$845)*($B78=$F$95:$F$845)*($C$77=$B$95:$B$845),0),MATCH(D$77,$B$95:$H$95,0))*100,1)</f>
        <v>7.8</v>
      </c>
      <c r="E78" s="165" cm="1">
        <f t="array" ref="E78">ROUND(INDEX($B$95:$H$845,MATCH(1,($C78=$E$95:$E$845)*($B78=$F$95:$F$845)*($C$77=$B$95:$B$845),0),MATCH(E$77,$B$95:$H$95,0))*100,1)</f>
        <v>9.1999999999999993</v>
      </c>
    </row>
    <row r="79" spans="1:40" ht="15.95" customHeight="1" x14ac:dyDescent="0.25">
      <c r="B79" s="165" t="s">
        <v>2058</v>
      </c>
      <c r="C79" s="93" t="s">
        <v>2057</v>
      </c>
      <c r="D79" s="165" cm="1">
        <f t="array" ref="D79">ROUND(INDEX($B$95:$H$845,MATCH(1,($C79=$E$95:$E$845)*($B79=$F$95:$F$845)*($C$77=$B$95:$B$845),0),MATCH(D$77,$B$95:$H$95,0))*100,1)</f>
        <v>78.8</v>
      </c>
      <c r="E79" s="165" cm="1">
        <f t="array" ref="E79">ROUND(INDEX($B$95:$H$845,MATCH(1,($C79=$E$95:$E$845)*($B79=$F$95:$F$845)*($C$77=$B$95:$B$845),0),MATCH(E$77,$B$95:$H$95,0))*100,1)</f>
        <v>71.7</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7.8</v>
      </c>
      <c r="E81" s="165" cm="1">
        <f t="array" ref="E81">ROUND(INDEX($B$95:$H$845,MATCH(1,($C81=$E$95:$E$845)*($B81=$F$95:$F$845)*($C$77=$B$95:$B$845),0),MATCH(E$77,$B$95:$H$95,0))*100,1)</f>
        <v>9.1999999999999993</v>
      </c>
    </row>
    <row r="82" spans="2:26" ht="15.95" customHeight="1" x14ac:dyDescent="0.25">
      <c r="B82" s="165" t="s">
        <v>2055</v>
      </c>
      <c r="C82" s="165" t="s">
        <v>2057</v>
      </c>
      <c r="D82" s="165" cm="1">
        <f t="array" ref="D82">ROUND(INDEX($B$95:$H$845,MATCH(1,($C82=$E$95:$E$845)*($B82=$F$95:$F$845)*($C$77=$B$95:$B$845),0),MATCH(D$77,$B$95:$H$95,0))*100,1)</f>
        <v>78.8</v>
      </c>
      <c r="E82" s="165" cm="1">
        <f t="array" ref="E82">ROUND(INDEX($B$95:$H$845,MATCH(1,($C82=$E$95:$E$845)*($B82=$F$95:$F$845)*($C$77=$B$95:$B$845),0),MATCH(E$77,$B$95:$H$95,0))*100,1)</f>
        <v>71.7</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MI</v>
      </c>
    </row>
    <row r="84" spans="2:26" ht="15.95" customHeight="1" x14ac:dyDescent="0.25">
      <c r="B84" s="93" t="s">
        <v>2059</v>
      </c>
      <c r="C84" s="165" t="s">
        <v>497</v>
      </c>
      <c r="D84" s="165" cm="1">
        <f t="array" ref="D84">ROUND(INDEX($B$95:$H$845,MATCH(1,($C84=$E$95:$E$845)*($B84=$F$95:$F$845)*($C$77=$B$95:$B$845),0),MATCH(D$77,$B$95:$H$95,0))*100,1)</f>
        <v>0.5</v>
      </c>
      <c r="E84" s="165" cm="1">
        <f t="array" ref="E84">ROUND(INDEX($B$95:$H$845,MATCH(1,($C84=$E$95:$E$845)*($B84=$F$95:$F$845)*($C$77=$B$95:$B$845),0),MATCH(E$77,$B$95:$H$95,0))*100,1)</f>
        <v>0.4</v>
      </c>
    </row>
    <row r="85" spans="2:26" ht="15.95" customHeight="1" x14ac:dyDescent="0.25">
      <c r="B85" s="165" t="s">
        <v>2059</v>
      </c>
      <c r="C85" s="165" t="s">
        <v>2057</v>
      </c>
      <c r="D85" s="165" cm="1">
        <f t="array" ref="D85">ROUND(INDEX($B$95:$H$845,MATCH(1,($C85=$E$95:$E$845)*($B85=$F$95:$F$845)*($C$77=$B$95:$B$845),0),MATCH(D$77,$B$95:$H$95,0))*100,1)</f>
        <v>63.7</v>
      </c>
      <c r="E85" s="165" cm="1">
        <f t="array" ref="E85">ROUND(INDEX($B$95:$H$845,MATCH(1,($C85=$E$95:$E$845)*($B85=$F$95:$F$845)*($C$77=$B$95:$B$845),0),MATCH(E$77,$B$95:$H$95,0))*100,1)</f>
        <v>39.799999999999997</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82</v>
      </c>
      <c r="E86" s="165" cm="1">
        <f t="array" ref="E86">ROUND(INDEX($B$95:$H$845,MATCH(1,($C86=$E$95:$E$845)*($B86=$F$95:$F$845)*($C$77=$B$95:$B$845),0),MATCH(E$77,$B$95:$H$95,0))*100,1)</f>
        <v>87</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0</v>
      </c>
      <c r="N86" s="165" cm="1">
        <f t="array" ref="N86">INDEX($K$95:$Z$195,MATCH(1,($J86=$L$95:$L$195)*($J$83=$K$95:$K$195),0),MATCH(N$85,$K$95:$Z$95,0))</f>
        <v>0</v>
      </c>
      <c r="O86" s="165" cm="1">
        <f t="array" ref="O86">INDEX($K$95:$Z$195,MATCH(1,($J86=$L$95:$L$195)*($J$83=$K$95:$K$195),0),MATCH(O$85,$K$95:$Z$95,0))</f>
        <v>0</v>
      </c>
      <c r="P86" s="165" cm="1">
        <f t="array" ref="P86">INDEX($K$95:$Z$195,MATCH(1,($J86=$L$95:$L$195)*($J$83=$K$95:$K$195),0),MATCH(P$85,$K$95:$Z$95,0))</f>
        <v>0</v>
      </c>
      <c r="Q86" s="165" cm="1">
        <f t="array" ref="Q86">INDEX($K$95:$Z$195,MATCH(1,($J86=$L$95:$L$195)*($J$83=$K$95:$K$195),0),MATCH(Q$85,$K$95:$Z$95,0))</f>
        <v>0</v>
      </c>
      <c r="R86" s="165" cm="1">
        <f t="array" ref="R86">INDEX($K$95:$Z$195,MATCH(1,($J86=$L$95:$L$195)*($J$83=$K$95:$K$195),0),MATCH(R$85,$K$95:$Z$95,0))</f>
        <v>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3036893266758.9399</v>
      </c>
      <c r="N87" s="165" cm="1">
        <f t="array" ref="N87">INDEX($K$95:$Z$195,MATCH(1,($J87=$L$95:$L$195)*($J$83=$K$95:$K$195),0),MATCH(N$85,$K$95:$Z$95,0))</f>
        <v>16741412200909.6</v>
      </c>
      <c r="O87" s="165" cm="1">
        <f t="array" ref="O87">INDEX($K$95:$Z$195,MATCH(1,($J87=$L$95:$L$195)*($J$83=$K$95:$K$195),0),MATCH(O$85,$K$95:$Z$95,0))</f>
        <v>20984484139410.699</v>
      </c>
      <c r="P87" s="165" cm="1">
        <f t="array" ref="P87">INDEX($K$95:$Z$195,MATCH(1,($J87=$L$95:$L$195)*($J$83=$K$95:$K$195),0),MATCH(P$85,$K$95:$Z$95,0))</f>
        <v>0</v>
      </c>
      <c r="Q87" s="165" cm="1">
        <f t="array" ref="Q87">INDEX($K$95:$Z$195,MATCH(1,($J87=$L$95:$L$195)*($J$83=$K$95:$K$195),0),MATCH(Q$85,$K$95:$Z$95,0))</f>
        <v>71923257366027.297</v>
      </c>
      <c r="R87" s="165" cm="1">
        <f t="array" ref="R87">INDEX($K$95:$Z$195,MATCH(1,($J87=$L$95:$L$195)*($J$83=$K$95:$K$195),0),MATCH(R$85,$K$95:$Z$95,0))</f>
        <v>142177362249990</v>
      </c>
    </row>
    <row r="88" spans="2:26" ht="15.95" customHeight="1" x14ac:dyDescent="0.25">
      <c r="J88" s="93" t="s">
        <v>2060</v>
      </c>
      <c r="K88" s="165">
        <f>IFERROR(K86/K87 *100,0)</f>
        <v>0</v>
      </c>
      <c r="L88" s="165">
        <f t="shared" ref="L88:R88" si="19">IFERROR(L86/L87 *100,0)</f>
        <v>0</v>
      </c>
      <c r="M88" s="165">
        <f t="shared" si="19"/>
        <v>0</v>
      </c>
      <c r="N88" s="273">
        <f>ROUND(IFERROR(N86/N87 *100,0),0)</f>
        <v>0</v>
      </c>
      <c r="O88" s="165">
        <f>ROUND(IFERROR(O86/O87 *100,0),0)</f>
        <v>0</v>
      </c>
      <c r="P88" s="165">
        <f t="shared" si="19"/>
        <v>0</v>
      </c>
      <c r="Q88" s="165">
        <f t="shared" si="19"/>
        <v>0</v>
      </c>
      <c r="R88" s="165">
        <f t="shared" si="19"/>
        <v>0</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Michigan</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Michigan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Michigan</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35.730514896122223</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75.228676512525013</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39.893567471412844</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56.627556748085141</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7.9167757605942288</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-56.70289430803291</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9.3754617640042408</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168.06965884471074</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224.77255315274365</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2021-05-06T17:25:03Z</dcterms:modified>
</cp:coreProperties>
</file>