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elec/DRCo/"/>
    </mc:Choice>
  </mc:AlternateContent>
  <xr:revisionPtr revIDLastSave="0" documentId="8_{6A36C149-9548-9F4F-8D92-22573CD2166C}" xr6:coauthVersionLast="46" xr6:coauthVersionMax="46" xr10:uidLastSave="{00000000-0000-0000-0000-000000000000}"/>
  <bookViews>
    <workbookView xWindow="0" yWindow="460" windowWidth="28800" windowHeight="16000" xr2:uid="{00000000-000D-0000-FFFF-FFFF00000000}"/>
  </bookViews>
  <sheets>
    <sheet name="About" sheetId="1" r:id="rId1"/>
    <sheet name="Demand Response_States" sheetId="2" r:id="rId2"/>
    <sheet name="Calculations" sheetId="3" r:id="rId3"/>
    <sheet name="US Values" sheetId="6" r:id="rId4"/>
    <sheet name="DRCo-ACpUDRC" sheetId="4" r:id="rId5"/>
    <sheet name="DRCo-SoDRbP" sheetId="5" r:id="rId6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2" i="1"/>
  <c r="C7" i="3" s="1"/>
  <c r="C16" i="3" s="1"/>
  <c r="B4" i="5" s="1"/>
  <c r="C8" i="3" l="1"/>
  <c r="B19" i="3"/>
  <c r="A20" i="3"/>
  <c r="A21" i="3"/>
  <c r="C9" i="3"/>
  <c r="C17" i="3" l="1"/>
  <c r="B3" i="5" s="1"/>
  <c r="A22" i="3"/>
  <c r="B17" i="3"/>
  <c r="B3" i="4" l="1"/>
  <c r="B2" i="4"/>
</calcChain>
</file>

<file path=xl/sharedStrings.xml><?xml version="1.0" encoding="utf-8"?>
<sst xmlns="http://schemas.openxmlformats.org/spreadsheetml/2006/main" count="7484" uniqueCount="619">
  <si>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</si>
  <si>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</si>
  <si>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</si>
  <si>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</si>
  <si>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</si>
  <si>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</si>
  <si>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</si>
  <si>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</si>
  <si>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</si>
  <si>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</si>
  <si>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</si>
  <si>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</si>
  <si>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</si>
  <si>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</si>
  <si>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</si>
  <si>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</si>
  <si>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</si>
  <si>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</si>
  <si>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</si>
  <si>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</si>
  <si>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</si>
  <si>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</si>
  <si>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</si>
  <si>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</si>
  <si>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</si>
  <si>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</si>
  <si>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</si>
  <si>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</si>
  <si>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</si>
  <si>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</si>
  <si>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</si>
  <si>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</si>
  <si>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</si>
  <si>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</si>
  <si>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</si>
  <si>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</si>
  <si>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</si>
  <si>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</si>
  <si>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</si>
  <si>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</si>
  <si>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</si>
  <si>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</si>
  <si>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</si>
  <si>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</si>
  <si>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</si>
  <si>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</si>
  <si>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</si>
  <si>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</si>
  <si>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</si>
  <si>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</si>
  <si>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</si>
  <si>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</si>
  <si>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</si>
  <si>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</si>
  <si>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</si>
  <si>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</si>
  <si>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</si>
  <si>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</si>
  <si>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</si>
  <si>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</si>
  <si>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</si>
  <si>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</si>
  <si>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</si>
  <si>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</si>
  <si>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</si>
  <si>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</si>
  <si>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</si>
  <si>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</si>
  <si>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</si>
  <si>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</si>
  <si>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</si>
  <si>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</si>
  <si>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</si>
  <si>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</si>
  <si>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</si>
  <si>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</si>
  <si>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</si>
  <si>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</si>
  <si>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</si>
  <si>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</si>
  <si>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</si>
  <si>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</si>
  <si>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</si>
  <si>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</si>
  <si>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</si>
  <si>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</si>
  <si>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</si>
  <si>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</si>
  <si>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</si>
  <si>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</si>
  <si>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</si>
  <si>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</si>
  <si>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</si>
  <si>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</si>
  <si>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</si>
  <si>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</si>
  <si>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</si>
  <si>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</si>
  <si>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</si>
  <si>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</si>
  <si>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</si>
  <si>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</si>
  <si>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</si>
  <si>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</si>
  <si>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</si>
  <si>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</si>
  <si>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</si>
  <si>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</si>
  <si>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</si>
  <si>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</si>
  <si>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</si>
  <si>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</si>
  <si>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</si>
  <si>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</si>
  <si>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</si>
  <si>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</si>
  <si>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</si>
  <si>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</si>
  <si>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</si>
  <si>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</si>
  <si>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</si>
  <si>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</si>
  <si>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</si>
  <si>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</si>
  <si>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</si>
  <si>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</si>
  <si>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</si>
  <si>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</si>
  <si>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</si>
  <si>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</si>
  <si>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</si>
  <si>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</si>
  <si>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</si>
  <si>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</si>
  <si>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</si>
  <si>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</si>
  <si>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</si>
  <si>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</si>
  <si>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</si>
  <si>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</si>
  <si>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</si>
  <si>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</si>
  <si>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</si>
  <si>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</si>
  <si>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</si>
  <si>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</si>
  <si>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</si>
  <si>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</si>
  <si>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</si>
  <si>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</si>
  <si>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</si>
  <si>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</si>
  <si>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</si>
  <si>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</si>
  <si>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</si>
  <si>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</si>
  <si>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</si>
  <si>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</si>
  <si>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</si>
  <si>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</si>
  <si>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</si>
  <si>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</si>
  <si>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</si>
  <si>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</si>
  <si>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</si>
  <si>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</si>
  <si>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</si>
  <si>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</si>
  <si>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</si>
  <si>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</si>
  <si>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</si>
  <si>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</si>
  <si>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</si>
  <si>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</si>
  <si>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</si>
  <si>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</si>
  <si>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</si>
  <si>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</si>
  <si>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</si>
  <si>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</si>
  <si>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</si>
  <si>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</si>
  <si>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</si>
  <si>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</si>
  <si>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</si>
  <si>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</si>
  <si>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</si>
  <si>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</si>
  <si>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</si>
  <si>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</si>
  <si>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</si>
  <si>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</si>
  <si>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</si>
  <si>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</si>
  <si>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</si>
  <si>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</si>
  <si>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</si>
  <si>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</si>
  <si>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</si>
  <si>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</si>
  <si>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</si>
  <si>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</si>
  <si>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</si>
  <si>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</si>
  <si>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</si>
  <si>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</si>
  <si>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</si>
  <si>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</si>
  <si>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</si>
  <si>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</si>
  <si>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</si>
  <si>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</si>
  <si>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</si>
  <si>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</si>
  <si>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</si>
  <si>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</si>
  <si>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</si>
  <si>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</si>
  <si>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</si>
  <si>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</si>
  <si>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</si>
  <si>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</si>
  <si>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</si>
  <si>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</si>
  <si>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</si>
  <si>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</si>
  <si>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</si>
  <si>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</si>
  <si>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</si>
  <si>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</si>
  <si>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</si>
  <si>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</si>
  <si>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</si>
  <si>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</si>
  <si>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</si>
  <si>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</si>
  <si>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</si>
  <si>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</si>
  <si>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</si>
  <si>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</si>
  <si>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</si>
  <si>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</si>
  <si>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</si>
  <si>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</si>
  <si>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</si>
  <si>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</si>
  <si>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</si>
  <si>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</si>
  <si>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</si>
  <si>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</si>
  <si>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</si>
  <si>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</si>
  <si>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</si>
  <si>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</si>
  <si>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</si>
  <si>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</si>
  <si>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</si>
  <si>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</si>
  <si>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</si>
  <si>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</si>
  <si>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</si>
  <si>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</si>
  <si>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</si>
  <si>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</si>
  <si>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</si>
  <si>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</si>
  <si>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</si>
  <si>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</si>
  <si>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</si>
  <si>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</si>
  <si>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</si>
  <si>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</si>
  <si>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</si>
  <si>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</si>
  <si>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</si>
  <si>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</si>
  <si>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</si>
  <si>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</si>
  <si>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</si>
  <si>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</si>
  <si>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</si>
  <si>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</si>
  <si>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</si>
  <si>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</si>
  <si>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</si>
  <si>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</si>
  <si>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</si>
  <si>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</si>
  <si>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</si>
  <si>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</si>
  <si>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</si>
  <si>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</si>
  <si>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</si>
  <si>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</si>
  <si>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</si>
  <si>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</si>
  <si>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</si>
  <si>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</si>
  <si>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</si>
  <si>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</si>
  <si>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</si>
  <si>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</si>
  <si>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</si>
  <si>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</si>
  <si>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</si>
  <si>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</si>
  <si>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</si>
  <si>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</si>
  <si>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</si>
  <si>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</si>
  <si>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</si>
  <si>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</si>
  <si>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</si>
  <si>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</si>
  <si>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</si>
  <si>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</si>
  <si>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</si>
  <si>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</si>
  <si>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</si>
  <si>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</si>
  <si>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</si>
  <si>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</si>
  <si>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</si>
  <si>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</si>
  <si>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</si>
  <si>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</si>
  <si>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</si>
  <si>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</si>
  <si>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</si>
  <si>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</si>
  <si>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</si>
  <si>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</si>
  <si>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</si>
  <si>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</si>
  <si>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</si>
  <si>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</si>
  <si>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</si>
  <si>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</si>
  <si>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</si>
  <si>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</si>
  <si>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</si>
  <si>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</si>
  <si>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</si>
  <si>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</si>
  <si>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</si>
  <si>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</si>
  <si>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</si>
  <si>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</si>
  <si>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</si>
  <si>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</si>
  <si>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</si>
  <si>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</si>
  <si>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</si>
  <si>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</si>
  <si>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</si>
  <si>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</si>
  <si>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</si>
  <si>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</si>
  <si>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</si>
  <si>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</si>
  <si>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</si>
  <si>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</si>
  <si>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</si>
  <si>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</si>
  <si>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</si>
  <si>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</si>
  <si>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</si>
  <si>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</si>
  <si>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</si>
  <si>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</si>
  <si>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</si>
  <si>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</si>
  <si>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</si>
  <si>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</si>
  <si>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</si>
  <si>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</si>
  <si>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</si>
  <si>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</si>
  <si>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</si>
  <si>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</si>
  <si>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</si>
  <si>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</si>
  <si>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</si>
  <si>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</si>
  <si>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</si>
  <si>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</si>
  <si>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</si>
  <si>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</si>
  <si>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</si>
  <si>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</si>
  <si>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</si>
  <si>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</si>
  <si>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</si>
  <si>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</si>
  <si>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</si>
  <si>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</si>
  <si>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</si>
  <si>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</si>
  <si>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</si>
  <si>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</si>
  <si>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</si>
  <si>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</si>
  <si>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</si>
  <si>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</si>
  <si>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</si>
  <si>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</si>
  <si>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</si>
  <si>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</si>
  <si>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</si>
  <si>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</si>
  <si>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</si>
  <si>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</si>
  <si>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</si>
  <si>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</si>
  <si>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</si>
  <si>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</si>
  <si>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</si>
  <si>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</si>
  <si>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</si>
  <si>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</si>
  <si>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</si>
  <si>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</si>
  <si>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</si>
  <si>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</si>
  <si>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</si>
  <si>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</si>
  <si>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</si>
  <si>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</si>
  <si>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</si>
  <si>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</si>
  <si>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</si>
  <si>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</si>
  <si>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</si>
  <si>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</si>
  <si>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</si>
  <si>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</si>
  <si>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</si>
  <si>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</si>
  <si>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</si>
  <si>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</si>
  <si>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</si>
  <si>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</si>
  <si>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</si>
  <si>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</si>
  <si>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</si>
  <si>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</si>
  <si>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</si>
  <si>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</si>
  <si>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</si>
  <si>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</si>
  <si>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</si>
  <si>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</si>
  <si>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</si>
  <si>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</si>
  <si>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</si>
  <si>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</si>
  <si>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</si>
  <si>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</si>
  <si>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</si>
  <si>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</si>
  <si>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</si>
  <si>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</si>
  <si>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</si>
  <si>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</si>
  <si>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</si>
  <si>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</si>
  <si>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</si>
  <si>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</si>
  <si>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</si>
  <si>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</si>
  <si>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</si>
  <si>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</si>
  <si>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</si>
  <si>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</si>
  <si>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</si>
  <si>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</si>
  <si>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</si>
  <si>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</si>
  <si>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</si>
  <si>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</si>
  <si>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</si>
  <si>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</si>
  <si>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</si>
  <si>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</si>
  <si>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</si>
  <si>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</si>
  <si>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</si>
  <si>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</si>
  <si>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</si>
  <si>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</si>
  <si>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</si>
  <si>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</si>
  <si>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</si>
  <si>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</si>
  <si>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</si>
  <si>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</si>
  <si>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</si>
  <si>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</si>
  <si>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</si>
  <si>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</si>
  <si>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</si>
  <si>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</si>
  <si>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</si>
  <si>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</si>
  <si>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</si>
  <si>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</si>
  <si>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</si>
  <si>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</si>
  <si>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</si>
  <si>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</si>
  <si>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</si>
  <si>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</si>
  <si>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</si>
  <si>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</si>
  <si>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</si>
  <si>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</si>
  <si>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</si>
  <si>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</si>
  <si>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</si>
  <si>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</si>
  <si>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</si>
  <si>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</si>
  <si>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</si>
  <si>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</si>
  <si>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</si>
  <si>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</si>
  <si>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</si>
  <si>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</si>
  <si>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</si>
  <si>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</si>
  <si>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</si>
  <si>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</si>
  <si>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</si>
  <si>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</si>
  <si>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</si>
  <si>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</si>
  <si>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</si>
  <si>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</si>
  <si>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</si>
  <si>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</si>
  <si>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</si>
  <si>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</si>
  <si>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</si>
  <si>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</si>
  <si>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</si>
  <si>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</si>
  <si>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</si>
  <si>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</si>
  <si>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</si>
  <si>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</si>
  <si>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</si>
  <si>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</si>
  <si>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</si>
  <si>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</si>
  <si>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</si>
  <si>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</si>
  <si>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</si>
  <si>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</si>
  <si>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</si>
  <si>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</si>
  <si>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</si>
  <si>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</si>
  <si>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</si>
  <si>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</si>
  <si>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</si>
  <si>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</si>
  <si>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</si>
  <si>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</si>
  <si>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</si>
  <si>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</si>
  <si>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</si>
  <si>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</si>
  <si>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</si>
  <si>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</si>
  <si>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</si>
  <si>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</si>
  <si>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</si>
  <si>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</si>
  <si>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</si>
  <si>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</si>
  <si>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</si>
  <si>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</si>
  <si>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</si>
  <si>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</si>
  <si>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</si>
  <si>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</si>
  <si>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</si>
  <si>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</si>
  <si>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</si>
  <si>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</si>
  <si>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</si>
  <si>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</si>
  <si>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</si>
  <si>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</si>
  <si>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</si>
  <si>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</si>
  <si>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</si>
  <si>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</si>
  <si>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</si>
  <si>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</si>
  <si>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</si>
  <si>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</si>
  <si>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</si>
  <si>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</si>
  <si>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</si>
  <si>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</si>
  <si>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</si>
  <si>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</si>
  <si>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</si>
  <si>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</si>
  <si>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Unit: $/MW</t>
  </si>
  <si>
    <t>Cost</t>
  </si>
  <si>
    <t>domestic industries</t>
  </si>
  <si>
    <t>A</t>
  </si>
  <si>
    <t>Unit: % of DR (dimensionless)</t>
  </si>
  <si>
    <t>S</t>
  </si>
  <si>
    <t>For states</t>
  </si>
  <si>
    <t>Pulls state specific DR costs if available</t>
  </si>
  <si>
    <t>If not, defaults to the 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</si>
</sst>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0" fillId="0" borderId="3" xfId="0"/>
    <xf numFmtId="0" fontId="10" fillId="0" borderId="0" xfId="0" applyFont="1" applyBorder="1"/>
    <xf numFmtId="0" fontId="0" fillId="0" borderId="3" xfId="0" applyFont="1" applyFill="1" applyBorder="1"/>
    <xf numFmtId="0" fontId="11" fillId="0" borderId="0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27" sqref="H27"/>
    </sheetView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63</v>
      </c>
      <c r="C1" s="41">
        <v>44315</v>
      </c>
    </row>
    <row r="2" spans="1:9" x14ac:dyDescent="0.2">
      <c r="A2" s="1" t="s">
        <v>2</v>
      </c>
      <c r="B2" s="2" t="str">
        <f>LOOKUP(B1,H3:I52,I3:I52)</f>
        <v>MI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1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A36" s="45" t="s">
        <v>616</v>
      </c>
      <c r="H36" s="4" t="s">
        <v>93</v>
      </c>
      <c r="I36" s="4" t="s">
        <v>94</v>
      </c>
    </row>
    <row r="37" spans="1:9" ht="15.75" customHeight="1" x14ac:dyDescent="0.2">
      <c r="A37" s="43" t="s">
        <v>617</v>
      </c>
      <c r="H37" s="4" t="s">
        <v>95</v>
      </c>
      <c r="I37" s="4" t="s">
        <v>96</v>
      </c>
    </row>
    <row r="38" spans="1:9" ht="15.75" customHeight="1" x14ac:dyDescent="0.2">
      <c r="A38" s="43" t="s">
        <v>618</v>
      </c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52" t="s">
        <v>127</v>
      </c>
      <c r="B1" s="47"/>
      <c r="C1" s="47"/>
      <c r="D1" s="48"/>
      <c r="E1" s="8"/>
      <c r="F1" s="53" t="s">
        <v>128</v>
      </c>
      <c r="G1" s="54"/>
      <c r="H1" s="54"/>
      <c r="I1" s="54"/>
      <c r="J1" s="46" t="s">
        <v>129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  <c r="AD1" s="50" t="s">
        <v>130</v>
      </c>
      <c r="AE1" s="47"/>
      <c r="AF1" s="47"/>
      <c r="AG1" s="47"/>
      <c r="AH1" s="47"/>
      <c r="AI1" s="47"/>
      <c r="AJ1" s="47"/>
      <c r="AK1" s="47"/>
      <c r="AL1" s="47"/>
      <c r="AM1" s="48"/>
      <c r="AN1" s="9" t="s">
        <v>131</v>
      </c>
    </row>
    <row r="2" spans="1:40" ht="14.25" customHeight="1" x14ac:dyDescent="0.15">
      <c r="A2" s="52"/>
      <c r="B2" s="47"/>
      <c r="C2" s="47"/>
      <c r="D2" s="48"/>
      <c r="E2" s="8"/>
      <c r="F2" s="55"/>
      <c r="G2" s="56"/>
      <c r="H2" s="56"/>
      <c r="I2" s="56"/>
      <c r="J2" s="46" t="s">
        <v>132</v>
      </c>
      <c r="K2" s="47"/>
      <c r="L2" s="47"/>
      <c r="M2" s="47"/>
      <c r="N2" s="48"/>
      <c r="O2" s="49" t="s">
        <v>133</v>
      </c>
      <c r="P2" s="47"/>
      <c r="Q2" s="47"/>
      <c r="R2" s="47"/>
      <c r="S2" s="48"/>
      <c r="T2" s="46" t="s">
        <v>134</v>
      </c>
      <c r="U2" s="47"/>
      <c r="V2" s="47"/>
      <c r="W2" s="47"/>
      <c r="X2" s="48"/>
      <c r="Y2" s="49" t="s">
        <v>135</v>
      </c>
      <c r="Z2" s="47"/>
      <c r="AA2" s="47"/>
      <c r="AB2" s="47"/>
      <c r="AC2" s="48"/>
      <c r="AD2" s="50" t="s">
        <v>136</v>
      </c>
      <c r="AE2" s="47"/>
      <c r="AF2" s="47"/>
      <c r="AG2" s="47"/>
      <c r="AH2" s="48"/>
      <c r="AI2" s="51" t="s">
        <v>137</v>
      </c>
      <c r="AJ2" s="47"/>
      <c r="AK2" s="47"/>
      <c r="AL2" s="47"/>
      <c r="AM2" s="48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0.21973800847040278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0.19117502216093762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0.58898847631241991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0.21973800847040278</v>
      </c>
    </row>
    <row r="17" spans="1:3" x14ac:dyDescent="0.2">
      <c r="A17" s="2" t="s">
        <v>601</v>
      </c>
      <c r="B17" s="35">
        <f>(B8*C8+B9*C9)/SUM(C8:C9)</f>
        <v>25318.322752658696</v>
      </c>
      <c r="C17" s="36">
        <f>SUM(C8:C9)</f>
        <v>0.78016349847335753</v>
      </c>
    </row>
    <row r="19" spans="1:3" x14ac:dyDescent="0.2">
      <c r="A19" s="1" t="s">
        <v>602</v>
      </c>
      <c r="B19" s="2" t="str">
        <f>About!B2</f>
        <v>MI</v>
      </c>
    </row>
    <row r="20" spans="1:3" x14ac:dyDescent="0.2">
      <c r="A20" s="2">
        <f>SUMIFS('Demand Response_States'!F4:F432,'Demand Response_States'!D4:D432,About!B2)</f>
        <v>350950.7920996896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0</v>
      </c>
    </row>
    <row r="22" spans="1:3" ht="15.75" customHeight="1" x14ac:dyDescent="0.2">
      <c r="A22" s="2" t="e">
        <f>A20/A21</f>
        <v>#DIV/0!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FB9-5895-A347-9A68-4209376C076C}">
  <dimension ref="A1:B13"/>
  <sheetViews>
    <sheetView workbookViewId="0">
      <selection activeCell="G36" sqref="G36"/>
    </sheetView>
  </sheetViews>
  <sheetFormatPr baseColWidth="10" defaultRowHeight="14" x14ac:dyDescent="0.15"/>
  <sheetData>
    <row r="1" spans="1:2" x14ac:dyDescent="0.15">
      <c r="A1" s="43" t="s">
        <v>613</v>
      </c>
      <c r="B1" s="40"/>
    </row>
    <row r="2" spans="1:2" x14ac:dyDescent="0.15">
      <c r="A2" s="42" t="s">
        <v>610</v>
      </c>
      <c r="B2" s="42" t="s">
        <v>611</v>
      </c>
    </row>
    <row r="3" spans="1:2" x14ac:dyDescent="0.15">
      <c r="A3" s="42" t="s">
        <v>604</v>
      </c>
      <c r="B3" s="42">
        <v>23383</v>
      </c>
    </row>
    <row r="4" spans="1:2" x14ac:dyDescent="0.15">
      <c r="A4" s="42" t="s">
        <v>612</v>
      </c>
      <c r="B4" s="42">
        <v>23383</v>
      </c>
    </row>
    <row r="5" spans="1:2" x14ac:dyDescent="0.15">
      <c r="A5" s="42" t="s">
        <v>606</v>
      </c>
      <c r="B5" s="42">
        <v>37946</v>
      </c>
    </row>
    <row r="6" spans="1:2" x14ac:dyDescent="0.15">
      <c r="A6" s="42" t="s">
        <v>607</v>
      </c>
      <c r="B6" s="42">
        <v>0</v>
      </c>
    </row>
    <row r="7" spans="1:2" x14ac:dyDescent="0.15">
      <c r="A7" s="40"/>
      <c r="B7" s="40"/>
    </row>
    <row r="8" spans="1:2" x14ac:dyDescent="0.15">
      <c r="A8" s="44" t="s">
        <v>615</v>
      </c>
      <c r="B8" s="40"/>
    </row>
    <row r="9" spans="1:2" x14ac:dyDescent="0.15">
      <c r="A9" s="42" t="s">
        <v>614</v>
      </c>
      <c r="B9" s="42" t="s">
        <v>609</v>
      </c>
    </row>
    <row r="10" spans="1:2" x14ac:dyDescent="0.15">
      <c r="A10" s="42" t="s">
        <v>604</v>
      </c>
      <c r="B10" s="42">
        <v>0</v>
      </c>
    </row>
    <row r="11" spans="1:2" x14ac:dyDescent="0.15">
      <c r="A11" s="42" t="s">
        <v>612</v>
      </c>
      <c r="B11" s="42">
        <v>0.72399999999999998</v>
      </c>
    </row>
    <row r="12" spans="1:2" x14ac:dyDescent="0.15">
      <c r="A12" s="42" t="s">
        <v>606</v>
      </c>
      <c r="B12" s="42">
        <v>0.27600000000000002</v>
      </c>
    </row>
    <row r="13" spans="1:2" x14ac:dyDescent="0.15">
      <c r="A13" s="42" t="s">
        <v>607</v>
      </c>
      <c r="B13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IFERROR(Calculations!B17*About!$A$34,'US Values'!B3)</f>
        <v>23148.542492755845</v>
      </c>
    </row>
    <row r="3" spans="1:2" x14ac:dyDescent="0.2">
      <c r="A3" s="2" t="s">
        <v>605</v>
      </c>
      <c r="B3" s="35">
        <f>IFERROR(Calculations!B17*About!$A$34,'US Values'!B4)</f>
        <v>23148.542492755845</v>
      </c>
    </row>
    <row r="4" spans="1:2" x14ac:dyDescent="0.2">
      <c r="A4" s="2" t="s">
        <v>606</v>
      </c>
      <c r="B4" s="35">
        <f>IFERROR(Calculations!B16*About!$A$34,'US Values'!B5)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35"/>
    </row>
    <row r="7" spans="1:2" x14ac:dyDescent="0.2">
      <c r="A7" s="2"/>
      <c r="B7" s="35"/>
    </row>
    <row r="8" spans="1:2" x14ac:dyDescent="0.2">
      <c r="A8" s="2"/>
      <c r="B8" s="35"/>
    </row>
    <row r="9" spans="1:2" x14ac:dyDescent="0.2">
      <c r="A9" s="2"/>
      <c r="B9" s="35"/>
    </row>
    <row r="10" spans="1:2" x14ac:dyDescent="0.2">
      <c r="A10" s="2"/>
      <c r="B10" s="35"/>
    </row>
    <row r="13" spans="1:2" ht="15" customHeight="1" x14ac:dyDescent="0.15">
      <c r="A13" s="42"/>
    </row>
    <row r="14" spans="1:2" ht="15" customHeight="1" x14ac:dyDescent="0.15">
      <c r="A14" s="42"/>
    </row>
    <row r="15" spans="1:2" ht="15" customHeight="1" x14ac:dyDescent="0.15">
      <c r="A15" s="42"/>
    </row>
    <row r="16" spans="1:2" ht="15" customHeight="1" x14ac:dyDescent="0.15">
      <c r="A16" s="4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608</v>
      </c>
      <c r="B1" s="38" t="s">
        <v>609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IFERROR(Calculations!C17,'US Values'!B11)</f>
        <v>0.78016349847335753</v>
      </c>
    </row>
    <row r="4" spans="1:2" x14ac:dyDescent="0.2">
      <c r="A4" s="2" t="s">
        <v>606</v>
      </c>
      <c r="B4" s="39">
        <f>IFERROR(Calculations!C16,'US Values'!B12)</f>
        <v>0.21973800847040278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Demand Response_States</vt:lpstr>
      <vt:lpstr>Calculations</vt:lpstr>
      <vt:lpstr>US Values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2021-04-29T16:38:54Z</dcterms:modified>
</cp:coreProperties>
</file>