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Michigan\MI-EPS\"/>
    </mc:Choice>
  </mc:AlternateContent>
  <xr:revisionPtr revIDLastSave="0" documentId="13_ncr:1_{4863F3EF-FE71-431D-AE5B-B1C3E0B8297A}"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<sst xmlns="http://schemas.openxmlformats.org/spreadsheetml/2006/main" count="32060" uniqueCount="2370">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</sst>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60</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Michigan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35.730514896122223</v>
      </c>
      <c r="C3" s="74">
        <f>E28</f>
        <v>3.6472799999999999</v>
      </c>
      <c r="D3" s="75">
        <v>0.55000000000000004</v>
      </c>
      <c r="E3" s="75">
        <v>0.4</v>
      </c>
      <c r="F3" s="117">
        <f t="shared" ref="F3:G9" si="0">$C3*(1-D3)</f>
        <v>1.6412759999999997</v>
      </c>
      <c r="G3" s="117">
        <f t="shared" si="0"/>
        <v>2.1883679999999996</v>
      </c>
      <c r="H3" s="69"/>
      <c r="I3" s="76">
        <f t="shared" ref="I3:I11" si="1">1-F3/$B3</f>
        <v>0.95406514558293909</v>
      </c>
      <c r="J3" s="76">
        <f>1-G3/$B3</f>
        <v>0.93875352744391882</v>
      </c>
      <c r="K3" s="69" t="str">
        <f t="shared" ref="K3:K11" si="2">"In a scenario limiting global warming to 1.5 °C, " &amp; B$1 &amp; " would need to cut its " &amp; A3 &amp; " emissions by " &amp; ROUND(J3*100, 0) &amp; " to " &amp; ROUND(I3*100, 0) &amp; " percent of 2005 levels."</f>
        <v>In a scenario limiting global warming to 1.5 °C, Michigan would need to cut its buildings emissions by 94 to 95 percent of 2005 levels.</v>
      </c>
      <c r="L3" s="69"/>
      <c r="M3" s="69"/>
      <c r="N3" s="69"/>
      <c r="O3" s="69"/>
      <c r="P3" s="69"/>
      <c r="Q3" s="69"/>
      <c r="R3" s="69"/>
      <c r="S3" s="69"/>
      <c r="T3" s="69"/>
      <c r="U3" s="69"/>
      <c r="V3" s="69"/>
      <c r="W3" s="69"/>
      <c r="X3" s="69"/>
      <c r="Y3" s="69"/>
      <c r="Z3" s="69"/>
    </row>
    <row r="4" spans="1:26" ht="14.5" x14ac:dyDescent="0.35">
      <c r="A4" s="73" t="s">
        <v>1027</v>
      </c>
      <c r="B4" s="116">
        <f>'State 2005 Data'!J6</f>
        <v>75.228676512525013</v>
      </c>
      <c r="C4" s="74">
        <f>G28</f>
        <v>12.6975</v>
      </c>
      <c r="D4" s="75">
        <v>0.89</v>
      </c>
      <c r="E4" s="75">
        <v>0.66</v>
      </c>
      <c r="F4" s="117">
        <f t="shared" si="0"/>
        <v>1.3967249999999998</v>
      </c>
      <c r="G4" s="117">
        <f t="shared" si="0"/>
        <v>4.3171499999999998</v>
      </c>
      <c r="H4" s="69"/>
      <c r="I4" s="76">
        <f t="shared" si="1"/>
        <v>0.98143360929967371</v>
      </c>
      <c r="J4" s="76">
        <f t="shared" ref="J4:J11" si="3">1-G4/$B4</f>
        <v>0.94261297419899148</v>
      </c>
      <c r="K4" s="69" t="str">
        <f t="shared" si="2"/>
        <v>In a scenario limiting global warming to 1.5 °C, Michigan would need to cut its electricity emissions by 94 to 98 percent of 2005 levels.</v>
      </c>
      <c r="L4" s="69"/>
      <c r="M4" s="69"/>
      <c r="N4" s="69"/>
      <c r="O4" s="69"/>
      <c r="P4" s="69"/>
      <c r="Q4" s="69"/>
      <c r="R4" s="69"/>
      <c r="S4" s="69"/>
      <c r="T4" s="69"/>
      <c r="U4" s="69"/>
      <c r="V4" s="69"/>
      <c r="W4" s="69"/>
      <c r="X4" s="69"/>
      <c r="Y4" s="69"/>
      <c r="Z4" s="69"/>
    </row>
    <row r="5" spans="1:26" ht="14.5" x14ac:dyDescent="0.35">
      <c r="A5" s="73" t="s">
        <v>1858</v>
      </c>
      <c r="B5" s="116">
        <f>'State 2005 Data'!J7</f>
        <v>39.893567471412844</v>
      </c>
      <c r="C5" s="118">
        <f>H28</f>
        <v>26.9559</v>
      </c>
      <c r="D5" s="75">
        <v>0.41</v>
      </c>
      <c r="E5" s="75">
        <v>0.33</v>
      </c>
      <c r="F5" s="117">
        <f t="shared" si="0"/>
        <v>15.903981000000002</v>
      </c>
      <c r="G5" s="117">
        <f t="shared" si="0"/>
        <v>18.060452999999999</v>
      </c>
      <c r="H5" s="69"/>
      <c r="I5" s="76">
        <f>1-F5/$B5</f>
        <v>0.6013397144440249</v>
      </c>
      <c r="J5" s="76">
        <f t="shared" si="3"/>
        <v>0.54728408250423177</v>
      </c>
      <c r="K5" s="69" t="str">
        <f t="shared" si="2"/>
        <v>In a scenario limiting global warming to 1.5 °C, Michigan would need to cut its industry emissions by 55 to 60 percent of 2005 levels.</v>
      </c>
      <c r="L5" s="69"/>
      <c r="M5" s="69"/>
      <c r="N5" s="69"/>
      <c r="O5" s="69"/>
      <c r="P5" s="69"/>
      <c r="Q5" s="69"/>
      <c r="R5" s="69"/>
      <c r="S5" s="69"/>
      <c r="T5" s="69"/>
      <c r="U5" s="69"/>
      <c r="V5" s="69"/>
      <c r="W5" s="69"/>
      <c r="X5" s="69"/>
      <c r="Y5" s="69"/>
      <c r="Z5" s="69"/>
    </row>
    <row r="6" spans="1:26" ht="14.5" x14ac:dyDescent="0.35">
      <c r="A6" s="73" t="s">
        <v>1859</v>
      </c>
      <c r="B6" s="116">
        <f>'State 2005 Data'!J8</f>
        <v>56.627556748085141</v>
      </c>
      <c r="C6" s="118">
        <f>F28</f>
        <v>14.0167</v>
      </c>
      <c r="D6" s="75">
        <v>0.48</v>
      </c>
      <c r="E6" s="75">
        <v>0.27</v>
      </c>
      <c r="F6" s="117">
        <f>$C6*(1-D6)</f>
        <v>7.2886839999999999</v>
      </c>
      <c r="G6" s="117">
        <f t="shared" si="0"/>
        <v>10.232191</v>
      </c>
      <c r="H6" s="69"/>
      <c r="I6" s="76">
        <f t="shared" si="1"/>
        <v>0.87128733043481577</v>
      </c>
      <c r="J6" s="76">
        <f t="shared" si="3"/>
        <v>0.81930721387964522</v>
      </c>
      <c r="K6" s="69" t="str">
        <f t="shared" si="2"/>
        <v>In a scenario limiting global warming to 1.5 °C, Michigan would need to cut its transportation emissions by 82 to 87 percent of 2005 levels.</v>
      </c>
      <c r="L6" s="69"/>
      <c r="M6" s="69"/>
      <c r="N6" s="69"/>
      <c r="O6" s="69"/>
      <c r="P6" s="69"/>
      <c r="Q6" s="69"/>
      <c r="R6" s="69"/>
      <c r="S6" s="69"/>
      <c r="T6" s="69"/>
      <c r="U6" s="69"/>
      <c r="V6" s="69"/>
      <c r="W6" s="69"/>
      <c r="X6" s="69"/>
      <c r="Y6" s="69"/>
      <c r="Z6" s="69"/>
    </row>
    <row r="7" spans="1:26" ht="14.5" x14ac:dyDescent="0.35">
      <c r="A7" s="73" t="s">
        <v>774</v>
      </c>
      <c r="B7" s="116">
        <f>'State 2005 Data'!J9</f>
        <v>7.9167757605942288</v>
      </c>
      <c r="C7" s="118">
        <f>D28</f>
        <v>7.6132600000000004</v>
      </c>
      <c r="D7" s="75">
        <v>0.06</v>
      </c>
      <c r="E7" s="75">
        <v>0.02</v>
      </c>
      <c r="F7" s="117">
        <f t="shared" si="0"/>
        <v>7.1564643999999999</v>
      </c>
      <c r="G7" s="117">
        <f t="shared" si="0"/>
        <v>7.4609947999999999</v>
      </c>
      <c r="H7" s="69"/>
      <c r="I7" s="76">
        <f t="shared" si="1"/>
        <v>9.6038006328116654E-2</v>
      </c>
      <c r="J7" s="76">
        <f t="shared" si="3"/>
        <v>5.7571538512291798E-2</v>
      </c>
      <c r="K7" s="69" t="str">
        <f t="shared" si="2"/>
        <v>In a scenario limiting global warming to 1.5 °C, Michigan would need to cut its agriculture emissions by 6 to 10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Michigan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9.3754617640042408</v>
      </c>
      <c r="C9" s="118">
        <f>C28</f>
        <v>1.59965</v>
      </c>
      <c r="D9" s="75">
        <v>0.06</v>
      </c>
      <c r="E9" s="75">
        <v>0.02</v>
      </c>
      <c r="F9" s="117">
        <f t="shared" si="0"/>
        <v>1.503671</v>
      </c>
      <c r="G9" s="117">
        <f t="shared" si="0"/>
        <v>1.5676570000000001</v>
      </c>
      <c r="H9" s="69"/>
      <c r="I9" s="76">
        <f t="shared" si="1"/>
        <v>0.83961632633678562</v>
      </c>
      <c r="J9" s="76">
        <f t="shared" si="3"/>
        <v>0.83279148915962753</v>
      </c>
      <c r="K9" s="69" t="str">
        <f t="shared" si="2"/>
        <v>In a scenario limiting global warming to 1.5 °C, Michigan would need to cut its waste emissions by 83 to 84 percent of 2005 levels.</v>
      </c>
      <c r="L9" s="69"/>
      <c r="M9" s="69"/>
      <c r="N9" s="69"/>
      <c r="O9" s="69"/>
      <c r="P9" s="69"/>
      <c r="Q9" s="69"/>
      <c r="R9" s="69"/>
      <c r="S9" s="69"/>
      <c r="T9" s="69"/>
      <c r="U9" s="69"/>
      <c r="V9" s="69"/>
      <c r="W9" s="69"/>
      <c r="X9" s="69"/>
      <c r="Y9" s="69"/>
      <c r="Z9" s="69"/>
    </row>
    <row r="10" spans="1:26" ht="14.5" x14ac:dyDescent="0.35">
      <c r="A10" s="73" t="s">
        <v>1864</v>
      </c>
      <c r="B10" s="119">
        <f>SUM(B3:B9)</f>
        <v>218.33419315274367</v>
      </c>
      <c r="C10" s="119">
        <f>SUM(C3:C9)</f>
        <v>60.091929999999991</v>
      </c>
      <c r="D10" s="76">
        <f>1-F10/$C10</f>
        <v>0.52651809652311032</v>
      </c>
      <c r="E10" s="76">
        <f>1-G10/$C10</f>
        <v>0.37781239843686165</v>
      </c>
      <c r="F10" s="117">
        <f>SUM(F3:F9)</f>
        <v>28.452441400000005</v>
      </c>
      <c r="G10" s="117">
        <f>SUM(G3:G9)</f>
        <v>37.388453799999994</v>
      </c>
      <c r="H10" s="171">
        <f>IFERROR(B10*(1-'Unique State Inputs'!A$8),"")</f>
        <v>120.08380623400903</v>
      </c>
      <c r="I10" s="76">
        <f t="shared" si="1"/>
        <v>0.86968398770184818</v>
      </c>
      <c r="J10" s="76">
        <f t="shared" si="3"/>
        <v>0.82875584781242428</v>
      </c>
      <c r="K10" s="69" t="str">
        <f t="shared" si="2"/>
        <v>In a scenario limiting global warming to 1.5 °C, Michigan would need to cut its total (including land use) emissions by 83 to 87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224.77255315274365</v>
      </c>
      <c r="C11" s="119">
        <f>SUM(C3:C9)-C8</f>
        <v>66.530289999999994</v>
      </c>
      <c r="D11" s="76">
        <f>1-F11/$C11</f>
        <v>0.47556516888773503</v>
      </c>
      <c r="E11" s="76">
        <f>1-G11/$C11</f>
        <v>0.34125022151564344</v>
      </c>
      <c r="F11" s="117">
        <f>F10-F8</f>
        <v>34.890801400000008</v>
      </c>
      <c r="G11" s="117">
        <f>G10-G8</f>
        <v>43.826813799999996</v>
      </c>
      <c r="H11" s="171">
        <f>IFERROR(B11*(1-'Unique State Inputs'!A$8),"")</f>
        <v>123.62490423400902</v>
      </c>
      <c r="I11" s="76">
        <f t="shared" si="1"/>
        <v>0.84477285633584431</v>
      </c>
      <c r="J11" s="76">
        <f t="shared" si="3"/>
        <v>0.80501705753096298</v>
      </c>
      <c r="K11" s="69" t="str">
        <f t="shared" si="2"/>
        <v>In a scenario limiting global warming to 1.5 °C, Michigan would need to cut its total (excluding land use) emissions by 81 to 84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Michigan had 1348 EV charging outlets, approximately 13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Michigan had 1348 EV charging outlets, approximately 13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1348 EV charging outlets, approximately 13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Michigan, the share of electricity among fuels used for heating in urban, residential buildings will rise from 7.8% to 9.2%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Michigan, the share of electricity among fuels used for heating in urban, residential buildings will rise from 7.8% to 9.2%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Michigan, the share of electricity among fuels used by appliances in urban, residential buildings will fall from 78.8% to 71.7%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Michigan, the share of electricity among fuels used by appliances in urban, residential buildings will fall from 78.8% to 71.7%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Michigan, the share of electricity among fuels used for heating in rural, residential buildings will rise from 7.8% to 9.2%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Michigan, the share of electricity among fuels used for heating in rural, residential buildings will rise from 7.8% to 9.2%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78.8% to 71.7%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78.8% to 71.7%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Michigan, the share of electricity among fuels used for heating in commercial buildings will fall from 0.5% to 0.4%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Michigan, the share of electricity among fuels used for heating in commercial buildings will fall from 0.5% to 0.4%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Michigan, the share of electricity among fuels used by appliances in commercial buildings will fall from 63.7% to 39.8%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Michigan, the share of electricity among fuels used by appliances in commercial buildings will fall from 63.7% to 39.8%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Michigan, the share of electricity among fuels used by other components in commercial buildings will rise from 82% to 87%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Michigan, the share of electricity among fuels used by other components in commercial buildings will rise from 82% to 87%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Michigan.//**Natural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Michigan.</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Michigan.</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Michigan increased by 71%.</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Michigan increased by 71%.</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71%.</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Michigan increased by 4%.</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Michigan increased by 4%.</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Michigan increased by 4%.</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Michigan increased by 4%.</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Michigan increased by 4%.</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Michigan increased by 4%.</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Michigan increased by 4%.</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Michigan increased by 4%.</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Michigan increased by 4%.</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Michigan increased by 4%.</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Michigan increased by 4%.</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Michigan increased by 4%.</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Michigan increased by 4%.</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Michigan increased by 4%.</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Michigan increased by 4%.</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Michigan increased by 4%.</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Michigan, a 100% setting provides for an additional 12170 MW of demand response capacity in 2050 (on top of a BAU quantity of 3938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Michigan, a 100% setting provides for an additional 12170 MW of demand response capacity in 2050 (on top of a BAU quantity of 3938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12170 MW of demand response capacity in 2050 (on top of a BAU quantity of 3938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Michigan will retire 4606 MW of coal by 2050. Michigan currently has 8585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Michigan will retire 4606 MW of coal by 2050. Michigan currently has 8585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Michigan will retire 0 MW of gas non-peaking plants by 2050. Michigan currently has 4401MW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Michigan will retire 0 MW of gas non-peaking plants by 2050. Michigan currently has 4401MW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Michigan will retire 769 MW of nuclear capacity by 2050. Michigan currently has 4090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Michigan will retire 769 MW of nuclear capacity by 2050. Michigan currently has 4090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Michigan will retire 39 MW of biomass capacity by 2050. Michigan currently has 329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Michigan will retire 1 MW of petroleum capacity by 2050. Michigan currently has 447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Michigan will retire 30 MW of natural gas peaker capacity by 2050. Michigan currently has 6079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Michigan will retire 30 MW of natural gas peaker capacity by 2050. Michigan currently has 6079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Michigan will retire 0 MW of natural gas peaker capacity by 2050. Michigan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Michigan will retire 0 MW of natural gas peaker capacity by 2050. Michigan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Michigan had about 1 of grid battery storage.  The BAU scenario is based on EIA AEO data and sees grid battery capacity reach 456 by 2050.  The additional potential is based on NREL's Renewable Electricity Futures Study (80% RE-ITI (2014) scenario) and suggests Michigan could reach 5811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Michigan had about 1 of grid battery storage.  The BAU scenario is based on EIA AEO data and sees grid battery capacity reach 456 by 2050.  The additional potential is based on NREL's Renewable Electricity Futures Study (80% RE-ITI (2014) scenario) and suggests Michigan could reach 5811 of grid battery storage by 2050.</v>
      </c>
      <c r="U255" s="305" t="str">
        <f>N255&amp;O255&amp;P255&amp;T255</f>
        <v>**Description:** This policy causes grid-scale electricity storage from chemical batteries to increase above the amount predicted in the BAU Scenario. // **Guidance for setting values: **In 2019, Michigan had about 1 of grid battery storage.  The BAU scenario is based on EIA AEO data and sees grid battery capacity reach 456 by 2050.  The additional potential is based on NREL's Renewable Electricity Futures Study (80% RE-ITI (2014) scenario) and suggests Michigan could reach 5811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Michigan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**Michigan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Michigan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**Michigan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Michigan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**Michigan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115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115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1348 EV charging outlets, approximately 13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Michigan.//**Natural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Michigan.//**Natural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Michigan.//**Natural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Michigan.//**Natural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Michigan.//**Natural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Michigan.//**Natural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Michigan.//**Natural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Michigan.//**Natural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Michigan.//**Natural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Michigan.//**Natural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Michigan.//**Natural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Michigan.//**Natural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Michigan.//**Natural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Michigan.//**Natural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Michigan.//**Natural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Michigan.//**Natural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71%.</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12170 MW of demand response capacity in 2050 (on top of a BAU quantity of 3938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Michigan had about 1 of grid battery storage.  The BAU scenario is based on EIA AEO data and sees grid battery capacity reach 456 by 2050.  The additional potential is based on NREL's Renewable Electricity Futures Study (80% RE-ITI (2014) scenario) and suggests Michigan could reach 5811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1348 EV charging outlets, approximately 13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7.8% to 9.2% through 2050.//**Urban Residential Appliances: **In the BAU case, in Michigan, the share of electricity among fuels used by appliances in urban, residential buildings will fall from 78.8% to 71.7% through 2050.//**Urban Residential Other Components: ** In the BAU case, the share of electricity among fuels used by other components in urban, residential buildings is 100%.//**Rural Residential Heating: **In the BAU case, in Michigan, the share of electricity among fuels used for heating in rural, residential buildings will rise from 7.8% to 9.2% through 2050.//**Rural Residential Appliances: **In the BAU case, in , the share of electricity among fuels used by appliances in rural, residential buildings will fall from 78.8% to 71.7% through 2050.//**Rural Residential Other Components: **In the United States, the share of electricity among fuels used by other components in urban, residential buildings is 100%.//**Commercial Heating: **In the BAU case, in Michigan, the share of electricity among fuels used for heating in commercial buildings will fall from 0.5% to 0.4% through 2050.//**Commercial Appliances: **In the BAU case, in Michigan, the share of electricity among fuels used by appliances in commercial buildings will fall from 63.7% to 39.8% through 2050.//**Commercial Other Components: **In the BAU case, in the Michigan, the share of electricity among fuels used by other components in commercial buildings will rise from 82% to 87%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Michigan.//**Natural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71%.</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4%.//**Natural Gas Nonpeaker : **From 2010-2018, electricity exports in Michigan increased by 4%.//**Nuclear : **From 2010-2018, electricity exports in Michigan increased by 4%.//**Hydro : **From 2010-2018, electricity exports in Michigan increased by 4%.//**Onshore Wind : **From 2010-2018, electricity exports in Michigan increased by 4%.//**Solar PV : **From 2010-2018, electricity exports in Michigan increased by 4%.//**Biomass : **From 2010-2018, electricity exports in Michigan increased by 4%.//**Petroleum : **From 2010-2018, electricity exports in Michigan increased by 4%.</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12170 MW of demand response capacity in 2050 (on top of a BAU quantity of 3938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Michigan will retire 4606 MW of coal by 2050. Michigan currently has 8585 MW of coal capacity.//**Natural Gas Nonpeaker : **The EIA projects that Michigan will retire 0 MW of gas non-peaking plants by 2050. Michigan currently has 4401MW of natural gas non-peaking capacity.//**Nuclear : **The EIA projects that Michigan will retire 769 MW of nuclear capacity by 2050. Michigan currently has 4090 MW of nuclear capacity.//**Natural Gas Peaker : **The EIA projects that Michigan will retire 30 MW of natural gas peaker capacity by 2050. Michigan currently has 6079 MW of natural gas peaker capacity.//**Lignite : **The EIA projects that Michigan will retire 0 MW of natural gas peaker capacity by 2050. Michigan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Michigan had about 1 of grid battery storage.  The BAU scenario is based on EIA AEO data and sees grid battery capacity reach 456 by 2050.  The additional potential is based on NREL's Renewable Electricity Futures Study (80% RE-ITI (2014) scenario) and suggests Michigan could reach 5811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**Michigan does not have a capacity construction subsidy for onshore wind. However, the Investment Tax Credit, a similar program for solar power, covers 30% of system costs through 2019, with declining amounts thereafter.//**Solar PV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**Michigan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1348 EV charging outlets, approximately 13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Michigan, the share of electricity among fuels used for heating in urban, residential buildings will rise from 7.8% to 9.2%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Michigan, the share of electricity among fuels used by appliances in urban, residential buildings will fall from 78.8% to 71.7%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Michigan, the share of electricity among fuels used for heating in rural, residential buildings will rise from 7.8% to 9.2%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78.8% to 71.7%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Michigan, the share of electricity among fuels used for heating in commercial buildings will fall from 0.5% to 0.4%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Michigan, the share of electricity among fuels used by appliances in commercial buildings will fall from 63.7% to 39.8%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Michigan, the share of electricity among fuels used by other components in commercial buildings will rise from 82% to 87%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Michigan.</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15%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includingMichigan.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71%.</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4%.</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4%.</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4%.</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4%.</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4%.</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4%.</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4%.</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4%.</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12170 MW of demand response capacity in 2050 (on top of a BAU quantity of 3938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Michigan will retire 4606 MW of coal by 2050. Michigan currently has 8585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Michigan will retire 0 MW of gas non-peaking plants by 2050. Michigan currently has 4401MW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Michigan will retire 769 MW of nuclear capacity by 2050. Michigan currently has 4090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Michigan will retire 39 MW of biomass capacity by 2050. Michigan currently has 329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Michigan will retire 39 MW of biomass capacity by 2050. Michigan currently has 329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Michigan will retire 1 MW of petroleum capacity by 2050. Michigan currently has 447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Michigan will retire 30 MW of natural gas peaker capacity by 2050. Michigan currently has 6079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Michigan will retire 0 MW of natural gas peaker capacity by 2050. Michigan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Michigan had about 1 of grid battery storage.  The BAU scenario is based on EIA AEO data and sees grid battery capacity reach 456 by 2050.  The additional potential is based on NREL's Renewable Electricity Futures Study (80% RE-ITI (2014) scenario) and suggests Michigan could reach 5811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Michigan</v>
      </c>
      <c r="B6" s="145">
        <f>SUMIFS(B7:B57,$A7:$A57,$A$6)</f>
        <v>1348</v>
      </c>
      <c r="C6" s="145">
        <f>SUMIFS(C7:C57,$A7:$A57,$A$6)</f>
        <v>9992315</v>
      </c>
      <c r="D6" s="145">
        <f>ROUND(SUMIFS(D7:D57,$A7:$A57,$A$6),2)</f>
        <v>13.49</v>
      </c>
      <c r="E6" s="145">
        <f t="shared" ref="E6:L6" si="0">SUMIFS(E7:E57,$A7:$A57,$A$6)</f>
        <v>0</v>
      </c>
      <c r="F6" s="145">
        <f t="shared" si="0"/>
        <v>0.125</v>
      </c>
      <c r="G6" s="145">
        <f t="shared" si="0"/>
        <v>0.15</v>
      </c>
      <c r="H6" s="145">
        <f t="shared" si="0"/>
        <v>0.15</v>
      </c>
      <c r="I6" s="145">
        <f t="shared" si="0"/>
        <v>6305172</v>
      </c>
      <c r="J6" s="145">
        <f t="shared" si="0"/>
        <v>5249898</v>
      </c>
      <c r="K6" s="145">
        <f t="shared" si="0"/>
        <v>6540049</v>
      </c>
      <c r="L6" s="145">
        <f t="shared" si="0"/>
        <v>8994508</v>
      </c>
      <c r="M6" s="145">
        <f>ROUND(SUMIFS(M7:M57,$A7:$A57,$A$6)*100,0)</f>
        <v>4</v>
      </c>
      <c r="N6" s="145">
        <f>ROUND(SUMIFS(N7:N57,$A7:$A57,$A$6)*100,0)</f>
        <v>71</v>
      </c>
      <c r="O6" s="145">
        <f t="shared" ref="O6:AM6" si="1">ROUND(SUMIFS(O7:O57,$A7:$A57,$A$6),0)</f>
        <v>8232</v>
      </c>
      <c r="P6" s="145">
        <f t="shared" si="1"/>
        <v>3938</v>
      </c>
      <c r="Q6" s="145">
        <f t="shared" si="1"/>
        <v>4606</v>
      </c>
      <c r="R6" s="145">
        <f t="shared" si="1"/>
        <v>0</v>
      </c>
      <c r="S6" s="145">
        <f t="shared" si="1"/>
        <v>769</v>
      </c>
      <c r="T6" s="145">
        <f t="shared" si="1"/>
        <v>39</v>
      </c>
      <c r="U6" s="145">
        <f t="shared" si="1"/>
        <v>1</v>
      </c>
      <c r="V6" s="145">
        <f t="shared" si="1"/>
        <v>30</v>
      </c>
      <c r="W6" s="145">
        <f t="shared" si="1"/>
        <v>0</v>
      </c>
      <c r="X6" s="145">
        <f t="shared" si="1"/>
        <v>8585</v>
      </c>
      <c r="Y6" s="145">
        <f t="shared" si="1"/>
        <v>4401</v>
      </c>
      <c r="Z6" s="145">
        <f t="shared" si="1"/>
        <v>4090</v>
      </c>
      <c r="AA6" s="145">
        <f t="shared" si="1"/>
        <v>272</v>
      </c>
      <c r="AB6" s="145">
        <f t="shared" si="1"/>
        <v>2186</v>
      </c>
      <c r="AC6" s="145">
        <f t="shared" si="1"/>
        <v>101</v>
      </c>
      <c r="AD6" s="145">
        <f t="shared" si="1"/>
        <v>0</v>
      </c>
      <c r="AE6" s="145">
        <f t="shared" si="1"/>
        <v>329</v>
      </c>
      <c r="AF6" s="145">
        <f t="shared" si="1"/>
        <v>0</v>
      </c>
      <c r="AG6" s="145">
        <f t="shared" si="1"/>
        <v>447</v>
      </c>
      <c r="AH6" s="145">
        <f t="shared" si="1"/>
        <v>6079</v>
      </c>
      <c r="AI6" s="145">
        <f t="shared" si="1"/>
        <v>0</v>
      </c>
      <c r="AJ6" s="145">
        <f t="shared" si="1"/>
        <v>0</v>
      </c>
      <c r="AK6" s="145">
        <f t="shared" si="1"/>
        <v>0</v>
      </c>
      <c r="AL6" s="145">
        <f t="shared" si="1"/>
        <v>0</v>
      </c>
      <c r="AM6" s="145">
        <f t="shared" si="1"/>
        <v>0</v>
      </c>
      <c r="AN6" s="380">
        <f>ROUND(SUMIFS(AN7:AN57,$A7:$A57,$A$6),)</f>
        <v>456</v>
      </c>
      <c r="AO6" s="145">
        <f t="shared" ref="AO6:AP6" si="2">ROUND(SUMIFS(AO7:AO57,$A7:$A57,$A$6),)</f>
        <v>5811</v>
      </c>
      <c r="AP6" s="145">
        <f t="shared" si="2"/>
        <v>1</v>
      </c>
      <c r="AQ6" s="145">
        <f>ROUND(SUMIFS(AQ7:AQ57,$A7:$A57,$A$6),0)</f>
        <v>115</v>
      </c>
      <c r="AR6" s="146">
        <f>SUMIFS(AR7:AR57,$A7:$A57,$A$6)</f>
        <v>0.55622495509188885</v>
      </c>
      <c r="AS6" s="145">
        <f>ROUND(SUMIFS(AS7:AS57,$A7:$A57,$A$6),0)</f>
        <v>2931</v>
      </c>
      <c r="AT6" s="145">
        <f>ROUND(SUMIFS(AT7:AT57,$A7:$A57,$A$6),0)</f>
        <v>3938</v>
      </c>
      <c r="AU6" s="145">
        <f>ROUND(SUMIFS(AU7:AU57,$A7:$A57,$A$6),0)</f>
        <v>12170</v>
      </c>
      <c r="AV6" s="145">
        <f>ROUND(SUMIFS(AV7:AV57,$A7:$A57,$A$6)*100,0)</f>
        <v>13</v>
      </c>
      <c r="AW6" s="145">
        <f>ROUND(SUMIFS(AW7:AW57,$A7:$A57,$A$6)*100,0)</f>
        <v>15</v>
      </c>
      <c r="AX6" s="145">
        <f>ROUND(SUMIFS(AX7:AX57,$A7:$A57,$A$6)*100,0)</f>
        <v>15</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MI</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MI</v>
      </c>
      <c r="D77" s="93">
        <v>2019</v>
      </c>
      <c r="E77" s="93">
        <v>2050</v>
      </c>
    </row>
    <row r="78" spans="1:40" ht="16" customHeight="1" x14ac:dyDescent="0.35">
      <c r="B78" s="93" t="s">
        <v>2056</v>
      </c>
      <c r="C78" s="93" t="s">
        <v>496</v>
      </c>
      <c r="D78" s="93" cm="1">
        <f t="array" ref="D78">ROUND(INDEX($B$95:$H$845,MATCH(1,($C78=$E$95:$E$845)*($B78=$F$95:$F$845)*($C$77=$B$95:$B$845),0),MATCH(D$77,$B$95:$H$95,0))*100,1)</f>
        <v>7.8</v>
      </c>
      <c r="E78" s="165" cm="1">
        <f t="array" ref="E78">ROUND(INDEX($B$95:$H$845,MATCH(1,($C78=$E$95:$E$845)*($B78=$F$95:$F$845)*($C$77=$B$95:$B$845),0),MATCH(E$77,$B$95:$H$95,0))*100,1)</f>
        <v>9.1999999999999993</v>
      </c>
    </row>
    <row r="79" spans="1:40" ht="16" customHeight="1" x14ac:dyDescent="0.35">
      <c r="B79" s="165" t="s">
        <v>2056</v>
      </c>
      <c r="C79" s="93" t="s">
        <v>2055</v>
      </c>
      <c r="D79" s="165" cm="1">
        <f t="array" ref="D79">ROUND(INDEX($B$95:$H$845,MATCH(1,($C79=$E$95:$E$845)*($B79=$F$95:$F$845)*($C$77=$B$95:$B$845),0),MATCH(D$77,$B$95:$H$95,0))*100,1)</f>
        <v>78.8</v>
      </c>
      <c r="E79" s="165" cm="1">
        <f t="array" ref="E79">ROUND(INDEX($B$95:$H$845,MATCH(1,($C79=$E$95:$E$845)*($B79=$F$95:$F$845)*($C$77=$B$95:$B$845),0),MATCH(E$77,$B$95:$H$95,0))*100,1)</f>
        <v>71.7</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7.8</v>
      </c>
      <c r="E81" s="165" cm="1">
        <f t="array" ref="E81">ROUND(INDEX($B$95:$H$845,MATCH(1,($C81=$E$95:$E$845)*($B81=$F$95:$F$845)*($C$77=$B$95:$B$845),0),MATCH(E$77,$B$95:$H$95,0))*100,1)</f>
        <v>9.1999999999999993</v>
      </c>
    </row>
    <row r="82" spans="2:26" ht="16" customHeight="1" x14ac:dyDescent="0.35">
      <c r="B82" s="165" t="s">
        <v>2053</v>
      </c>
      <c r="C82" s="165" t="s">
        <v>2055</v>
      </c>
      <c r="D82" s="165" cm="1">
        <f t="array" ref="D82">ROUND(INDEX($B$95:$H$845,MATCH(1,($C82=$E$95:$E$845)*($B82=$F$95:$F$845)*($C$77=$B$95:$B$845),0),MATCH(D$77,$B$95:$H$95,0))*100,1)</f>
        <v>78.8</v>
      </c>
      <c r="E82" s="165" cm="1">
        <f t="array" ref="E82">ROUND(INDEX($B$95:$H$845,MATCH(1,($C82=$E$95:$E$845)*($B82=$F$95:$F$845)*($C$77=$B$95:$B$845),0),MATCH(E$77,$B$95:$H$95,0))*100,1)</f>
        <v>71.7</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MI</v>
      </c>
    </row>
    <row r="84" spans="2:26" ht="16" customHeight="1" x14ac:dyDescent="0.35">
      <c r="B84" s="93" t="s">
        <v>2057</v>
      </c>
      <c r="C84" s="165" t="s">
        <v>496</v>
      </c>
      <c r="D84" s="165" cm="1">
        <f t="array" ref="D84">ROUND(INDEX($B$95:$H$845,MATCH(1,($C84=$E$95:$E$845)*($B84=$F$95:$F$845)*($C$77=$B$95:$B$845),0),MATCH(D$77,$B$95:$H$95,0))*100,1)</f>
        <v>0.5</v>
      </c>
      <c r="E84" s="165" cm="1">
        <f t="array" ref="E84">ROUND(INDEX($B$95:$H$845,MATCH(1,($C84=$E$95:$E$845)*($B84=$F$95:$F$845)*($C$77=$B$95:$B$845),0),MATCH(E$77,$B$95:$H$95,0))*100,1)</f>
        <v>0.4</v>
      </c>
    </row>
    <row r="85" spans="2:26" ht="16" customHeight="1" x14ac:dyDescent="0.35">
      <c r="B85" s="165" t="s">
        <v>2057</v>
      </c>
      <c r="C85" s="165" t="s">
        <v>2055</v>
      </c>
      <c r="D85" s="165" cm="1">
        <f t="array" ref="D85">ROUND(INDEX($B$95:$H$845,MATCH(1,($C85=$E$95:$E$845)*($B85=$F$95:$F$845)*($C$77=$B$95:$B$845),0),MATCH(D$77,$B$95:$H$95,0))*100,1)</f>
        <v>63.7</v>
      </c>
      <c r="E85" s="165" cm="1">
        <f t="array" ref="E85">ROUND(INDEX($B$95:$H$845,MATCH(1,($C85=$E$95:$E$845)*($B85=$F$95:$F$845)*($C$77=$B$95:$B$845),0),MATCH(E$77,$B$95:$H$95,0))*100,1)</f>
        <v>39.799999999999997</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82</v>
      </c>
      <c r="E86" s="165" cm="1">
        <f t="array" ref="E86">ROUND(INDEX($B$95:$H$845,MATCH(1,($C86=$E$95:$E$845)*($B86=$F$95:$F$845)*($C$77=$B$95:$B$845),0),MATCH(E$77,$B$95:$H$95,0))*100,1)</f>
        <v>87</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3036893266758.9399</v>
      </c>
      <c r="N87" s="165" cm="1">
        <f t="array" ref="N87">INDEX($K$95:$Z$195,MATCH(1,($J87=$L$95:$L$195)*($J$83=$K$95:$K$195),0),MATCH(N$85,$K$95:$Z$95,0))</f>
        <v>16741412200909.6</v>
      </c>
      <c r="O87" s="165" cm="1">
        <f t="array" ref="O87">INDEX($K$95:$Z$195,MATCH(1,($J87=$L$95:$L$195)*($J$83=$K$95:$K$195),0),MATCH(O$85,$K$95:$Z$95,0))</f>
        <v>20984484139410.699</v>
      </c>
      <c r="P87" s="165" cm="1">
        <f t="array" ref="P87">INDEX($K$95:$Z$195,MATCH(1,($J87=$L$95:$L$195)*($J$83=$K$95:$K$195),0),MATCH(P$85,$K$95:$Z$95,0))</f>
        <v>0</v>
      </c>
      <c r="Q87" s="165" cm="1">
        <f t="array" ref="Q87">INDEX($K$95:$Z$195,MATCH(1,($J87=$L$95:$L$195)*($J$83=$K$95:$K$195),0),MATCH(Q$85,$K$95:$Z$95,0))</f>
        <v>71923257366027.297</v>
      </c>
      <c r="R87" s="165" cm="1">
        <f t="array" ref="R87">INDEX($K$95:$Z$195,MATCH(1,($J87=$L$95:$L$195)*($J$83=$K$95:$K$195),0),MATCH(R$85,$K$95:$Z$95,0))</f>
        <v>142177362249990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Michigan</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Michigan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Michigan</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35.730514896122223</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75.228676512525013</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39.893567471412844</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56.627556748085141</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7.9167757605942288</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-56.70289430803291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9.3754617640042408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168.06965884471074</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224.77255315274365</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2021-09-30T18:32:49Z</dcterms:modified>
</cp:coreProperties>
</file>