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105F8F88-7A8A-40DB-BBD2-1229E135B2E8}" xr6:coauthVersionLast="45" xr6:coauthVersionMax="45" xr10:uidLastSave="{00000000-0000-0000-0000-000000000000}"/>
  <bookViews>
    <workbookView xWindow="390" yWindow="390" windowWidth="16365" windowHeight="15465"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ReferenceScenarios" sheetId="9" r:id="rId7"/>
    <sheet name="MaxBoundCalculations" sheetId="13" r:id="rId8"/>
  </sheets>
  <externalReferences>
    <externalReference r:id="rId9"/>
  </externalReferences>
  <definedNames>
    <definedName name="_xlnm._FilterDatabase" localSheetId="1" hidden="1">PolicyLevers!$A$1:$P$633</definedName>
    <definedName name="_xlnm._FilterDatabase" localSheetId="5" hidden="1">'Target Calculations'!$A$1:$F$926</definedName>
  </definedNames>
  <calcPr calcId="191029"/>
  <pivotCaches>
    <pivotCache cacheId="69"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85" i="1" l="1"/>
  <c r="P685" i="1"/>
  <c r="O685" i="1"/>
  <c r="N685" i="1"/>
  <c r="M685" i="1"/>
  <c r="L685" i="1"/>
  <c r="I685" i="1"/>
  <c r="C685" i="1"/>
  <c r="B685" i="1"/>
  <c r="A685" i="1"/>
  <c r="Q684" i="1"/>
  <c r="P684" i="1"/>
  <c r="O684" i="1"/>
  <c r="N684" i="1"/>
  <c r="M684" i="1"/>
  <c r="L684" i="1"/>
  <c r="I684" i="1"/>
  <c r="C684" i="1"/>
  <c r="B684" i="1"/>
  <c r="A684" i="1"/>
  <c r="Q683" i="1"/>
  <c r="P683" i="1"/>
  <c r="O683" i="1"/>
  <c r="N683" i="1"/>
  <c r="M683" i="1"/>
  <c r="L683" i="1"/>
  <c r="I683" i="1"/>
  <c r="C683" i="1"/>
  <c r="B683" i="1"/>
  <c r="A683" i="1"/>
  <c r="Q682" i="1"/>
  <c r="P682" i="1"/>
  <c r="O682" i="1"/>
  <c r="N682" i="1"/>
  <c r="M682" i="1"/>
  <c r="L682" i="1"/>
  <c r="I682" i="1"/>
  <c r="C682" i="1"/>
  <c r="B682" i="1"/>
  <c r="A682" i="1"/>
  <c r="P681" i="1"/>
  <c r="Q680" i="1"/>
  <c r="P680" i="1"/>
  <c r="O680" i="1"/>
  <c r="N680" i="1"/>
  <c r="M680" i="1"/>
  <c r="L680" i="1"/>
  <c r="I680" i="1"/>
  <c r="C680" i="1"/>
  <c r="B680" i="1"/>
  <c r="A680" i="1"/>
  <c r="Q679" i="1"/>
  <c r="P679" i="1"/>
  <c r="O679" i="1"/>
  <c r="N679" i="1"/>
  <c r="M679" i="1"/>
  <c r="L679" i="1"/>
  <c r="I679" i="1"/>
  <c r="C679" i="1"/>
  <c r="B679" i="1"/>
  <c r="A679" i="1"/>
  <c r="Q678" i="1"/>
  <c r="P678" i="1"/>
  <c r="O678" i="1"/>
  <c r="N678" i="1"/>
  <c r="M678" i="1"/>
  <c r="L678" i="1"/>
  <c r="I678" i="1"/>
  <c r="C678" i="1"/>
  <c r="B678" i="1"/>
  <c r="A678" i="1"/>
  <c r="Q677" i="1"/>
  <c r="P677" i="1"/>
  <c r="O677" i="1"/>
  <c r="N677" i="1"/>
  <c r="M677" i="1"/>
  <c r="L677" i="1"/>
  <c r="I677" i="1"/>
  <c r="C677" i="1"/>
  <c r="B677" i="1"/>
  <c r="A677" i="1"/>
  <c r="P676" i="1"/>
  <c r="Q675" i="1"/>
  <c r="P675" i="1"/>
  <c r="O675" i="1"/>
  <c r="N675" i="1"/>
  <c r="M675" i="1"/>
  <c r="L675" i="1"/>
  <c r="I675" i="1"/>
  <c r="C675" i="1"/>
  <c r="B675" i="1"/>
  <c r="A675" i="1"/>
  <c r="Q674" i="1"/>
  <c r="P674" i="1"/>
  <c r="O674" i="1"/>
  <c r="N674" i="1"/>
  <c r="M674" i="1"/>
  <c r="L674" i="1"/>
  <c r="I674" i="1"/>
  <c r="C674" i="1"/>
  <c r="B674" i="1"/>
  <c r="A674" i="1"/>
  <c r="Q673" i="1"/>
  <c r="P673" i="1"/>
  <c r="O673" i="1"/>
  <c r="N673" i="1"/>
  <c r="M673" i="1"/>
  <c r="L673" i="1"/>
  <c r="I673" i="1"/>
  <c r="C673" i="1"/>
  <c r="B673" i="1"/>
  <c r="A673" i="1"/>
  <c r="Q672" i="1"/>
  <c r="P672" i="1"/>
  <c r="O672" i="1"/>
  <c r="N672" i="1"/>
  <c r="M672" i="1"/>
  <c r="L672" i="1"/>
  <c r="I672" i="1"/>
  <c r="C672" i="1"/>
  <c r="B672" i="1"/>
  <c r="A672" i="1"/>
  <c r="P671" i="1"/>
  <c r="Q670" i="1"/>
  <c r="P670" i="1"/>
  <c r="O670" i="1"/>
  <c r="N670" i="1"/>
  <c r="M670" i="1"/>
  <c r="L670" i="1"/>
  <c r="I670" i="1"/>
  <c r="C670" i="1"/>
  <c r="B670" i="1"/>
  <c r="A670" i="1"/>
  <c r="Q669" i="1"/>
  <c r="P669" i="1"/>
  <c r="O669" i="1"/>
  <c r="N669" i="1"/>
  <c r="M669" i="1"/>
  <c r="L669" i="1"/>
  <c r="I669" i="1"/>
  <c r="C669" i="1"/>
  <c r="B669" i="1"/>
  <c r="A669" i="1"/>
  <c r="Q668" i="1"/>
  <c r="P668" i="1"/>
  <c r="O668" i="1"/>
  <c r="N668" i="1"/>
  <c r="M668" i="1"/>
  <c r="L668" i="1"/>
  <c r="I668" i="1"/>
  <c r="C668" i="1"/>
  <c r="B668" i="1"/>
  <c r="A668" i="1"/>
  <c r="Q667" i="1"/>
  <c r="P667" i="1"/>
  <c r="O667" i="1"/>
  <c r="N667" i="1"/>
  <c r="M667" i="1"/>
  <c r="L667" i="1"/>
  <c r="I667" i="1"/>
  <c r="C667" i="1"/>
  <c r="B667" i="1"/>
  <c r="A667" i="1"/>
  <c r="P666" i="1"/>
  <c r="Q665" i="1"/>
  <c r="P665" i="1"/>
  <c r="O665" i="1"/>
  <c r="N665" i="1"/>
  <c r="M665" i="1"/>
  <c r="L665" i="1"/>
  <c r="I665" i="1"/>
  <c r="C665" i="1"/>
  <c r="B665" i="1"/>
  <c r="A665" i="1"/>
  <c r="Q664" i="1"/>
  <c r="P664" i="1"/>
  <c r="O664" i="1"/>
  <c r="N664" i="1"/>
  <c r="M664" i="1"/>
  <c r="L664" i="1"/>
  <c r="I664" i="1"/>
  <c r="C664" i="1"/>
  <c r="B664" i="1"/>
  <c r="A664" i="1"/>
  <c r="Q663" i="1"/>
  <c r="P663" i="1"/>
  <c r="O663" i="1"/>
  <c r="N663" i="1"/>
  <c r="M663" i="1"/>
  <c r="L663" i="1"/>
  <c r="I663" i="1"/>
  <c r="C663" i="1"/>
  <c r="B663" i="1"/>
  <c r="A663" i="1"/>
  <c r="Q662" i="1"/>
  <c r="P662" i="1"/>
  <c r="O662" i="1"/>
  <c r="N662" i="1"/>
  <c r="M662" i="1"/>
  <c r="L662" i="1"/>
  <c r="I662" i="1"/>
  <c r="C662" i="1"/>
  <c r="B662" i="1"/>
  <c r="A662" i="1"/>
  <c r="P661" i="1"/>
  <c r="Q660" i="1"/>
  <c r="P660" i="1"/>
  <c r="O660" i="1"/>
  <c r="N660" i="1"/>
  <c r="M660" i="1"/>
  <c r="L660" i="1"/>
  <c r="I660" i="1"/>
  <c r="C660" i="1"/>
  <c r="B660" i="1"/>
  <c r="A660" i="1"/>
  <c r="Q659" i="1"/>
  <c r="P659" i="1"/>
  <c r="O659" i="1"/>
  <c r="N659" i="1"/>
  <c r="M659" i="1"/>
  <c r="L659" i="1"/>
  <c r="I659" i="1"/>
  <c r="C659" i="1"/>
  <c r="B659" i="1"/>
  <c r="A659" i="1"/>
  <c r="Q658" i="1"/>
  <c r="P658" i="1"/>
  <c r="O658" i="1"/>
  <c r="N658" i="1"/>
  <c r="M658" i="1"/>
  <c r="L658" i="1"/>
  <c r="I658" i="1"/>
  <c r="C658" i="1"/>
  <c r="B658" i="1"/>
  <c r="A658" i="1"/>
  <c r="Q657" i="1"/>
  <c r="P657" i="1"/>
  <c r="O657" i="1"/>
  <c r="N657" i="1"/>
  <c r="M657" i="1"/>
  <c r="L657" i="1"/>
  <c r="I657" i="1"/>
  <c r="C657" i="1"/>
  <c r="B657" i="1"/>
  <c r="A657" i="1"/>
  <c r="P656" i="1"/>
  <c r="Q655" i="1"/>
  <c r="P655" i="1"/>
  <c r="O655" i="1"/>
  <c r="N655" i="1"/>
  <c r="M655" i="1"/>
  <c r="L655" i="1"/>
  <c r="I655" i="1"/>
  <c r="C655" i="1"/>
  <c r="B655" i="1"/>
  <c r="A655" i="1"/>
  <c r="Q654" i="1"/>
  <c r="P654" i="1"/>
  <c r="O654" i="1"/>
  <c r="N654" i="1"/>
  <c r="M654" i="1"/>
  <c r="L654" i="1"/>
  <c r="I654" i="1"/>
  <c r="C654" i="1"/>
  <c r="B654" i="1"/>
  <c r="A654" i="1"/>
  <c r="Q653" i="1"/>
  <c r="P653" i="1"/>
  <c r="O653" i="1"/>
  <c r="N653" i="1"/>
  <c r="M653" i="1"/>
  <c r="L653" i="1"/>
  <c r="I653" i="1"/>
  <c r="C653" i="1"/>
  <c r="B653" i="1"/>
  <c r="A653" i="1"/>
  <c r="Q652" i="1"/>
  <c r="P652" i="1"/>
  <c r="O652" i="1"/>
  <c r="N652" i="1"/>
  <c r="M652" i="1"/>
  <c r="L652" i="1"/>
  <c r="I652" i="1"/>
  <c r="C652" i="1"/>
  <c r="B652" i="1"/>
  <c r="A652" i="1"/>
  <c r="P651" i="1"/>
  <c r="Q650" i="1"/>
  <c r="P650" i="1"/>
  <c r="O650" i="1"/>
  <c r="N650" i="1"/>
  <c r="M650" i="1"/>
  <c r="L650" i="1"/>
  <c r="I650" i="1"/>
  <c r="C650" i="1"/>
  <c r="B650" i="1"/>
  <c r="A650" i="1"/>
  <c r="Q649" i="1"/>
  <c r="P649" i="1"/>
  <c r="O649" i="1"/>
  <c r="N649" i="1"/>
  <c r="M649" i="1"/>
  <c r="L649" i="1"/>
  <c r="I649" i="1"/>
  <c r="C649" i="1"/>
  <c r="B649" i="1"/>
  <c r="A649" i="1"/>
  <c r="Q648" i="1"/>
  <c r="P648" i="1"/>
  <c r="O648" i="1"/>
  <c r="N648" i="1"/>
  <c r="M648" i="1"/>
  <c r="L648" i="1"/>
  <c r="I648" i="1"/>
  <c r="C648" i="1"/>
  <c r="B648" i="1"/>
  <c r="A648" i="1"/>
  <c r="Q647" i="1"/>
  <c r="P647" i="1"/>
  <c r="O647" i="1"/>
  <c r="N647" i="1"/>
  <c r="M647" i="1"/>
  <c r="L647" i="1"/>
  <c r="I647" i="1"/>
  <c r="C647" i="1"/>
  <c r="B647" i="1"/>
  <c r="A647" i="1"/>
  <c r="P646" i="1"/>
  <c r="Q645" i="1"/>
  <c r="O645" i="1"/>
  <c r="N645" i="1"/>
  <c r="M645" i="1"/>
  <c r="L645" i="1"/>
  <c r="I645" i="1"/>
  <c r="C645" i="1"/>
  <c r="B645" i="1"/>
  <c r="A645" i="1"/>
  <c r="Q644" i="1"/>
  <c r="O644" i="1"/>
  <c r="N644" i="1"/>
  <c r="M644" i="1"/>
  <c r="L644" i="1"/>
  <c r="I644" i="1"/>
  <c r="C644" i="1"/>
  <c r="B644" i="1"/>
  <c r="A644" i="1"/>
  <c r="Q643" i="1"/>
  <c r="O643" i="1"/>
  <c r="N643" i="1"/>
  <c r="M643" i="1"/>
  <c r="L643" i="1"/>
  <c r="I643" i="1"/>
  <c r="C643" i="1"/>
  <c r="B643" i="1"/>
  <c r="A643" i="1"/>
  <c r="Q642" i="1"/>
  <c r="O642" i="1"/>
  <c r="N642" i="1"/>
  <c r="M642" i="1"/>
  <c r="L642" i="1"/>
  <c r="I642" i="1"/>
  <c r="C642" i="1"/>
  <c r="B642" i="1"/>
  <c r="A64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M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M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T322" i="1"/>
  <c r="S322" i="1"/>
  <c r="R322" i="1"/>
  <c r="Q322" i="1"/>
  <c r="P322" i="1"/>
  <c r="O322" i="1"/>
  <c r="N322" i="1"/>
  <c r="L322" i="1"/>
  <c r="K322" i="1"/>
  <c r="J322" i="1"/>
  <c r="C322" i="1"/>
  <c r="B322" i="1"/>
  <c r="A322" i="1"/>
  <c r="T321" i="1"/>
  <c r="S321" i="1"/>
  <c r="R321" i="1"/>
  <c r="Q321" i="1"/>
  <c r="P321" i="1"/>
  <c r="O321" i="1"/>
  <c r="N321" i="1"/>
  <c r="L321" i="1"/>
  <c r="K321" i="1"/>
  <c r="J321" i="1"/>
  <c r="C321" i="1"/>
  <c r="B321" i="1"/>
  <c r="A321" i="1"/>
  <c r="T320" i="1"/>
  <c r="S320" i="1"/>
  <c r="R320" i="1"/>
  <c r="Q320" i="1"/>
  <c r="P320" i="1"/>
  <c r="O320" i="1"/>
  <c r="N320" i="1"/>
  <c r="L320" i="1"/>
  <c r="K320" i="1"/>
  <c r="J320" i="1"/>
  <c r="C320" i="1"/>
  <c r="B320" i="1"/>
  <c r="A320" i="1"/>
  <c r="T319" i="1"/>
  <c r="S319" i="1"/>
  <c r="R319" i="1"/>
  <c r="Q319" i="1"/>
  <c r="P319" i="1"/>
  <c r="O319" i="1"/>
  <c r="N319" i="1"/>
  <c r="L319" i="1"/>
  <c r="K319" i="1"/>
  <c r="J319" i="1"/>
  <c r="C319" i="1"/>
  <c r="B319" i="1"/>
  <c r="A319" i="1"/>
  <c r="T318" i="1"/>
  <c r="S318" i="1"/>
  <c r="R318" i="1"/>
  <c r="Q318" i="1"/>
  <c r="P318" i="1"/>
  <c r="O318" i="1"/>
  <c r="N318" i="1"/>
  <c r="L318" i="1"/>
  <c r="K318" i="1"/>
  <c r="J318" i="1"/>
  <c r="C318" i="1"/>
  <c r="B318" i="1"/>
  <c r="A318" i="1"/>
  <c r="T317" i="1"/>
  <c r="S317" i="1"/>
  <c r="R317" i="1"/>
  <c r="Q317" i="1"/>
  <c r="P317" i="1"/>
  <c r="O317" i="1"/>
  <c r="N317" i="1"/>
  <c r="L317" i="1"/>
  <c r="K317" i="1"/>
  <c r="J317" i="1"/>
  <c r="C317" i="1"/>
  <c r="B317" i="1"/>
  <c r="A317" i="1"/>
  <c r="T316" i="1"/>
  <c r="S316" i="1"/>
  <c r="R316" i="1"/>
  <c r="Q316" i="1"/>
  <c r="P316" i="1"/>
  <c r="O316" i="1"/>
  <c r="N316" i="1"/>
  <c r="L316" i="1"/>
  <c r="K316" i="1"/>
  <c r="J316" i="1"/>
  <c r="C316" i="1"/>
  <c r="B316" i="1"/>
  <c r="A316" i="1"/>
  <c r="T315" i="1"/>
  <c r="S315" i="1"/>
  <c r="R315" i="1"/>
  <c r="Q315" i="1"/>
  <c r="P315" i="1"/>
  <c r="O315" i="1"/>
  <c r="N315" i="1"/>
  <c r="L315" i="1"/>
  <c r="K315" i="1"/>
  <c r="J315" i="1"/>
  <c r="C315" i="1"/>
  <c r="B315" i="1"/>
  <c r="A315" i="1"/>
  <c r="T314" i="1"/>
  <c r="S314" i="1"/>
  <c r="R314" i="1"/>
  <c r="Q314" i="1"/>
  <c r="P314" i="1"/>
  <c r="O314" i="1"/>
  <c r="N314" i="1"/>
  <c r="L314" i="1"/>
  <c r="K314" i="1"/>
  <c r="J314" i="1"/>
  <c r="C314" i="1"/>
  <c r="B314" i="1"/>
  <c r="A314" i="1"/>
  <c r="T313" i="1"/>
  <c r="S313" i="1"/>
  <c r="R313" i="1"/>
  <c r="Q313" i="1"/>
  <c r="P313" i="1"/>
  <c r="O313" i="1"/>
  <c r="N313" i="1"/>
  <c r="L313" i="1"/>
  <c r="K313" i="1"/>
  <c r="J313" i="1"/>
  <c r="C313" i="1"/>
  <c r="B313" i="1"/>
  <c r="A313" i="1"/>
  <c r="M312" i="1"/>
  <c r="M388" i="1" s="1"/>
  <c r="M322" i="1" l="1"/>
  <c r="M330" i="1"/>
  <c r="M362" i="1"/>
  <c r="M318" i="1"/>
  <c r="M350" i="1"/>
  <c r="M382" i="1"/>
  <c r="M326" i="1"/>
  <c r="M358" i="1"/>
  <c r="M390" i="1"/>
  <c r="M314" i="1"/>
  <c r="M346" i="1"/>
  <c r="M378" i="1"/>
  <c r="M334" i="1"/>
  <c r="M366" i="1"/>
  <c r="M354" i="1"/>
  <c r="M386" i="1"/>
  <c r="M342" i="1"/>
  <c r="M374" i="1"/>
  <c r="M315" i="1"/>
  <c r="M319" i="1"/>
  <c r="M323" i="1"/>
  <c r="M327" i="1"/>
  <c r="M331" i="1"/>
  <c r="M335" i="1"/>
  <c r="M339" i="1"/>
  <c r="M343" i="1"/>
  <c r="M347" i="1"/>
  <c r="M351" i="1"/>
  <c r="M355" i="1"/>
  <c r="M359" i="1"/>
  <c r="M363" i="1"/>
  <c r="M367" i="1"/>
  <c r="M371" i="1"/>
  <c r="M375" i="1"/>
  <c r="M379" i="1"/>
  <c r="M383" i="1"/>
  <c r="M387" i="1"/>
  <c r="M391" i="1"/>
  <c r="M313" i="1"/>
  <c r="M317" i="1"/>
  <c r="M321" i="1"/>
  <c r="M325" i="1"/>
  <c r="M329" i="1"/>
  <c r="M333" i="1"/>
  <c r="M337" i="1"/>
  <c r="M341" i="1"/>
  <c r="M345" i="1"/>
  <c r="M349" i="1"/>
  <c r="M353" i="1"/>
  <c r="M357" i="1"/>
  <c r="M361" i="1"/>
  <c r="M365" i="1"/>
  <c r="M369" i="1"/>
  <c r="M373" i="1"/>
  <c r="M377" i="1"/>
  <c r="M381" i="1"/>
  <c r="M385" i="1"/>
  <c r="M389" i="1"/>
  <c r="M316" i="1"/>
  <c r="M320" i="1"/>
  <c r="M324" i="1"/>
  <c r="M328" i="1"/>
  <c r="M332" i="1"/>
  <c r="M336" i="1"/>
  <c r="M340" i="1"/>
  <c r="M344" i="1"/>
  <c r="M348" i="1"/>
  <c r="M352" i="1"/>
  <c r="M356" i="1"/>
  <c r="M360" i="1"/>
  <c r="M364" i="1"/>
  <c r="M368" i="1"/>
  <c r="M372" i="1"/>
  <c r="M376" i="1"/>
  <c r="M380" i="1"/>
  <c r="M384" i="1"/>
  <c r="J23" i="19"/>
  <c r="F9" i="19" l="1"/>
  <c r="F15" i="19"/>
  <c r="F17" i="19"/>
  <c r="F19" i="19"/>
  <c r="F21" i="19"/>
  <c r="F25" i="19"/>
  <c r="F34" i="19"/>
  <c r="F35" i="19"/>
  <c r="F36" i="19"/>
  <c r="F37" i="19"/>
  <c r="F41" i="19"/>
  <c r="F57" i="19"/>
  <c r="F62" i="19"/>
  <c r="F63" i="19"/>
  <c r="F64" i="19"/>
  <c r="F65" i="19"/>
  <c r="F66" i="19"/>
  <c r="F67" i="19"/>
  <c r="F68" i="19"/>
  <c r="F69" i="19"/>
  <c r="F73" i="19"/>
  <c r="F75" i="19"/>
  <c r="F78" i="19"/>
  <c r="F81" i="19"/>
  <c r="F84" i="19"/>
  <c r="F87" i="19"/>
  <c r="F90" i="19"/>
  <c r="F93" i="19"/>
  <c r="F96" i="19"/>
  <c r="F97" i="19"/>
  <c r="F99" i="19"/>
  <c r="F102" i="19"/>
  <c r="F105" i="19"/>
  <c r="F108" i="19"/>
  <c r="F111" i="19"/>
  <c r="F114" i="19"/>
  <c r="F117" i="19"/>
  <c r="F120" i="19"/>
  <c r="F121" i="19"/>
  <c r="F122" i="19"/>
  <c r="F123" i="19"/>
  <c r="F124" i="19"/>
  <c r="F125" i="19"/>
  <c r="F126" i="19"/>
  <c r="F127" i="19"/>
  <c r="F128" i="19"/>
  <c r="F129" i="19"/>
  <c r="F130" i="19"/>
  <c r="F131" i="19"/>
  <c r="F133" i="19"/>
  <c r="F135" i="19"/>
  <c r="F137" i="19"/>
  <c r="F147" i="19"/>
  <c r="F149" i="19"/>
  <c r="F151" i="19"/>
  <c r="F153" i="19"/>
  <c r="F155" i="19"/>
  <c r="F157" i="19"/>
  <c r="F159" i="19"/>
  <c r="F161" i="19"/>
  <c r="F175" i="19"/>
  <c r="F176" i="19"/>
  <c r="F177" i="19"/>
  <c r="F178" i="19"/>
  <c r="F179" i="19"/>
  <c r="F180" i="19"/>
  <c r="F181" i="19"/>
  <c r="F182" i="19"/>
  <c r="F184" i="19"/>
  <c r="F185" i="19"/>
  <c r="F187" i="19"/>
  <c r="F190" i="19"/>
  <c r="F193" i="19"/>
  <c r="F195" i="19"/>
  <c r="F196" i="19"/>
  <c r="F197" i="19"/>
  <c r="F198" i="19"/>
  <c r="F200" i="19"/>
  <c r="F201" i="19"/>
  <c r="F203" i="19"/>
  <c r="F206" i="19"/>
  <c r="F209" i="19"/>
  <c r="F212" i="19"/>
  <c r="F215" i="19"/>
  <c r="F218" i="19"/>
  <c r="F221" i="19"/>
  <c r="F224" i="19"/>
  <c r="F225" i="19"/>
  <c r="F227" i="19"/>
  <c r="F230" i="19"/>
  <c r="F233" i="19"/>
  <c r="F236" i="19"/>
  <c r="F239" i="19"/>
  <c r="F242" i="19"/>
  <c r="F245" i="19"/>
  <c r="F249" i="19"/>
  <c r="F251" i="19"/>
  <c r="F252" i="19"/>
  <c r="F253" i="19"/>
  <c r="F254" i="19"/>
  <c r="F257" i="19"/>
  <c r="F261" i="19"/>
  <c r="F265" i="19"/>
  <c r="F269" i="19"/>
  <c r="F272" i="19"/>
  <c r="F273" i="19"/>
  <c r="F275" i="19"/>
  <c r="F278" i="19"/>
  <c r="F281" i="19"/>
  <c r="F284" i="19"/>
  <c r="F287" i="19"/>
  <c r="F290" i="19"/>
  <c r="F293" i="19"/>
  <c r="F296" i="19"/>
  <c r="F297" i="19"/>
  <c r="F299" i="19"/>
  <c r="F302" i="19"/>
  <c r="F305" i="19"/>
  <c r="F316" i="19"/>
  <c r="F319" i="19"/>
  <c r="F322" i="19"/>
  <c r="F325" i="19"/>
  <c r="F329" i="19"/>
  <c r="F332" i="19"/>
  <c r="F335" i="19"/>
  <c r="F338" i="19"/>
  <c r="F341" i="19"/>
  <c r="F344" i="19"/>
  <c r="F345" i="19"/>
  <c r="F347" i="19"/>
  <c r="F350" i="19"/>
  <c r="F351" i="19"/>
  <c r="F353" i="19"/>
  <c r="F355" i="19"/>
  <c r="F357" i="19"/>
  <c r="F359" i="19"/>
  <c r="F361" i="19"/>
  <c r="F364" i="19"/>
  <c r="F367" i="19"/>
  <c r="F370" i="19"/>
  <c r="F373" i="19"/>
  <c r="F375" i="19"/>
  <c r="F376" i="19"/>
  <c r="F377" i="19"/>
  <c r="F378" i="19"/>
  <c r="F379" i="19"/>
  <c r="F380" i="19"/>
  <c r="F381" i="19"/>
  <c r="F382" i="19"/>
  <c r="F383" i="19"/>
  <c r="F384" i="19"/>
  <c r="F385" i="19"/>
  <c r="F386" i="19"/>
  <c r="F387" i="19"/>
  <c r="F388" i="19"/>
  <c r="F389" i="19"/>
  <c r="F390" i="19"/>
  <c r="F395" i="19"/>
  <c r="F396" i="19"/>
  <c r="F397" i="19"/>
  <c r="F398" i="19"/>
  <c r="F399" i="19"/>
  <c r="F400" i="19"/>
  <c r="F401" i="19"/>
  <c r="F402" i="19"/>
  <c r="F403" i="19"/>
  <c r="F405" i="19"/>
  <c r="F407" i="19"/>
  <c r="F409" i="19"/>
  <c r="F411" i="19"/>
  <c r="F412" i="19"/>
  <c r="F413" i="19"/>
  <c r="F414" i="19"/>
  <c r="F415" i="19"/>
  <c r="F416" i="19"/>
  <c r="F417" i="19"/>
  <c r="F418" i="19"/>
  <c r="F419" i="19"/>
  <c r="F420" i="19"/>
  <c r="F421" i="19"/>
  <c r="F422" i="19"/>
  <c r="F423" i="19"/>
  <c r="F424" i="19"/>
  <c r="F425" i="19"/>
  <c r="F426" i="19"/>
  <c r="F427" i="19"/>
  <c r="F428" i="19"/>
  <c r="F429" i="19"/>
  <c r="F430" i="19"/>
  <c r="F431" i="19"/>
  <c r="F432" i="19"/>
  <c r="F433" i="19"/>
  <c r="F434" i="19"/>
  <c r="F435" i="19"/>
  <c r="F436" i="19"/>
  <c r="F437" i="19"/>
  <c r="F438" i="19"/>
  <c r="F439" i="19"/>
  <c r="F441" i="19"/>
  <c r="F443" i="19"/>
  <c r="F444" i="19"/>
  <c r="F445" i="19"/>
  <c r="F446" i="19"/>
  <c r="F448" i="19"/>
  <c r="F449" i="19"/>
  <c r="F451" i="19"/>
  <c r="F454" i="19"/>
  <c r="F455" i="19"/>
  <c r="F457" i="19"/>
  <c r="F460" i="19"/>
  <c r="F463" i="19"/>
  <c r="F466" i="19"/>
  <c r="F469" i="19"/>
  <c r="F472" i="19"/>
  <c r="F473" i="19"/>
  <c r="F475" i="19"/>
  <c r="F478" i="19"/>
  <c r="F479" i="19"/>
  <c r="F481" i="19"/>
  <c r="F484" i="19"/>
  <c r="F487" i="19"/>
  <c r="F490" i="19"/>
  <c r="F493" i="19"/>
  <c r="F495" i="19"/>
  <c r="F496" i="19"/>
  <c r="F497" i="19"/>
  <c r="F498" i="19"/>
  <c r="F499" i="19"/>
  <c r="F500" i="19"/>
  <c r="F501" i="19"/>
  <c r="F502" i="19"/>
  <c r="F507" i="19"/>
  <c r="F508" i="19"/>
  <c r="F509" i="19"/>
  <c r="F510" i="19"/>
  <c r="F511" i="19"/>
  <c r="F512" i="19"/>
  <c r="F513" i="19"/>
  <c r="F514" i="19"/>
  <c r="F515" i="19"/>
  <c r="F516" i="19"/>
  <c r="F517" i="19"/>
  <c r="F518" i="19"/>
  <c r="F519" i="19"/>
  <c r="F520" i="19"/>
  <c r="F521" i="19"/>
  <c r="F522" i="19"/>
  <c r="F524" i="19"/>
  <c r="F527" i="19"/>
  <c r="F530" i="19"/>
  <c r="F533" i="19"/>
  <c r="F536" i="19"/>
  <c r="F537" i="19"/>
  <c r="F539" i="19"/>
  <c r="F542" i="19"/>
  <c r="F543" i="19"/>
  <c r="F545" i="19"/>
  <c r="F548" i="19"/>
  <c r="F551" i="19"/>
  <c r="F553" i="19"/>
  <c r="F554" i="19"/>
  <c r="F557" i="19"/>
  <c r="F560" i="19"/>
  <c r="F561" i="19"/>
  <c r="F563" i="19"/>
  <c r="F566" i="19"/>
  <c r="F567" i="19"/>
  <c r="F569" i="19"/>
  <c r="F572" i="19"/>
  <c r="F575" i="19"/>
  <c r="F578" i="19"/>
  <c r="F581" i="19"/>
  <c r="F584" i="19"/>
  <c r="F585" i="19"/>
  <c r="F587" i="19"/>
  <c r="F590" i="19"/>
  <c r="F591" i="19"/>
  <c r="F593" i="19"/>
  <c r="F596" i="19"/>
  <c r="F599" i="19"/>
  <c r="F601" i="19"/>
  <c r="F602" i="19"/>
  <c r="F605" i="19"/>
  <c r="F608" i="19"/>
  <c r="F609" i="19"/>
  <c r="F611" i="19"/>
  <c r="F614" i="19"/>
  <c r="F615" i="19"/>
  <c r="F617" i="19"/>
  <c r="F620" i="19"/>
  <c r="F623" i="19"/>
  <c r="F626" i="19"/>
  <c r="F629" i="19"/>
  <c r="F632" i="19"/>
  <c r="F633" i="19"/>
  <c r="F635" i="19"/>
  <c r="F638" i="19"/>
  <c r="F639" i="19"/>
  <c r="F641" i="19"/>
  <c r="F644" i="19"/>
  <c r="F647" i="19"/>
  <c r="F650" i="19"/>
  <c r="F653" i="19"/>
  <c r="F656" i="19"/>
  <c r="F657" i="19"/>
  <c r="F659" i="19"/>
  <c r="F662" i="19"/>
  <c r="F663" i="19"/>
  <c r="F665" i="19"/>
  <c r="F668" i="19"/>
  <c r="F671" i="19"/>
  <c r="F674" i="19"/>
  <c r="F677" i="19"/>
  <c r="F680" i="19"/>
  <c r="F681" i="19"/>
  <c r="F683" i="19"/>
  <c r="F686" i="19"/>
  <c r="F687" i="19"/>
  <c r="F689" i="19"/>
  <c r="F692" i="19"/>
  <c r="F694" i="19"/>
  <c r="F696" i="19"/>
  <c r="F698" i="19"/>
  <c r="F700" i="19"/>
  <c r="F703" i="19"/>
  <c r="F706" i="19"/>
  <c r="F709" i="19"/>
  <c r="F712" i="19"/>
  <c r="F713" i="19"/>
  <c r="F715" i="19"/>
  <c r="F718" i="19"/>
  <c r="F719" i="19"/>
  <c r="F721" i="19"/>
  <c r="F724" i="19"/>
  <c r="F727" i="19"/>
  <c r="F728" i="19"/>
  <c r="F730" i="19"/>
  <c r="F733" i="19"/>
  <c r="F736" i="19"/>
  <c r="F737" i="19"/>
  <c r="F739" i="19"/>
  <c r="F742" i="19"/>
  <c r="F743" i="19"/>
  <c r="F745" i="19"/>
  <c r="F748" i="19"/>
  <c r="F751" i="19"/>
  <c r="F752" i="19"/>
  <c r="F753" i="19"/>
  <c r="F754" i="19"/>
  <c r="F757" i="19"/>
  <c r="F760" i="19"/>
  <c r="F761" i="19"/>
  <c r="F763" i="19"/>
  <c r="F764" i="19"/>
  <c r="F766" i="19"/>
  <c r="F767" i="19"/>
  <c r="F769" i="19"/>
  <c r="F772" i="19"/>
  <c r="F775" i="19"/>
  <c r="F776" i="19"/>
  <c r="F778" i="19"/>
  <c r="F781" i="19"/>
  <c r="F784" i="19"/>
  <c r="F785" i="19"/>
  <c r="F787" i="19"/>
  <c r="F788" i="19"/>
  <c r="F790" i="19"/>
  <c r="F791" i="19"/>
  <c r="F793" i="19"/>
  <c r="F796" i="19"/>
  <c r="F799" i="19"/>
  <c r="F800" i="19"/>
  <c r="F802" i="19"/>
  <c r="F805" i="19"/>
  <c r="F808" i="19"/>
  <c r="F812" i="19"/>
  <c r="F816" i="19"/>
  <c r="F817" i="19"/>
  <c r="F819" i="19"/>
  <c r="F820" i="19"/>
  <c r="F822" i="19"/>
  <c r="F823" i="19"/>
  <c r="F825" i="19"/>
  <c r="F828" i="19"/>
  <c r="F831" i="19"/>
  <c r="F832" i="19"/>
  <c r="F834" i="19"/>
  <c r="F837" i="19"/>
  <c r="F839" i="19"/>
  <c r="F840" i="19"/>
  <c r="F841" i="19"/>
  <c r="F842" i="19"/>
  <c r="F844" i="19"/>
  <c r="F847" i="19"/>
  <c r="F848" i="19"/>
  <c r="F850" i="19"/>
  <c r="F853" i="19"/>
  <c r="F856" i="19"/>
  <c r="F857" i="19"/>
  <c r="F859" i="19"/>
  <c r="F860" i="19"/>
  <c r="F862" i="19"/>
  <c r="F863" i="19"/>
  <c r="F865" i="19"/>
  <c r="F868" i="19"/>
  <c r="F869" i="19"/>
  <c r="F871" i="19"/>
  <c r="F872" i="19"/>
  <c r="F874" i="19"/>
  <c r="F877" i="19"/>
  <c r="F879" i="19"/>
  <c r="F880" i="19"/>
  <c r="F881" i="19"/>
  <c r="F883" i="19"/>
  <c r="F884" i="19"/>
  <c r="F885" i="19"/>
  <c r="F886" i="19"/>
  <c r="F888" i="19"/>
  <c r="F889" i="19"/>
  <c r="F891" i="19"/>
  <c r="F892" i="19"/>
  <c r="F894" i="19"/>
  <c r="F895" i="19"/>
  <c r="F897" i="19"/>
  <c r="F900" i="19"/>
  <c r="F901" i="19"/>
  <c r="F903" i="19"/>
  <c r="F904" i="19"/>
  <c r="F905" i="19"/>
  <c r="F906" i="19"/>
  <c r="F909" i="19"/>
  <c r="F911" i="19"/>
  <c r="F912" i="19"/>
  <c r="F913" i="19"/>
  <c r="F915" i="19"/>
  <c r="F916" i="19"/>
  <c r="F918" i="19"/>
  <c r="F919" i="19"/>
  <c r="F921" i="19"/>
  <c r="F923" i="19"/>
  <c r="F924" i="19"/>
  <c r="F925" i="19"/>
  <c r="F926" i="19"/>
  <c r="F2" i="19"/>
  <c r="J33" i="19"/>
  <c r="F393" i="19" s="1"/>
  <c r="J29" i="19"/>
  <c r="F289" i="19" s="1"/>
  <c r="J30" i="19"/>
  <c r="F82" i="19" s="1"/>
  <c r="F705" i="19" l="1"/>
  <c r="F673" i="19"/>
  <c r="F489" i="19"/>
  <c r="F241" i="19"/>
  <c r="F89" i="19"/>
  <c r="F49" i="19"/>
  <c r="F809" i="19"/>
  <c r="F529" i="19"/>
  <c r="F321" i="19"/>
  <c r="F217" i="19"/>
  <c r="F314" i="19"/>
  <c r="F394" i="19"/>
  <c r="F259" i="19"/>
  <c r="F267" i="19"/>
  <c r="F255" i="19"/>
  <c r="F263" i="19"/>
  <c r="F311" i="19"/>
  <c r="F391" i="19"/>
  <c r="F312" i="19"/>
  <c r="F392" i="19"/>
  <c r="F777" i="19"/>
  <c r="F649" i="19"/>
  <c r="F465" i="19"/>
  <c r="F169" i="19"/>
  <c r="F887" i="19"/>
  <c r="F849" i="19"/>
  <c r="F729" i="19"/>
  <c r="F697" i="19"/>
  <c r="F577" i="19"/>
  <c r="F337" i="19"/>
  <c r="F145" i="19"/>
  <c r="J16" i="19"/>
  <c r="L16" i="19" s="1"/>
  <c r="L38" i="8" s="1"/>
  <c r="F505" i="19"/>
  <c r="F369" i="19"/>
  <c r="F313" i="19"/>
  <c r="F10" i="19"/>
  <c r="F18" i="19"/>
  <c r="F26" i="19"/>
  <c r="F42" i="19"/>
  <c r="F50" i="19"/>
  <c r="F58" i="19"/>
  <c r="F74" i="19"/>
  <c r="F98" i="19"/>
  <c r="F186" i="19"/>
  <c r="F202" i="19"/>
  <c r="F226" i="19"/>
  <c r="F274" i="19"/>
  <c r="F298" i="19"/>
  <c r="F346" i="19"/>
  <c r="F450" i="19"/>
  <c r="F474" i="19"/>
  <c r="F506" i="19"/>
  <c r="F538" i="19"/>
  <c r="F562" i="19"/>
  <c r="F586" i="19"/>
  <c r="F610" i="19"/>
  <c r="F634" i="19"/>
  <c r="F658" i="19"/>
  <c r="F682" i="19"/>
  <c r="F714" i="19"/>
  <c r="F738" i="19"/>
  <c r="F762" i="19"/>
  <c r="F786" i="19"/>
  <c r="F818" i="19"/>
  <c r="F858" i="19"/>
  <c r="F890" i="19"/>
  <c r="F914" i="19"/>
  <c r="F780" i="19"/>
  <c r="F804" i="19"/>
  <c r="F852" i="19"/>
  <c r="F876" i="19"/>
  <c r="F447" i="19"/>
  <c r="F559" i="19"/>
  <c r="F607" i="19"/>
  <c r="F735" i="19"/>
  <c r="F815" i="19"/>
  <c r="F11" i="19"/>
  <c r="F27" i="19"/>
  <c r="F43" i="19"/>
  <c r="F51" i="19"/>
  <c r="F59" i="19"/>
  <c r="F83" i="19"/>
  <c r="F107" i="19"/>
  <c r="F139" i="19"/>
  <c r="F163" i="19"/>
  <c r="F171" i="19"/>
  <c r="F211" i="19"/>
  <c r="F235" i="19"/>
  <c r="F283" i="19"/>
  <c r="F315" i="19"/>
  <c r="F331" i="19"/>
  <c r="F363" i="19"/>
  <c r="F459" i="19"/>
  <c r="F483" i="19"/>
  <c r="F523" i="19"/>
  <c r="F547" i="19"/>
  <c r="F571" i="19"/>
  <c r="F595" i="19"/>
  <c r="F619" i="19"/>
  <c r="F643" i="19"/>
  <c r="F667" i="19"/>
  <c r="F691" i="19"/>
  <c r="F699" i="19"/>
  <c r="F723" i="19"/>
  <c r="F747" i="19"/>
  <c r="F771" i="19"/>
  <c r="F795" i="19"/>
  <c r="F811" i="19"/>
  <c r="F827" i="19"/>
  <c r="F843" i="19"/>
  <c r="F867" i="19"/>
  <c r="F899" i="19"/>
  <c r="F756" i="19"/>
  <c r="F836" i="19"/>
  <c r="F908" i="19"/>
  <c r="F631" i="19"/>
  <c r="F679" i="19"/>
  <c r="F759" i="19"/>
  <c r="F807" i="19"/>
  <c r="F855" i="19"/>
  <c r="F4" i="19"/>
  <c r="F12" i="19"/>
  <c r="F20" i="19"/>
  <c r="F28" i="19"/>
  <c r="F44" i="19"/>
  <c r="F52" i="19"/>
  <c r="F60" i="19"/>
  <c r="F92" i="19"/>
  <c r="F116" i="19"/>
  <c r="F172" i="19"/>
  <c r="F220" i="19"/>
  <c r="F244" i="19"/>
  <c r="F260" i="19"/>
  <c r="F268" i="19"/>
  <c r="F292" i="19"/>
  <c r="F324" i="19"/>
  <c r="J15" i="19" s="1"/>
  <c r="L15" i="19" s="1"/>
  <c r="L37" i="8" s="1"/>
  <c r="F340" i="19"/>
  <c r="F372" i="19"/>
  <c r="F468" i="19"/>
  <c r="F492" i="19"/>
  <c r="F532" i="19"/>
  <c r="F556" i="19"/>
  <c r="F580" i="19"/>
  <c r="F604" i="19"/>
  <c r="F628" i="19"/>
  <c r="F652" i="19"/>
  <c r="F676" i="19"/>
  <c r="F708" i="19"/>
  <c r="F732" i="19"/>
  <c r="F535" i="19"/>
  <c r="F695" i="19"/>
  <c r="F13" i="19"/>
  <c r="F29" i="19"/>
  <c r="F45" i="19"/>
  <c r="F53" i="19"/>
  <c r="F61" i="19"/>
  <c r="F77" i="19"/>
  <c r="F101" i="19"/>
  <c r="F141" i="19"/>
  <c r="F165" i="19"/>
  <c r="F173" i="19"/>
  <c r="F189" i="19"/>
  <c r="F205" i="19"/>
  <c r="F229" i="19"/>
  <c r="F277" i="19"/>
  <c r="F301" i="19"/>
  <c r="F349" i="19"/>
  <c r="F453" i="19"/>
  <c r="F477" i="19"/>
  <c r="F541" i="19"/>
  <c r="F565" i="19"/>
  <c r="F589" i="19"/>
  <c r="F613" i="19"/>
  <c r="F637" i="19"/>
  <c r="F661" i="19"/>
  <c r="F685" i="19"/>
  <c r="F693" i="19"/>
  <c r="F717" i="19"/>
  <c r="F741" i="19"/>
  <c r="F765" i="19"/>
  <c r="F789" i="19"/>
  <c r="F813" i="19"/>
  <c r="F821" i="19"/>
  <c r="F861" i="19"/>
  <c r="F893" i="19"/>
  <c r="F917" i="19"/>
  <c r="F471" i="19"/>
  <c r="F655" i="19"/>
  <c r="F783" i="19"/>
  <c r="F6" i="19"/>
  <c r="F14" i="19"/>
  <c r="F22" i="19"/>
  <c r="F30" i="19"/>
  <c r="F46" i="19"/>
  <c r="F86" i="19"/>
  <c r="F110" i="19"/>
  <c r="F174" i="19"/>
  <c r="F214" i="19"/>
  <c r="F238" i="19"/>
  <c r="F286" i="19"/>
  <c r="F318" i="19"/>
  <c r="F334" i="19"/>
  <c r="F366" i="19"/>
  <c r="F462" i="19"/>
  <c r="F486" i="19"/>
  <c r="F526" i="19"/>
  <c r="F550" i="19"/>
  <c r="F574" i="19"/>
  <c r="F598" i="19"/>
  <c r="F622" i="19"/>
  <c r="F646" i="19"/>
  <c r="F670" i="19"/>
  <c r="F702" i="19"/>
  <c r="F726" i="19"/>
  <c r="F750" i="19"/>
  <c r="F774" i="19"/>
  <c r="F798" i="19"/>
  <c r="F830" i="19"/>
  <c r="F846" i="19"/>
  <c r="F870" i="19"/>
  <c r="F902" i="19"/>
  <c r="F583" i="19"/>
  <c r="F23" i="19"/>
  <c r="F31" i="19"/>
  <c r="F47" i="19"/>
  <c r="F95" i="19"/>
  <c r="F119" i="19"/>
  <c r="F143" i="19"/>
  <c r="F167" i="19"/>
  <c r="F183" i="19"/>
  <c r="F199" i="19"/>
  <c r="F223" i="19"/>
  <c r="F271" i="19"/>
  <c r="F295" i="19"/>
  <c r="F343" i="19"/>
  <c r="F503" i="19"/>
  <c r="F711" i="19"/>
  <c r="F8" i="19"/>
  <c r="F16" i="19"/>
  <c r="F24" i="19"/>
  <c r="F32" i="19"/>
  <c r="F48" i="19"/>
  <c r="F80" i="19"/>
  <c r="F104" i="19"/>
  <c r="F192" i="19"/>
  <c r="F208" i="19"/>
  <c r="F232" i="19"/>
  <c r="F256" i="19"/>
  <c r="F264" i="19"/>
  <c r="F280" i="19"/>
  <c r="F304" i="19"/>
  <c r="F352" i="19"/>
  <c r="F456" i="19"/>
  <c r="J13" i="19" s="1"/>
  <c r="F480" i="19"/>
  <c r="F504" i="19"/>
  <c r="F544" i="19"/>
  <c r="F568" i="19"/>
  <c r="F592" i="19"/>
  <c r="F616" i="19"/>
  <c r="F640" i="19"/>
  <c r="F664" i="19"/>
  <c r="J19" i="19" s="1"/>
  <c r="L19" i="19" s="1"/>
  <c r="L15" i="8" s="1"/>
  <c r="M15" i="8" s="1"/>
  <c r="F688" i="19"/>
  <c r="F720" i="19"/>
  <c r="F744" i="19"/>
  <c r="F768" i="19"/>
  <c r="F792" i="19"/>
  <c r="F824" i="19"/>
  <c r="F864" i="19"/>
  <c r="F896" i="19"/>
  <c r="F920" i="19"/>
  <c r="F873" i="19"/>
  <c r="F833" i="19"/>
  <c r="F801" i="19"/>
  <c r="F625" i="19"/>
  <c r="F113" i="19"/>
  <c r="F33" i="19"/>
  <c r="F704" i="19"/>
  <c r="F672" i="19"/>
  <c r="F648" i="19"/>
  <c r="F624" i="19"/>
  <c r="F600" i="19"/>
  <c r="F576" i="19"/>
  <c r="F552" i="19"/>
  <c r="F528" i="19"/>
  <c r="F488" i="19"/>
  <c r="F464" i="19"/>
  <c r="F440" i="19"/>
  <c r="F408" i="19"/>
  <c r="F368" i="19"/>
  <c r="F360" i="19"/>
  <c r="F336" i="19"/>
  <c r="F328" i="19"/>
  <c r="F320" i="19"/>
  <c r="F288" i="19"/>
  <c r="F248" i="19"/>
  <c r="F240" i="19"/>
  <c r="F216" i="19"/>
  <c r="F168" i="19"/>
  <c r="F160" i="19"/>
  <c r="F152" i="19"/>
  <c r="F144" i="19"/>
  <c r="F136" i="19"/>
  <c r="F112" i="19"/>
  <c r="F88" i="19"/>
  <c r="F72" i="19"/>
  <c r="F56" i="19"/>
  <c r="F40" i="19"/>
  <c r="F327" i="19"/>
  <c r="F303" i="19"/>
  <c r="F279" i="19"/>
  <c r="F247" i="19"/>
  <c r="F231" i="19"/>
  <c r="F207" i="19"/>
  <c r="F191" i="19"/>
  <c r="F103" i="19"/>
  <c r="F79" i="19"/>
  <c r="F71" i="19"/>
  <c r="F55" i="19"/>
  <c r="F39" i="19"/>
  <c r="F7" i="19"/>
  <c r="F910" i="19"/>
  <c r="F878" i="19"/>
  <c r="F854" i="19"/>
  <c r="F838" i="19"/>
  <c r="F814" i="19"/>
  <c r="F806" i="19"/>
  <c r="F782" i="19"/>
  <c r="F758" i="19"/>
  <c r="F734" i="19"/>
  <c r="F710" i="19"/>
  <c r="F678" i="19"/>
  <c r="F654" i="19"/>
  <c r="F630" i="19"/>
  <c r="F606" i="19"/>
  <c r="F582" i="19"/>
  <c r="F558" i="19"/>
  <c r="F534" i="19"/>
  <c r="F494" i="19"/>
  <c r="F470" i="19"/>
  <c r="F406" i="19"/>
  <c r="F374" i="19"/>
  <c r="F358" i="19"/>
  <c r="F342" i="19"/>
  <c r="F326" i="19"/>
  <c r="F310" i="19"/>
  <c r="F294" i="19"/>
  <c r="F270" i="19"/>
  <c r="F262" i="19"/>
  <c r="F246" i="19"/>
  <c r="F222" i="19"/>
  <c r="F166" i="19"/>
  <c r="F158" i="19"/>
  <c r="F150" i="19"/>
  <c r="F142" i="19"/>
  <c r="F134" i="19"/>
  <c r="F118" i="19"/>
  <c r="F94" i="19"/>
  <c r="F70" i="19"/>
  <c r="F54" i="19"/>
  <c r="F38" i="19"/>
  <c r="F845" i="19"/>
  <c r="F829" i="19"/>
  <c r="F797" i="19"/>
  <c r="F773" i="19"/>
  <c r="F749" i="19"/>
  <c r="F725" i="19"/>
  <c r="F701" i="19"/>
  <c r="F669" i="19"/>
  <c r="F645" i="19"/>
  <c r="F621" i="19"/>
  <c r="F597" i="19"/>
  <c r="F573" i="19"/>
  <c r="F549" i="19"/>
  <c r="F525" i="19"/>
  <c r="F485" i="19"/>
  <c r="F461" i="19"/>
  <c r="F365" i="19"/>
  <c r="F333" i="19"/>
  <c r="F317" i="19"/>
  <c r="F309" i="19"/>
  <c r="F285" i="19"/>
  <c r="F237" i="19"/>
  <c r="F213" i="19"/>
  <c r="F109" i="19"/>
  <c r="F85" i="19"/>
  <c r="F5" i="19"/>
  <c r="F684" i="19"/>
  <c r="F660" i="19"/>
  <c r="F636" i="19"/>
  <c r="F612" i="19"/>
  <c r="F588" i="19"/>
  <c r="F564" i="19"/>
  <c r="F540" i="19"/>
  <c r="F476" i="19"/>
  <c r="F452" i="19"/>
  <c r="F404" i="19"/>
  <c r="F356" i="19"/>
  <c r="F348" i="19"/>
  <c r="F308" i="19"/>
  <c r="F300" i="19"/>
  <c r="F276" i="19"/>
  <c r="F228" i="19"/>
  <c r="F204" i="19"/>
  <c r="F188" i="19"/>
  <c r="F164" i="19"/>
  <c r="F156" i="19"/>
  <c r="F148" i="19"/>
  <c r="F140" i="19"/>
  <c r="F132" i="19"/>
  <c r="F100" i="19"/>
  <c r="F76" i="19"/>
  <c r="F740" i="19"/>
  <c r="F716" i="19"/>
  <c r="F907" i="19"/>
  <c r="F875" i="19"/>
  <c r="F851" i="19"/>
  <c r="F835" i="19"/>
  <c r="F803" i="19"/>
  <c r="F779" i="19"/>
  <c r="F755" i="19"/>
  <c r="F731" i="19"/>
  <c r="F707" i="19"/>
  <c r="F675" i="19"/>
  <c r="F651" i="19"/>
  <c r="F627" i="19"/>
  <c r="F603" i="19"/>
  <c r="F579" i="19"/>
  <c r="F555" i="19"/>
  <c r="F531" i="19"/>
  <c r="F491" i="19"/>
  <c r="F467" i="19"/>
  <c r="F371" i="19"/>
  <c r="F339" i="19"/>
  <c r="F323" i="19"/>
  <c r="F307" i="19"/>
  <c r="F291" i="19"/>
  <c r="F243" i="19"/>
  <c r="F219" i="19"/>
  <c r="F115" i="19"/>
  <c r="F91" i="19"/>
  <c r="F3" i="19"/>
  <c r="F922" i="19"/>
  <c r="F898" i="19"/>
  <c r="F882" i="19"/>
  <c r="F866" i="19"/>
  <c r="F826" i="19"/>
  <c r="F810" i="19"/>
  <c r="F794" i="19"/>
  <c r="F770" i="19"/>
  <c r="F746" i="19"/>
  <c r="F722" i="19"/>
  <c r="F690" i="19"/>
  <c r="F666" i="19"/>
  <c r="F642" i="19"/>
  <c r="F618" i="19"/>
  <c r="F594" i="19"/>
  <c r="F570" i="19"/>
  <c r="F546" i="19"/>
  <c r="F482" i="19"/>
  <c r="F458" i="19"/>
  <c r="F442" i="19"/>
  <c r="F410" i="19"/>
  <c r="F362" i="19"/>
  <c r="F354" i="19"/>
  <c r="F330" i="19"/>
  <c r="F306" i="19"/>
  <c r="F282" i="19"/>
  <c r="F266" i="19"/>
  <c r="F258" i="19"/>
  <c r="F250" i="19"/>
  <c r="F234" i="19"/>
  <c r="F210" i="19"/>
  <c r="F194" i="19"/>
  <c r="F170" i="19"/>
  <c r="F162" i="19"/>
  <c r="F154" i="19"/>
  <c r="F146" i="19"/>
  <c r="F138" i="19"/>
  <c r="J18" i="19" s="1"/>
  <c r="F106" i="19"/>
  <c r="L18" i="19" l="1"/>
  <c r="J17" i="19"/>
  <c r="L17" i="19" s="1"/>
  <c r="L14" i="8"/>
  <c r="J14" i="19"/>
  <c r="L14" i="19" s="1"/>
  <c r="L13" i="19"/>
  <c r="L12" i="8"/>
  <c r="M12" i="8" s="1"/>
  <c r="M38" i="8"/>
  <c r="M37" i="8"/>
  <c r="M14" i="8"/>
  <c r="L9" i="8" l="1"/>
  <c r="M9" i="8" s="1"/>
  <c r="K21" i="19"/>
  <c r="K20" i="19"/>
  <c r="L34" i="8"/>
  <c r="M34" i="8" s="1"/>
  <c r="L36" i="8"/>
  <c r="M36" i="8" s="1"/>
  <c r="L11" i="8"/>
  <c r="M11" i="8" s="1"/>
  <c r="J21" i="19"/>
  <c r="J20" i="19"/>
  <c r="S562" i="1"/>
  <c r="S561" i="1"/>
  <c r="S558" i="1"/>
  <c r="S557" i="1"/>
  <c r="R514" i="1"/>
  <c r="Q514" i="1"/>
  <c r="R513" i="1"/>
  <c r="Q513" i="1"/>
  <c r="R512" i="1"/>
  <c r="Q512" i="1"/>
  <c r="R511" i="1"/>
  <c r="Q511" i="1"/>
  <c r="R510" i="1"/>
  <c r="Q510" i="1"/>
  <c r="R508" i="1"/>
  <c r="Q508" i="1"/>
  <c r="S494" i="1"/>
  <c r="R494" i="1"/>
  <c r="S493" i="1"/>
  <c r="R493" i="1"/>
  <c r="S492" i="1"/>
  <c r="R492" i="1"/>
  <c r="S491" i="1"/>
  <c r="S490" i="1"/>
  <c r="R490" i="1"/>
  <c r="S489" i="1"/>
  <c r="R489" i="1"/>
  <c r="S488" i="1"/>
  <c r="R488" i="1"/>
  <c r="S487" i="1"/>
  <c r="R487" i="1"/>
  <c r="S485" i="1"/>
  <c r="R485" i="1"/>
  <c r="Q485" i="1"/>
  <c r="S484" i="1"/>
  <c r="R484" i="1"/>
  <c r="Q484" i="1"/>
  <c r="S482" i="1"/>
  <c r="R482" i="1"/>
  <c r="Q482" i="1"/>
  <c r="S481" i="1"/>
  <c r="R481" i="1"/>
  <c r="Q481" i="1"/>
  <c r="R478"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R403" i="1"/>
  <c r="Q403" i="1"/>
  <c r="R402" i="1"/>
  <c r="Q402" i="1"/>
  <c r="R401" i="1"/>
  <c r="Q401" i="1"/>
  <c r="R400" i="1"/>
  <c r="Q400" i="1"/>
  <c r="R399" i="1"/>
  <c r="Q399" i="1"/>
  <c r="R398" i="1"/>
  <c r="Q398" i="1"/>
  <c r="R397" i="1"/>
  <c r="Q397" i="1"/>
  <c r="R396" i="1"/>
  <c r="Q396" i="1"/>
  <c r="R395" i="1"/>
  <c r="Q395" i="1"/>
  <c r="R394" i="1"/>
  <c r="Q394"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39" i="1"/>
  <c r="O638" i="1"/>
  <c r="O637" i="1"/>
  <c r="O636" i="1"/>
  <c r="O635" i="1"/>
  <c r="O634" i="1"/>
  <c r="O632" i="1"/>
  <c r="O631" i="1"/>
  <c r="O630" i="1"/>
  <c r="O629" i="1"/>
  <c r="O628" i="1"/>
  <c r="O627" i="1"/>
  <c r="O626" i="1"/>
  <c r="O623" i="1"/>
  <c r="O622" i="1"/>
  <c r="O621" i="1"/>
  <c r="O616" i="1"/>
  <c r="O615" i="1"/>
  <c r="O612" i="1"/>
  <c r="O611" i="1"/>
  <c r="O610" i="1"/>
  <c r="O608" i="1"/>
  <c r="O605" i="1"/>
  <c r="O604" i="1"/>
  <c r="O603" i="1"/>
  <c r="O602" i="1"/>
  <c r="O601" i="1"/>
  <c r="O600" i="1"/>
  <c r="O598" i="1"/>
  <c r="O597" i="1"/>
  <c r="O596" i="1"/>
  <c r="O595" i="1"/>
  <c r="O594" i="1"/>
  <c r="O593" i="1"/>
  <c r="O592" i="1"/>
  <c r="O590" i="1"/>
  <c r="O589" i="1"/>
  <c r="O588" i="1"/>
  <c r="O587" i="1"/>
  <c r="O586" i="1"/>
  <c r="O585" i="1"/>
  <c r="O584" i="1"/>
  <c r="O583" i="1"/>
  <c r="O582" i="1"/>
  <c r="O581" i="1"/>
  <c r="O578" i="1"/>
  <c r="O577" i="1"/>
  <c r="O576" i="1"/>
  <c r="O575" i="1"/>
  <c r="O574" i="1"/>
  <c r="O562" i="1"/>
  <c r="O561" i="1"/>
  <c r="O558" i="1"/>
  <c r="O557" i="1"/>
  <c r="O524" i="1"/>
  <c r="O523" i="1"/>
  <c r="O521" i="1"/>
  <c r="O518" i="1"/>
  <c r="O517" i="1"/>
  <c r="O508" i="1"/>
  <c r="O494" i="1"/>
  <c r="O493" i="1"/>
  <c r="O492" i="1"/>
  <c r="O490" i="1"/>
  <c r="O489" i="1"/>
  <c r="O488" i="1"/>
  <c r="O487" i="1"/>
  <c r="O485" i="1"/>
  <c r="O484" i="1"/>
  <c r="O482" i="1"/>
  <c r="O481" i="1"/>
  <c r="O479" i="1"/>
  <c r="O478"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403" i="1"/>
  <c r="O402" i="1"/>
  <c r="O401" i="1"/>
  <c r="O400" i="1"/>
  <c r="O399" i="1"/>
  <c r="O398" i="1"/>
  <c r="O397" i="1"/>
  <c r="O396" i="1"/>
  <c r="O395" i="1"/>
  <c r="O394"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39" i="1"/>
  <c r="M639" i="1"/>
  <c r="L639" i="1"/>
  <c r="N638" i="1"/>
  <c r="M638" i="1"/>
  <c r="L638" i="1"/>
  <c r="N637" i="1"/>
  <c r="M637" i="1"/>
  <c r="L637" i="1"/>
  <c r="N636" i="1"/>
  <c r="M636" i="1"/>
  <c r="L636" i="1"/>
  <c r="N635" i="1"/>
  <c r="M635" i="1"/>
  <c r="L635" i="1"/>
  <c r="N634" i="1"/>
  <c r="M634" i="1"/>
  <c r="L634" i="1"/>
  <c r="N632" i="1"/>
  <c r="M632" i="1"/>
  <c r="L632" i="1"/>
  <c r="N631" i="1"/>
  <c r="M631" i="1"/>
  <c r="L631" i="1"/>
  <c r="N630" i="1"/>
  <c r="M630" i="1"/>
  <c r="L630" i="1"/>
  <c r="N629" i="1"/>
  <c r="M629" i="1"/>
  <c r="L629" i="1"/>
  <c r="N628" i="1"/>
  <c r="M628" i="1"/>
  <c r="L628" i="1"/>
  <c r="N627" i="1"/>
  <c r="M627" i="1"/>
  <c r="L627" i="1"/>
  <c r="N626" i="1"/>
  <c r="M626" i="1"/>
  <c r="L626" i="1"/>
  <c r="N623" i="1"/>
  <c r="M623" i="1"/>
  <c r="L623" i="1"/>
  <c r="N622" i="1"/>
  <c r="M622" i="1"/>
  <c r="L622" i="1"/>
  <c r="N621" i="1"/>
  <c r="M621" i="1"/>
  <c r="L621" i="1"/>
  <c r="N616" i="1"/>
  <c r="M616" i="1"/>
  <c r="L616" i="1"/>
  <c r="N615" i="1"/>
  <c r="M615" i="1"/>
  <c r="L615" i="1"/>
  <c r="N612" i="1"/>
  <c r="M612" i="1"/>
  <c r="L612" i="1"/>
  <c r="N611" i="1"/>
  <c r="M611" i="1"/>
  <c r="L611" i="1"/>
  <c r="N610" i="1"/>
  <c r="M610" i="1"/>
  <c r="L610" i="1"/>
  <c r="N608" i="1"/>
  <c r="M608" i="1"/>
  <c r="L608" i="1"/>
  <c r="N605" i="1"/>
  <c r="M605" i="1"/>
  <c r="L605" i="1"/>
  <c r="N604" i="1"/>
  <c r="M604" i="1"/>
  <c r="L604" i="1"/>
  <c r="N603" i="1"/>
  <c r="M603" i="1"/>
  <c r="L603" i="1"/>
  <c r="N602" i="1"/>
  <c r="M602" i="1"/>
  <c r="L602" i="1"/>
  <c r="N601" i="1"/>
  <c r="M601" i="1"/>
  <c r="L601" i="1"/>
  <c r="N600" i="1"/>
  <c r="M600" i="1"/>
  <c r="L600" i="1"/>
  <c r="N598" i="1"/>
  <c r="M598" i="1"/>
  <c r="L598" i="1"/>
  <c r="N597" i="1"/>
  <c r="M597" i="1"/>
  <c r="L597" i="1"/>
  <c r="N596" i="1"/>
  <c r="M596" i="1"/>
  <c r="L596" i="1"/>
  <c r="N595" i="1"/>
  <c r="M595" i="1"/>
  <c r="L595" i="1"/>
  <c r="N594" i="1"/>
  <c r="M594" i="1"/>
  <c r="L594" i="1"/>
  <c r="N593" i="1"/>
  <c r="M593" i="1"/>
  <c r="L593" i="1"/>
  <c r="N592" i="1"/>
  <c r="M592" i="1"/>
  <c r="L592" i="1"/>
  <c r="N590" i="1"/>
  <c r="M590" i="1"/>
  <c r="L590" i="1"/>
  <c r="N589" i="1"/>
  <c r="M589" i="1"/>
  <c r="L589" i="1"/>
  <c r="N588" i="1"/>
  <c r="M588" i="1"/>
  <c r="L588" i="1"/>
  <c r="N587" i="1"/>
  <c r="M587" i="1"/>
  <c r="L587" i="1"/>
  <c r="N586" i="1"/>
  <c r="M586" i="1"/>
  <c r="L586" i="1"/>
  <c r="N585" i="1"/>
  <c r="M585" i="1"/>
  <c r="L585" i="1"/>
  <c r="N584" i="1"/>
  <c r="M584" i="1"/>
  <c r="L584" i="1"/>
  <c r="N583" i="1"/>
  <c r="M583" i="1"/>
  <c r="L583" i="1"/>
  <c r="N582" i="1"/>
  <c r="M582" i="1"/>
  <c r="L582" i="1"/>
  <c r="N581" i="1"/>
  <c r="M581" i="1"/>
  <c r="L581" i="1"/>
  <c r="N578" i="1"/>
  <c r="M578" i="1"/>
  <c r="L578" i="1"/>
  <c r="N577" i="1"/>
  <c r="M577" i="1"/>
  <c r="L577" i="1"/>
  <c r="N576" i="1"/>
  <c r="M576" i="1"/>
  <c r="L576" i="1"/>
  <c r="N575" i="1"/>
  <c r="M575" i="1"/>
  <c r="L575" i="1"/>
  <c r="N574" i="1"/>
  <c r="M574" i="1"/>
  <c r="L574" i="1"/>
  <c r="N562" i="1"/>
  <c r="M562" i="1"/>
  <c r="L562" i="1"/>
  <c r="N561" i="1"/>
  <c r="M561" i="1"/>
  <c r="L561" i="1"/>
  <c r="N558" i="1"/>
  <c r="M558" i="1"/>
  <c r="L558" i="1"/>
  <c r="N557" i="1"/>
  <c r="M557" i="1"/>
  <c r="L557" i="1"/>
  <c r="N524" i="1"/>
  <c r="M524" i="1"/>
  <c r="L524" i="1"/>
  <c r="N523" i="1"/>
  <c r="M523" i="1"/>
  <c r="L523" i="1"/>
  <c r="N521" i="1"/>
  <c r="M521" i="1"/>
  <c r="L521" i="1"/>
  <c r="N518" i="1"/>
  <c r="M518" i="1"/>
  <c r="L518" i="1"/>
  <c r="N517" i="1"/>
  <c r="M517" i="1"/>
  <c r="L517" i="1"/>
  <c r="N514" i="1"/>
  <c r="M514" i="1"/>
  <c r="L514" i="1"/>
  <c r="N513" i="1"/>
  <c r="M513" i="1"/>
  <c r="L513" i="1"/>
  <c r="N512" i="1"/>
  <c r="M512" i="1"/>
  <c r="L512" i="1"/>
  <c r="N511" i="1"/>
  <c r="M511" i="1"/>
  <c r="L511" i="1"/>
  <c r="N510" i="1"/>
  <c r="M510" i="1"/>
  <c r="L510" i="1"/>
  <c r="N508" i="1"/>
  <c r="M508" i="1"/>
  <c r="L508" i="1"/>
  <c r="N494" i="1"/>
  <c r="M494" i="1"/>
  <c r="L494" i="1"/>
  <c r="N493" i="1"/>
  <c r="M493" i="1"/>
  <c r="L493" i="1"/>
  <c r="N492" i="1"/>
  <c r="M492" i="1"/>
  <c r="L492" i="1"/>
  <c r="N490" i="1"/>
  <c r="M490" i="1"/>
  <c r="L490" i="1"/>
  <c r="N489" i="1"/>
  <c r="M489" i="1"/>
  <c r="L489" i="1"/>
  <c r="N488" i="1"/>
  <c r="M488" i="1"/>
  <c r="L488" i="1"/>
  <c r="N487" i="1"/>
  <c r="M487" i="1"/>
  <c r="L487" i="1"/>
  <c r="N485" i="1"/>
  <c r="M485" i="1"/>
  <c r="L485" i="1"/>
  <c r="N484" i="1"/>
  <c r="M484" i="1"/>
  <c r="L484" i="1"/>
  <c r="N482" i="1"/>
  <c r="M482" i="1"/>
  <c r="L482" i="1"/>
  <c r="N481" i="1"/>
  <c r="M481" i="1"/>
  <c r="L481" i="1"/>
  <c r="N479" i="1"/>
  <c r="M479" i="1"/>
  <c r="L479" i="1"/>
  <c r="N478" i="1"/>
  <c r="M478" i="1"/>
  <c r="L478"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403" i="1"/>
  <c r="M403" i="1"/>
  <c r="L403" i="1"/>
  <c r="N402" i="1"/>
  <c r="M402" i="1"/>
  <c r="L402" i="1"/>
  <c r="N401" i="1"/>
  <c r="M401" i="1"/>
  <c r="L401" i="1"/>
  <c r="N400" i="1"/>
  <c r="M400" i="1"/>
  <c r="L400" i="1"/>
  <c r="N399" i="1"/>
  <c r="M399" i="1"/>
  <c r="L399" i="1"/>
  <c r="N398" i="1"/>
  <c r="M398" i="1"/>
  <c r="L398" i="1"/>
  <c r="N397" i="1"/>
  <c r="M397" i="1"/>
  <c r="L397" i="1"/>
  <c r="N396" i="1"/>
  <c r="M396" i="1"/>
  <c r="L396" i="1"/>
  <c r="N395" i="1"/>
  <c r="M395" i="1"/>
  <c r="L395" i="1"/>
  <c r="N394" i="1"/>
  <c r="M394" i="1"/>
  <c r="L394"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M20" i="19" l="1"/>
  <c r="L20" i="19"/>
  <c r="L21" i="19"/>
  <c r="L3" i="8" s="1"/>
  <c r="M3" i="8" s="1"/>
  <c r="M21"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298" i="1" s="1"/>
  <c r="B44" i="18"/>
  <c r="O509" i="1" s="1"/>
  <c r="B40" i="18"/>
  <c r="F153" i="8" s="1"/>
  <c r="B39" i="18"/>
  <c r="F150" i="8" s="1"/>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B7" i="18"/>
  <c r="B5" i="18"/>
  <c r="F125" i="8" s="1"/>
  <c r="B3" i="18"/>
  <c r="F131" i="8" s="1"/>
  <c r="F93" i="8"/>
  <c r="F12" i="8"/>
  <c r="F87" i="8"/>
  <c r="F81" i="8"/>
  <c r="F88" i="8"/>
  <c r="F133" i="8"/>
  <c r="F102" i="8"/>
  <c r="F114" i="8"/>
  <c r="F124" i="8"/>
  <c r="F83" i="8"/>
  <c r="F89" i="8"/>
  <c r="F100" i="8"/>
  <c r="F117" i="8"/>
  <c r="F118" i="8"/>
  <c r="J508" i="1"/>
  <c r="K508" i="1"/>
  <c r="C508" i="1"/>
  <c r="B508" i="1"/>
  <c r="A508"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639" i="1"/>
  <c r="J639" i="1"/>
  <c r="C639" i="1"/>
  <c r="A639" i="1"/>
  <c r="K605" i="1"/>
  <c r="J605" i="1"/>
  <c r="C605" i="1"/>
  <c r="A605"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85" i="1"/>
  <c r="J485" i="1"/>
  <c r="K484" i="1"/>
  <c r="J484" i="1"/>
  <c r="J482" i="1"/>
  <c r="J481" i="1"/>
  <c r="C485" i="1"/>
  <c r="B485" i="1"/>
  <c r="A485" i="1"/>
  <c r="C484" i="1"/>
  <c r="B484" i="1"/>
  <c r="A484" i="1"/>
  <c r="K482" i="1"/>
  <c r="K481" i="1"/>
  <c r="B481" i="1"/>
  <c r="C481" i="1"/>
  <c r="B482" i="1"/>
  <c r="C482" i="1"/>
  <c r="A482" i="1"/>
  <c r="A481" i="1"/>
  <c r="K555" i="1"/>
  <c r="K554" i="1"/>
  <c r="K553" i="1"/>
  <c r="K552" i="1"/>
  <c r="K551" i="1"/>
  <c r="K550" i="1"/>
  <c r="K549" i="1"/>
  <c r="K548" i="1"/>
  <c r="K547" i="1"/>
  <c r="K546" i="1"/>
  <c r="K545" i="1"/>
  <c r="K544" i="1"/>
  <c r="K543" i="1"/>
  <c r="K542" i="1"/>
  <c r="J555" i="1"/>
  <c r="J554" i="1"/>
  <c r="J553" i="1"/>
  <c r="J552" i="1"/>
  <c r="J551" i="1"/>
  <c r="J550" i="1"/>
  <c r="J549" i="1"/>
  <c r="J548" i="1"/>
  <c r="J547" i="1"/>
  <c r="J546" i="1"/>
  <c r="J545" i="1"/>
  <c r="J544" i="1"/>
  <c r="J543" i="1"/>
  <c r="J542" i="1"/>
  <c r="C555" i="1"/>
  <c r="B555" i="1"/>
  <c r="A555" i="1"/>
  <c r="C554" i="1"/>
  <c r="B554" i="1"/>
  <c r="A554" i="1"/>
  <c r="C553" i="1"/>
  <c r="B553" i="1"/>
  <c r="A553" i="1"/>
  <c r="C552" i="1"/>
  <c r="B552" i="1"/>
  <c r="A552" i="1"/>
  <c r="C551" i="1"/>
  <c r="B551" i="1"/>
  <c r="A551" i="1"/>
  <c r="C550" i="1"/>
  <c r="B550" i="1"/>
  <c r="A550" i="1"/>
  <c r="C549" i="1"/>
  <c r="B549" i="1"/>
  <c r="A549" i="1"/>
  <c r="C548" i="1"/>
  <c r="B548" i="1"/>
  <c r="A548" i="1"/>
  <c r="C547" i="1"/>
  <c r="B547" i="1"/>
  <c r="A547" i="1"/>
  <c r="C546" i="1"/>
  <c r="B546" i="1"/>
  <c r="A546" i="1"/>
  <c r="C545" i="1"/>
  <c r="B545" i="1"/>
  <c r="A545" i="1"/>
  <c r="C544" i="1"/>
  <c r="B544" i="1"/>
  <c r="A544" i="1"/>
  <c r="C543" i="1"/>
  <c r="B543" i="1"/>
  <c r="A543" i="1"/>
  <c r="C542" i="1"/>
  <c r="B542" i="1"/>
  <c r="A54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540" i="1"/>
  <c r="B540" i="1"/>
  <c r="C540" i="1"/>
  <c r="B539" i="1"/>
  <c r="C539" i="1"/>
  <c r="A539" i="1"/>
  <c r="J105" i="1"/>
  <c r="K105" i="1"/>
  <c r="J106" i="1"/>
  <c r="K106" i="1"/>
  <c r="J107" i="1"/>
  <c r="K107" i="1"/>
  <c r="J108" i="1"/>
  <c r="K108" i="1"/>
  <c r="J109" i="1"/>
  <c r="K109" i="1"/>
  <c r="J110" i="1"/>
  <c r="K110" i="1"/>
  <c r="J400" i="1"/>
  <c r="K400" i="1"/>
  <c r="J401" i="1"/>
  <c r="K401" i="1"/>
  <c r="J399" i="1"/>
  <c r="K399" i="1"/>
  <c r="J402" i="1"/>
  <c r="K402" i="1"/>
  <c r="J403" i="1"/>
  <c r="K403" i="1"/>
  <c r="J404" i="1"/>
  <c r="K404" i="1"/>
  <c r="J405" i="1"/>
  <c r="K405" i="1"/>
  <c r="J406" i="1"/>
  <c r="K406" i="1"/>
  <c r="J407" i="1"/>
  <c r="K407" i="1"/>
  <c r="J408" i="1"/>
  <c r="K408" i="1"/>
  <c r="J409" i="1"/>
  <c r="K409" i="1"/>
  <c r="J410" i="1"/>
  <c r="K410" i="1"/>
  <c r="J411" i="1"/>
  <c r="K411"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C402" i="1"/>
  <c r="B402" i="1"/>
  <c r="A402" i="1"/>
  <c r="C401" i="1"/>
  <c r="B401" i="1"/>
  <c r="A401" i="1"/>
  <c r="C400" i="1"/>
  <c r="B400" i="1"/>
  <c r="A400" i="1"/>
  <c r="C399" i="1"/>
  <c r="B399" i="1"/>
  <c r="A39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94" i="1"/>
  <c r="K493" i="1"/>
  <c r="K492" i="1"/>
  <c r="K490" i="1"/>
  <c r="K489" i="1"/>
  <c r="K488" i="1"/>
  <c r="K487" i="1"/>
  <c r="J494" i="1"/>
  <c r="J493" i="1"/>
  <c r="J492" i="1"/>
  <c r="J490" i="1"/>
  <c r="J489" i="1"/>
  <c r="J488" i="1"/>
  <c r="J487" i="1"/>
  <c r="C494" i="1"/>
  <c r="B494" i="1"/>
  <c r="A494" i="1"/>
  <c r="C493" i="1"/>
  <c r="B493" i="1"/>
  <c r="A493" i="1"/>
  <c r="C492" i="1"/>
  <c r="B492" i="1"/>
  <c r="A492" i="1"/>
  <c r="C491" i="1"/>
  <c r="B491" i="1"/>
  <c r="A491" i="1"/>
  <c r="C490" i="1"/>
  <c r="B490" i="1"/>
  <c r="A490" i="1"/>
  <c r="C489" i="1"/>
  <c r="B489" i="1"/>
  <c r="A489" i="1"/>
  <c r="C488" i="1"/>
  <c r="B488" i="1"/>
  <c r="A488" i="1"/>
  <c r="C487" i="1"/>
  <c r="B487" i="1"/>
  <c r="A487" i="1"/>
  <c r="J531" i="1"/>
  <c r="K531" i="1"/>
  <c r="J532" i="1"/>
  <c r="K532" i="1"/>
  <c r="J533" i="1"/>
  <c r="K533" i="1"/>
  <c r="J534" i="1"/>
  <c r="K534" i="1"/>
  <c r="J535" i="1"/>
  <c r="K535" i="1"/>
  <c r="A531" i="1"/>
  <c r="B531" i="1"/>
  <c r="C531" i="1"/>
  <c r="A532" i="1"/>
  <c r="B532" i="1"/>
  <c r="C532" i="1"/>
  <c r="A533" i="1"/>
  <c r="B533" i="1"/>
  <c r="C533" i="1"/>
  <c r="A534" i="1"/>
  <c r="B534" i="1"/>
  <c r="C534" i="1"/>
  <c r="A535" i="1"/>
  <c r="B535" i="1"/>
  <c r="C535" i="1"/>
  <c r="J568" i="1"/>
  <c r="K568" i="1"/>
  <c r="J569" i="1"/>
  <c r="K569" i="1"/>
  <c r="J570" i="1"/>
  <c r="K570" i="1"/>
  <c r="J571" i="1"/>
  <c r="K571" i="1"/>
  <c r="J572" i="1"/>
  <c r="K572" i="1"/>
  <c r="A568" i="1"/>
  <c r="B568" i="1"/>
  <c r="C568" i="1"/>
  <c r="A569" i="1"/>
  <c r="B569" i="1"/>
  <c r="C569" i="1"/>
  <c r="A570" i="1"/>
  <c r="B570" i="1"/>
  <c r="C570" i="1"/>
  <c r="A571" i="1"/>
  <c r="B571" i="1"/>
  <c r="C571" i="1"/>
  <c r="A572" i="1"/>
  <c r="B572" i="1"/>
  <c r="C572"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79" i="1"/>
  <c r="J479" i="1"/>
  <c r="C479" i="1"/>
  <c r="B479" i="1"/>
  <c r="A479" i="1"/>
  <c r="K478" i="1"/>
  <c r="J478" i="1"/>
  <c r="B478" i="1"/>
  <c r="C478" i="1"/>
  <c r="A47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98" i="1"/>
  <c r="J398" i="1"/>
  <c r="K397" i="1"/>
  <c r="J397" i="1"/>
  <c r="K396" i="1"/>
  <c r="J396" i="1"/>
  <c r="K395" i="1"/>
  <c r="J395" i="1"/>
  <c r="K394" i="1"/>
  <c r="J394" i="1"/>
  <c r="C398" i="1"/>
  <c r="B398" i="1"/>
  <c r="A398" i="1"/>
  <c r="C397" i="1"/>
  <c r="B397" i="1"/>
  <c r="A397" i="1"/>
  <c r="C396" i="1"/>
  <c r="B396" i="1"/>
  <c r="A396" i="1"/>
  <c r="C395" i="1"/>
  <c r="B395" i="1"/>
  <c r="C394" i="1"/>
  <c r="B394" i="1"/>
  <c r="A394" i="1"/>
  <c r="A395" i="1"/>
  <c r="J12" i="1"/>
  <c r="A12" i="1"/>
  <c r="J281" i="1"/>
  <c r="K281" i="1"/>
  <c r="K280" i="1"/>
  <c r="J280" i="1"/>
  <c r="A281" i="1"/>
  <c r="B281" i="1"/>
  <c r="C281" i="1"/>
  <c r="B280" i="1"/>
  <c r="C280" i="1"/>
  <c r="A280" i="1"/>
  <c r="K624" i="1"/>
  <c r="K620" i="1"/>
  <c r="K619" i="1"/>
  <c r="K618" i="1"/>
  <c r="K617" i="1"/>
  <c r="K609" i="1"/>
  <c r="K563" i="1"/>
  <c r="K564" i="1"/>
  <c r="K565" i="1"/>
  <c r="K566" i="1"/>
  <c r="K567" i="1"/>
  <c r="K559" i="1"/>
  <c r="K560"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K516" i="1"/>
  <c r="K51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38" i="1"/>
  <c r="K637" i="1"/>
  <c r="K636" i="1"/>
  <c r="K635" i="1"/>
  <c r="K634" i="1"/>
  <c r="K632" i="1"/>
  <c r="K631" i="1"/>
  <c r="K630" i="1"/>
  <c r="K629" i="1"/>
  <c r="K628" i="1"/>
  <c r="K627" i="1"/>
  <c r="K626" i="1"/>
  <c r="K623" i="1"/>
  <c r="K622" i="1"/>
  <c r="K621" i="1"/>
  <c r="K616" i="1"/>
  <c r="K615" i="1"/>
  <c r="K612" i="1"/>
  <c r="K611" i="1"/>
  <c r="K610" i="1"/>
  <c r="K608" i="1"/>
  <c r="K604" i="1"/>
  <c r="K603" i="1"/>
  <c r="K602" i="1"/>
  <c r="K601" i="1"/>
  <c r="K600" i="1"/>
  <c r="K598" i="1"/>
  <c r="K597" i="1"/>
  <c r="K596" i="1"/>
  <c r="K595" i="1"/>
  <c r="K594" i="1"/>
  <c r="K593" i="1"/>
  <c r="K592" i="1"/>
  <c r="K590" i="1"/>
  <c r="K589" i="1"/>
  <c r="K588" i="1"/>
  <c r="K587" i="1"/>
  <c r="K586" i="1"/>
  <c r="K585" i="1"/>
  <c r="K584" i="1"/>
  <c r="K583" i="1"/>
  <c r="K582" i="1"/>
  <c r="K581" i="1"/>
  <c r="K578" i="1"/>
  <c r="K577" i="1"/>
  <c r="K576" i="1"/>
  <c r="K575" i="1"/>
  <c r="K574" i="1"/>
  <c r="K562" i="1"/>
  <c r="K561" i="1"/>
  <c r="K558" i="1"/>
  <c r="K557" i="1"/>
  <c r="K513" i="1"/>
  <c r="K512" i="1"/>
  <c r="K511" i="1"/>
  <c r="K510"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622" i="1"/>
  <c r="C622" i="1"/>
  <c r="A622" i="1"/>
  <c r="J588" i="1"/>
  <c r="C588" i="1"/>
  <c r="A588" i="1"/>
  <c r="B186" i="13"/>
  <c r="B188"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624" i="1"/>
  <c r="C624" i="1"/>
  <c r="A624" i="1"/>
  <c r="J590" i="1"/>
  <c r="C590" i="1"/>
  <c r="A590" i="1"/>
  <c r="J269" i="1"/>
  <c r="C269" i="1"/>
  <c r="B269" i="1"/>
  <c r="A269" i="1"/>
  <c r="C268" i="1"/>
  <c r="B268" i="1"/>
  <c r="A268" i="1"/>
  <c r="C267" i="1"/>
  <c r="B267" i="1"/>
  <c r="A267" i="1"/>
  <c r="J174" i="1"/>
  <c r="C174" i="1"/>
  <c r="B174" i="1"/>
  <c r="A174" i="1"/>
  <c r="J210" i="1"/>
  <c r="C210" i="1"/>
  <c r="B210" i="1"/>
  <c r="A210" i="1"/>
  <c r="J304" i="1"/>
  <c r="C304" i="1"/>
  <c r="B304" i="1"/>
  <c r="A304" i="1"/>
  <c r="J623" i="1"/>
  <c r="C623" i="1"/>
  <c r="A623" i="1"/>
  <c r="J589" i="1"/>
  <c r="C589" i="1"/>
  <c r="A589" i="1"/>
  <c r="C266" i="1"/>
  <c r="B266" i="1"/>
  <c r="A266" i="1"/>
  <c r="C265" i="1"/>
  <c r="B265" i="1"/>
  <c r="A265" i="1"/>
  <c r="C264" i="1"/>
  <c r="B264" i="1"/>
  <c r="A264" i="1"/>
  <c r="J173" i="1"/>
  <c r="C173" i="1"/>
  <c r="B173" i="1"/>
  <c r="A173" i="1"/>
  <c r="J209" i="1"/>
  <c r="C209" i="1"/>
  <c r="B209" i="1"/>
  <c r="A209" i="1"/>
  <c r="C530" i="1"/>
  <c r="B530" i="1"/>
  <c r="A530" i="1"/>
  <c r="J567" i="1"/>
  <c r="C567" i="1"/>
  <c r="B567" i="1"/>
  <c r="A567" i="1"/>
  <c r="J115" i="1"/>
  <c r="B115" i="1"/>
  <c r="C115" i="1"/>
  <c r="A115" i="1"/>
  <c r="C529" i="1"/>
  <c r="B529" i="1"/>
  <c r="A529"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s="1"/>
  <c r="M131" i="1" s="1"/>
  <c r="M137" i="1" s="1"/>
  <c r="M143" i="1" s="1"/>
  <c r="G154" i="13"/>
  <c r="G155" i="13"/>
  <c r="G156" i="13"/>
  <c r="G139" i="13"/>
  <c r="B167" i="13"/>
  <c r="B181" i="13"/>
  <c r="M215" i="1" s="1"/>
  <c r="B176" i="13"/>
  <c r="B171" i="13"/>
  <c r="B172" i="13" s="1"/>
  <c r="M150" i="1" s="1"/>
  <c r="A127" i="13"/>
  <c r="A128" i="13" s="1"/>
  <c r="A131" i="13" s="1"/>
  <c r="A130" i="13"/>
  <c r="A116" i="13"/>
  <c r="A117" i="13" s="1"/>
  <c r="A101" i="13"/>
  <c r="A102" i="13" s="1"/>
  <c r="B88" i="13"/>
  <c r="M89" i="1" s="1"/>
  <c r="M90" i="1" s="1"/>
  <c r="A91" i="13"/>
  <c r="A93" i="13" s="1"/>
  <c r="A94" i="13" s="1"/>
  <c r="A96" i="13" s="1"/>
  <c r="J638" i="1"/>
  <c r="J637" i="1"/>
  <c r="J636" i="1"/>
  <c r="J635" i="1"/>
  <c r="J634" i="1"/>
  <c r="J633" i="1"/>
  <c r="J632" i="1"/>
  <c r="J631" i="1"/>
  <c r="J630" i="1"/>
  <c r="J629" i="1"/>
  <c r="J628" i="1"/>
  <c r="J627" i="1"/>
  <c r="J626" i="1"/>
  <c r="J625" i="1"/>
  <c r="J621" i="1"/>
  <c r="J620" i="1"/>
  <c r="J619" i="1"/>
  <c r="J618" i="1"/>
  <c r="J617" i="1"/>
  <c r="J616" i="1"/>
  <c r="J615" i="1"/>
  <c r="J614" i="1"/>
  <c r="J613" i="1"/>
  <c r="J612" i="1"/>
  <c r="J611" i="1"/>
  <c r="J610" i="1"/>
  <c r="J609" i="1"/>
  <c r="J608" i="1"/>
  <c r="J604" i="1"/>
  <c r="J603" i="1"/>
  <c r="J602" i="1"/>
  <c r="J601" i="1"/>
  <c r="J600" i="1"/>
  <c r="J599" i="1"/>
  <c r="J598" i="1"/>
  <c r="J597" i="1"/>
  <c r="J596" i="1"/>
  <c r="J595" i="1"/>
  <c r="J594" i="1"/>
  <c r="J593" i="1"/>
  <c r="J592" i="1"/>
  <c r="J591" i="1"/>
  <c r="J587" i="1"/>
  <c r="J586" i="1"/>
  <c r="J585" i="1"/>
  <c r="J584" i="1"/>
  <c r="J583" i="1"/>
  <c r="J582" i="1"/>
  <c r="J581" i="1"/>
  <c r="J580" i="1"/>
  <c r="J579" i="1"/>
  <c r="J578" i="1"/>
  <c r="J577" i="1"/>
  <c r="J576" i="1"/>
  <c r="J575" i="1"/>
  <c r="J574" i="1"/>
  <c r="J566" i="1"/>
  <c r="J565" i="1"/>
  <c r="J564" i="1"/>
  <c r="J563" i="1"/>
  <c r="J562" i="1"/>
  <c r="J561" i="1"/>
  <c r="J560" i="1"/>
  <c r="J559" i="1"/>
  <c r="J558" i="1"/>
  <c r="J557" i="1"/>
  <c r="J516" i="1"/>
  <c r="J514" i="1"/>
  <c r="J513" i="1"/>
  <c r="J512" i="1"/>
  <c r="J511" i="1"/>
  <c r="J510"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510" i="1"/>
  <c r="C510" i="1"/>
  <c r="B511" i="1"/>
  <c r="C511" i="1"/>
  <c r="B512" i="1"/>
  <c r="C512" i="1"/>
  <c r="B513" i="1"/>
  <c r="C513" i="1"/>
  <c r="B514" i="1"/>
  <c r="C514" i="1"/>
  <c r="A511" i="1"/>
  <c r="A512" i="1"/>
  <c r="A513" i="1"/>
  <c r="A514" i="1"/>
  <c r="A510"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614" i="1"/>
  <c r="B622" i="1" s="1"/>
  <c r="B613" i="1"/>
  <c r="B580" i="1"/>
  <c r="B588" i="1" s="1"/>
  <c r="B579"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C638" i="1"/>
  <c r="A638" i="1"/>
  <c r="C637" i="1"/>
  <c r="A637" i="1"/>
  <c r="C636" i="1"/>
  <c r="A636" i="1"/>
  <c r="C635" i="1"/>
  <c r="A635" i="1"/>
  <c r="C634" i="1"/>
  <c r="A634" i="1"/>
  <c r="C632" i="1"/>
  <c r="A632" i="1"/>
  <c r="C631" i="1"/>
  <c r="A631" i="1"/>
  <c r="C630" i="1"/>
  <c r="A630" i="1"/>
  <c r="C629" i="1"/>
  <c r="A629" i="1"/>
  <c r="C628" i="1"/>
  <c r="A628" i="1"/>
  <c r="C627" i="1"/>
  <c r="A627" i="1"/>
  <c r="C626" i="1"/>
  <c r="A626" i="1"/>
  <c r="C621" i="1"/>
  <c r="A621" i="1"/>
  <c r="C620" i="1"/>
  <c r="A620" i="1"/>
  <c r="C619" i="1"/>
  <c r="A619" i="1"/>
  <c r="C618" i="1"/>
  <c r="A618" i="1"/>
  <c r="C617" i="1"/>
  <c r="A617" i="1"/>
  <c r="C616" i="1"/>
  <c r="A616" i="1"/>
  <c r="C615" i="1"/>
  <c r="A615" i="1"/>
  <c r="C604" i="1"/>
  <c r="A604" i="1"/>
  <c r="C603" i="1"/>
  <c r="A603" i="1"/>
  <c r="C602" i="1"/>
  <c r="A602" i="1"/>
  <c r="C601" i="1"/>
  <c r="A601" i="1"/>
  <c r="C600" i="1"/>
  <c r="A600" i="1"/>
  <c r="C612" i="1"/>
  <c r="B612" i="1"/>
  <c r="A612" i="1"/>
  <c r="C611" i="1"/>
  <c r="B611" i="1"/>
  <c r="A611" i="1"/>
  <c r="C610" i="1"/>
  <c r="B610" i="1"/>
  <c r="A610" i="1"/>
  <c r="C609" i="1"/>
  <c r="B609" i="1"/>
  <c r="A609" i="1"/>
  <c r="C608" i="1"/>
  <c r="B608" i="1"/>
  <c r="A608" i="1"/>
  <c r="C598" i="1"/>
  <c r="A598" i="1"/>
  <c r="C597" i="1"/>
  <c r="A597" i="1"/>
  <c r="C596" i="1"/>
  <c r="A596" i="1"/>
  <c r="C595" i="1"/>
  <c r="A595" i="1"/>
  <c r="C594" i="1"/>
  <c r="A594" i="1"/>
  <c r="C593" i="1"/>
  <c r="A593" i="1"/>
  <c r="C592" i="1"/>
  <c r="A592" i="1"/>
  <c r="A582" i="1"/>
  <c r="C582" i="1"/>
  <c r="A583" i="1"/>
  <c r="C583" i="1"/>
  <c r="A584" i="1"/>
  <c r="C584" i="1"/>
  <c r="A585" i="1"/>
  <c r="C585" i="1"/>
  <c r="A586" i="1"/>
  <c r="C586" i="1"/>
  <c r="A587" i="1"/>
  <c r="C587" i="1"/>
  <c r="C581" i="1"/>
  <c r="A581" i="1"/>
  <c r="A575" i="1"/>
  <c r="B575" i="1"/>
  <c r="C575" i="1"/>
  <c r="A576" i="1"/>
  <c r="B576" i="1"/>
  <c r="C576" i="1"/>
  <c r="A577" i="1"/>
  <c r="B577" i="1"/>
  <c r="C577" i="1"/>
  <c r="A578" i="1"/>
  <c r="B578" i="1"/>
  <c r="C578" i="1"/>
  <c r="B574" i="1"/>
  <c r="C574" i="1"/>
  <c r="A574" i="1"/>
  <c r="C528" i="1"/>
  <c r="B528" i="1"/>
  <c r="A528"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B516" i="1"/>
  <c r="C516" i="1"/>
  <c r="A516"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566" i="1"/>
  <c r="B566" i="1"/>
  <c r="A566" i="1"/>
  <c r="A579" i="1"/>
  <c r="C565" i="1"/>
  <c r="B565" i="1"/>
  <c r="A565" i="1"/>
  <c r="C564" i="1"/>
  <c r="B564" i="1"/>
  <c r="A564" i="1"/>
  <c r="C563" i="1"/>
  <c r="B563" i="1"/>
  <c r="A563" i="1"/>
  <c r="C562" i="1"/>
  <c r="B562" i="1"/>
  <c r="A562" i="1"/>
  <c r="C561" i="1"/>
  <c r="B561" i="1"/>
  <c r="A561" i="1"/>
  <c r="C560" i="1"/>
  <c r="B560" i="1"/>
  <c r="A560" i="1"/>
  <c r="C559" i="1"/>
  <c r="B559" i="1"/>
  <c r="A559" i="1"/>
  <c r="C558" i="1"/>
  <c r="B558" i="1"/>
  <c r="A558" i="1"/>
  <c r="C557" i="1"/>
  <c r="B557" i="1"/>
  <c r="A557" i="1"/>
  <c r="C301" i="1"/>
  <c r="B301" i="1"/>
  <c r="A301" i="1"/>
  <c r="C303" i="1"/>
  <c r="B303" i="1"/>
  <c r="A303" i="1"/>
  <c r="C302" i="1"/>
  <c r="B302" i="1"/>
  <c r="A302" i="1"/>
  <c r="C300" i="1"/>
  <c r="B300" i="1"/>
  <c r="A300" i="1"/>
  <c r="C299" i="1"/>
  <c r="B299" i="1"/>
  <c r="A299" i="1"/>
  <c r="C298" i="1"/>
  <c r="B298" i="1"/>
  <c r="A298" i="1"/>
  <c r="C297" i="1"/>
  <c r="B297" i="1"/>
  <c r="A297" i="1"/>
  <c r="B616" i="1"/>
  <c r="B625" i="1"/>
  <c r="B632" i="1" s="1"/>
  <c r="F80" i="8"/>
  <c r="F77" i="8"/>
  <c r="B618" i="1"/>
  <c r="F39" i="8"/>
  <c r="F151" i="8"/>
  <c r="F126" i="8"/>
  <c r="F38" i="8"/>
  <c r="F78" i="8"/>
  <c r="F16" i="8"/>
  <c r="F27" i="8"/>
  <c r="F32" i="8"/>
  <c r="F72" i="8"/>
  <c r="F65" i="8"/>
  <c r="F60" i="8"/>
  <c r="F40" i="8"/>
  <c r="F152" i="8" l="1"/>
  <c r="F59" i="8"/>
  <c r="F140" i="8"/>
  <c r="F64" i="8"/>
  <c r="F61" i="8"/>
  <c r="F13" i="8"/>
  <c r="B187" i="13"/>
  <c r="F136" i="8"/>
  <c r="F17" i="8"/>
  <c r="F96" i="8"/>
  <c r="F128" i="8"/>
  <c r="F63" i="8"/>
  <c r="F111" i="8"/>
  <c r="F68" i="8"/>
  <c r="F130" i="8"/>
  <c r="F104" i="8"/>
  <c r="F95" i="8"/>
  <c r="F97" i="8"/>
  <c r="F57" i="8"/>
  <c r="F50" i="8"/>
  <c r="F41" i="8"/>
  <c r="F46" i="8"/>
  <c r="F53" i="8"/>
  <c r="F129" i="8"/>
  <c r="F2" i="8"/>
  <c r="F18" i="8"/>
  <c r="F76" i="8"/>
  <c r="K270" i="1"/>
  <c r="F26" i="8"/>
  <c r="F139" i="8"/>
  <c r="F6" i="8"/>
  <c r="F52" i="8"/>
  <c r="F62" i="8"/>
  <c r="F135" i="8"/>
  <c r="F56" i="8"/>
  <c r="F82" i="8"/>
  <c r="F42" i="8"/>
  <c r="L2" i="8"/>
  <c r="M2" i="8" s="1"/>
  <c r="L32" i="8"/>
  <c r="M32" i="8" s="1"/>
  <c r="Q2" i="8"/>
  <c r="R2" i="8" s="1"/>
  <c r="Q32" i="8"/>
  <c r="R32" i="8" s="1"/>
  <c r="A118" i="13"/>
  <c r="A120" i="13"/>
  <c r="A121" i="13" s="1"/>
  <c r="B624" i="1"/>
  <c r="O513" i="1"/>
  <c r="O514" i="1"/>
  <c r="O511" i="1"/>
  <c r="B619" i="1"/>
  <c r="F21" i="8"/>
  <c r="F92" i="8"/>
  <c r="O303" i="1"/>
  <c r="O305" i="1"/>
  <c r="O300" i="1"/>
  <c r="F142" i="8"/>
  <c r="O512" i="1"/>
  <c r="B159" i="13"/>
  <c r="M135" i="1" s="1"/>
  <c r="M141" i="1" s="1"/>
  <c r="M147" i="1" s="1"/>
  <c r="F101" i="8"/>
  <c r="F134" i="8"/>
  <c r="F37" i="8"/>
  <c r="F94" i="8"/>
  <c r="F19" i="8"/>
  <c r="F121" i="8"/>
  <c r="O302" i="1"/>
  <c r="F146" i="8"/>
  <c r="B189" i="13"/>
  <c r="B163" i="13"/>
  <c r="F23" i="8"/>
  <c r="O510" i="1"/>
  <c r="O301" i="1"/>
  <c r="F58" i="8"/>
  <c r="F25" i="8"/>
  <c r="F127" i="8"/>
  <c r="F47" i="8"/>
  <c r="F43" i="8"/>
  <c r="A103" i="13"/>
  <c r="A105" i="13"/>
  <c r="A106" i="13" s="1"/>
  <c r="A107" i="13" s="1"/>
  <c r="F73" i="8"/>
  <c r="B620" i="1"/>
  <c r="B615" i="1"/>
  <c r="F113" i="8"/>
  <c r="F14" i="8"/>
  <c r="F112" i="8"/>
  <c r="F9" i="8"/>
  <c r="F103" i="8"/>
  <c r="F28" i="8"/>
  <c r="F36" i="8"/>
  <c r="F107" i="8"/>
  <c r="F33" i="8"/>
  <c r="F3" i="8"/>
  <c r="F106" i="8"/>
  <c r="F11" i="8"/>
  <c r="F22" i="8"/>
  <c r="F67" i="8"/>
  <c r="F74" i="8"/>
  <c r="F55" i="8"/>
  <c r="F105" i="8"/>
  <c r="F35" i="8"/>
  <c r="F10" i="8"/>
  <c r="F108" i="8"/>
  <c r="F34" i="8"/>
  <c r="F4" i="8"/>
  <c r="F109" i="8"/>
  <c r="F69" i="8"/>
  <c r="F75" i="8"/>
  <c r="B621" i="1"/>
  <c r="F30" i="8"/>
  <c r="F5" i="8"/>
  <c r="F29" i="8"/>
  <c r="F8" i="8"/>
  <c r="F15" i="8"/>
  <c r="F20" i="8"/>
  <c r="F24" i="8"/>
  <c r="F71" i="8"/>
  <c r="F70" i="8"/>
  <c r="F48" i="8"/>
  <c r="B582" i="1"/>
  <c r="B623" i="1"/>
  <c r="B630" i="1"/>
  <c r="B589" i="1"/>
  <c r="B581" i="1"/>
  <c r="B583" i="1"/>
  <c r="B628" i="1"/>
  <c r="K273" i="1"/>
  <c r="B633" i="1"/>
  <c r="B638" i="1" s="1"/>
  <c r="B627" i="1"/>
  <c r="K277" i="1"/>
  <c r="B626" i="1"/>
  <c r="B631" i="1"/>
  <c r="K271" i="1"/>
  <c r="B617" i="1"/>
  <c r="B585" i="1"/>
  <c r="K278" i="1"/>
  <c r="B629" i="1"/>
  <c r="K276" i="1"/>
  <c r="B591" i="1"/>
  <c r="K272" i="1"/>
  <c r="K274" i="1"/>
  <c r="B587" i="1"/>
  <c r="B590" i="1"/>
  <c r="B584" i="1"/>
  <c r="B586" i="1"/>
  <c r="K275" i="1"/>
  <c r="B639" i="1" l="1"/>
  <c r="M132" i="1"/>
  <c r="M138" i="1" s="1"/>
  <c r="M144" i="1" s="1"/>
  <c r="M133" i="1"/>
  <c r="M139" i="1" s="1"/>
  <c r="M145" i="1" s="1"/>
  <c r="A122" i="13"/>
  <c r="A111" i="13" s="1"/>
  <c r="B634" i="1"/>
  <c r="B636" i="1"/>
  <c r="B635" i="1"/>
  <c r="B637" i="1"/>
  <c r="B599" i="1"/>
  <c r="B595" i="1"/>
  <c r="B598" i="1"/>
  <c r="B596" i="1"/>
  <c r="B597" i="1"/>
  <c r="B592" i="1"/>
  <c r="B594" i="1"/>
  <c r="B593" i="1"/>
  <c r="B603" i="1" l="1"/>
  <c r="B602" i="1"/>
  <c r="B600" i="1"/>
  <c r="B601" i="1"/>
  <c r="B605" i="1"/>
  <c r="B60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tc={92F96595-E118-4246-B2AB-6F2B250E2009}</author>
    <author>tc={59D72322-41C8-49BE-B079-C0DE7D1DA283}</author>
    <author>tc={E4DD672C-341D-4F6B-B606-8855FED6F856}</author>
    <author>tc={928D8591-BF0A-4661-81D8-9177D3150727}</author>
    <author>tc={C61FF0C3-A8F2-41D7-B6F7-97FB3CCDBBFC}</author>
    <author>tc={042554E5-8221-4D8D-8679-C6538C816833}</author>
    <author>tc={9C4928AE-EF46-498D-915C-CEC2D16A0AEB}</author>
    <author>tc={D2F5A73B-97FA-4D8C-9504-A123E50C84BA}</author>
    <author>tc={7FF5C510-864D-4EDA-92D8-FFDE43C727FE}</author>
    <author>tc={138F4D15-1523-4E2C-9443-DA7E65006704}</author>
    <author>tc={A8E40A83-9104-477B-822D-57FC692B5F37}</author>
    <author>tc={AE715EDD-8918-48FB-8154-D837DBBA9BE6}</author>
    <author>tc={D4232D09-AF0F-46BF-865F-69C585A39083}</author>
    <author>tc={56154662-46BB-4229-AD31-2BB11A95C3D0}</author>
    <author>tc={0FD5BDA1-8A08-44B2-A6B0-4D5A55ACEA2A}</author>
    <author>tc={46FEBA97-B145-469A-BC90-A6DE9B6E6BF8}</author>
    <author>tc={CB97CBC6-C312-4A6F-A5CF-677434ACF786}</author>
    <author>tc={C2A0E4A8-98C8-4F75-B872-14CDE4E225CE}</author>
    <author>tc={AA651102-BE7D-4344-A897-67006EF687E9}</author>
    <author>tc={EEAE6FC0-75DA-4B4C-99DC-AD0246FFA99E}</author>
    <author>tc={9EB21CFB-4E78-45C1-A4EC-D92CAF46B589}</author>
    <author>tc={4E7605A4-1897-49CE-972F-3B55F103A43E}</author>
    <author>tc={F4A793BD-58B7-48F1-8832-62A70478FE86}</author>
    <author>tc={61CE86C6-B5F2-429C-B214-58DC8857A5FE}</author>
    <author>tc={CB34ECEA-335E-421E-BA2F-55AA3C33BDF3}</author>
    <author>tc={6F44F4A7-D368-414F-A6EB-07E11FFCBF75}</author>
    <author>tc={ED0F4431-CDDB-4052-9571-7397D6D67C9E}</author>
    <author>tc={FF48DB02-D90B-4531-B672-8020C2795CA2}</author>
    <author>tc={F3C50690-322B-4A90-BAB3-160B4EC48FFC}</author>
    <author>tc={BAEBE8F4-3EF3-4F33-8762-B492BD7853D6}</author>
    <author>tc={37A38FE0-A071-471E-9AD8-9EFE49775962}</author>
    <author>tc={773C5384-750C-438A-9147-117E989F478C}</author>
    <author>tc={478F05EE-BDEA-4EDD-BDFD-1D177203B5FE}</author>
    <author>tc={912DFE19-48BC-4D77-87EB-45FE9963EA6E}</author>
    <author>tc={03CDD172-05CF-4899-ABAB-8567B21E102B}</author>
    <author>tc={51C32FA8-DC96-488B-9E40-6104A8ED29AE}</author>
    <author>tc={9FE4D50C-6A89-4106-BF4B-739CCDAFE91A}</author>
    <author>tc={6BA753DE-EC10-4AD7-9D03-37B64224A3B0}</author>
    <author>tc={7BEE72AF-85E5-47C5-B892-2AF73817EEBC}</author>
    <author>tc={A7878C7B-8C07-423D-826B-66C368EB064C}</author>
    <author>tc={B95EA830-C40F-41B6-BDDD-72616FFB87DF}</author>
    <author>tc={64876FD9-1E32-44B3-B216-C4C55B7669C2}</author>
    <author>tc={094A4DF1-B822-4A22-AFBA-AB42BABF7594}</author>
    <author>tc={FE744A04-2D4C-46EF-894D-CE02C38ABCD9}</author>
    <author>tc={D1CA9E3B-B6A8-418E-9AE3-E4023E9C7EE5}</author>
    <author>tc={AB2430E9-2F55-4C00-AA60-EC99AE19BC28}</author>
    <author>tc={FF4A6AA1-7271-4E5B-913C-531C7D9A2633}</author>
    <author>tc={D44D2E4A-9BBF-44A1-A84B-DFDF6184D0F2}</author>
    <author>tc={567D8BEF-B3D1-463A-8338-F7D3A3119972}</author>
    <author>tc={23D8D905-6DDF-4E8C-95F1-5AA2989E4A13}</author>
    <author>tc={98DCDDED-66D7-4D4B-AC98-D2AF1E45BEF7}</author>
    <author>tc={81AACD5E-E0A4-4F9E-8B49-15FB6AAD909F}</author>
    <author>tc={A9E45198-6413-4273-9C0C-C6AD0E13D37A}</author>
    <author>tc={2BF11E07-F302-4137-9A8C-6643873F04AE}</author>
    <author>tc={29A8CD39-7840-441D-95D1-10F3538497CF}</author>
    <author>tc={947E661D-5BCD-4A4C-965C-54531C9C0EFF}</author>
    <author>tc={9AF8AF15-D690-4EC9-85A2-B68AEFFE9872}</author>
    <author>tc={536C9682-E033-4CFD-B1EE-F294E468BD4F}</author>
    <author>tc={4FA080D4-690D-4DF3-B570-1A15A013D2C4}</author>
    <author>tc={282CDDF9-BC2A-406F-8157-EB1A79463F3D}</author>
    <author>tc={35F4EE11-C9C8-4A7A-8CCF-EFA76FF7E7F6}</author>
    <author>tc={B2417998-BB94-4B11-924E-AF1F74A74C34}</author>
    <author>tc={14C14AC4-8AE4-4C38-B442-83F3BC0A7CA9}</author>
    <author>tc={B498DFF7-BFE2-4820-A770-8DF24B69E71E}</author>
    <author>tc={1BF86C14-1297-4229-AB40-C0FF871B3C93}</author>
    <author>tc={DF3F29A6-5784-459B-B1E1-BA134492638A}</author>
    <author>tc={A15BCB8E-1CDD-4C54-8058-03DCF32FDB7D}</author>
    <author>tc={B3F3389E-A954-4FDD-BC11-4EC892D91C3C}</author>
    <author>tc={73CA42C3-1125-46DF-85F7-E21A12F52E96}</author>
    <author>tc={12806A1B-B16E-425D-9BB3-5EB581620B9F}</author>
    <author>tc={7E6B8DE6-294A-4465-AFBF-9A61AB28A3E4}</author>
    <author>tc={0F25DF14-8F5E-4136-86F5-07834BD07F53}</author>
    <author>tc={588CAA0F-6CD8-40E7-BB2B-9109E1E51A0D}</author>
    <author>tc={85C13393-1C32-4B58-A3F3-42533C444217}</author>
    <author>tc={1762BDEC-FE48-4A1B-9F7D-9BCE0F54CC8E}</author>
    <author>tc={942BB9C5-62B8-45BE-8EAD-FC19FFE2422B}</author>
    <author>tc={EBB7C6AF-E123-4F37-92D7-C19FCCED8541}</author>
    <author>tc={828BB1B3-4EB0-43E4-8271-63AA4204E5ED}</author>
    <author>tc={9F917F80-769A-4374-A7A5-93865C02A312}</author>
    <author>tc={3442D820-EE11-4134-9E80-A58D181B12AC}</author>
    <author>tc={957B083C-6C5A-45A2-8E9D-9723AFAB8D83}</author>
    <author>tc={E7B847BA-123A-4329-8FE5-0DFB5261A3BB}</author>
    <author>tc={88BF02CE-EDC9-473A-91A0-3D6F586ADA25}</author>
    <author>tc={5AF10B30-6ACC-4905-A707-925D51FDB3CA}</author>
    <author>tc={3DFF1416-D039-4553-AD2F-6EF88FBE03FF}</author>
    <author>tc={96C868F5-3764-4B99-84C5-598E3D9AE785}</author>
    <author>tc={0DC57292-8DD9-4FD8-996E-8EAE7DE95087}</author>
    <author>tc={9D3E1DE2-9B5C-4EB3-A2D1-D8C4FF186793}</author>
    <author>tc={EDF8C1BD-ADD4-410A-9742-BC2F169ED97E}</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1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8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2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40"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1" authorId="22" shapeId="0" xr:uid="{D962414D-2E55-4E1F-BF08-65DDA4FF3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1" authorId="23" shapeId="0" xr:uid="{92F96595-E118-4246-B2AB-6F2B250E20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2" authorId="24" shapeId="0" xr:uid="{59D72322-41C8-49BE-B079-C0DE7D1DA2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2" authorId="25" shapeId="0" xr:uid="{E4DD672C-341D-4F6B-B606-8855FED6F85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3" authorId="26" shapeId="0" xr:uid="{928D8591-BF0A-4661-81D8-9177D315072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3" authorId="27" shapeId="0" xr:uid="{C61FF0C3-A8F2-41D7-B6F7-97FB3CCDBBF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4" authorId="28" shapeId="0" xr:uid="{042554E5-8221-4D8D-8679-C6538C8168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4" authorId="29" shapeId="0" xr:uid="{9C4928AE-EF46-498D-915C-CEC2D16A0AE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5" authorId="30" shapeId="0" xr:uid="{D2F5A73B-97FA-4D8C-9504-A123E50C84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5" authorId="31" shapeId="0" xr:uid="{7FF5C510-864D-4EDA-92D8-FFDE43C727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6" authorId="32" shapeId="0" xr:uid="{138F4D15-1523-4E2C-9443-DA7E650067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6" authorId="33" shapeId="0" xr:uid="{A8E40A83-9104-477B-822D-57FC692B5F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7" authorId="34" shapeId="0" xr:uid="{AE715EDD-8918-48FB-8154-D837DBBA9BE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7" authorId="35" shapeId="0" xr:uid="{D4232D09-AF0F-46BF-865F-69C585A390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8" authorId="36" shapeId="0" xr:uid="{56154662-46BB-4229-AD31-2BB11A95C3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8" authorId="37" shapeId="0" xr:uid="{0FD5BDA1-8A08-44B2-A6B0-4D5A55ACEA2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9" authorId="38" shapeId="0" xr:uid="{46FEBA97-B145-469A-BC90-A6DE9B6E6B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9" authorId="39" shapeId="0" xr:uid="{CB97CBC6-C312-4A6F-A5CF-677434ACF7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0" authorId="40" shapeId="0" xr:uid="{C2A0E4A8-98C8-4F75-B872-14CDE4E225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0" authorId="41" shapeId="0" xr:uid="{AA651102-BE7D-4344-A897-67006EF687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1" authorId="42" shapeId="0" xr:uid="{EEAE6FC0-75DA-4B4C-99DC-AD0246FFA99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1" authorId="43" shapeId="0" xr:uid="{9EB21CFB-4E78-45C1-A4EC-D92CAF46B5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2" authorId="44" shapeId="0" xr:uid="{4E7605A4-1897-49CE-972F-3B55F103A4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2" authorId="45" shapeId="0" xr:uid="{F4A793BD-58B7-48F1-8832-62A70478FE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3" authorId="46" shapeId="0" xr:uid="{61CE86C6-B5F2-429C-B214-58DC8857A5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3" authorId="47" shapeId="0" xr:uid="{CB34ECEA-335E-421E-BA2F-55AA3C33B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4" authorId="48" shapeId="0" xr:uid="{6F44F4A7-D368-414F-A6EB-07E11FFCBF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4" authorId="49" shapeId="0" xr:uid="{ED0F4431-CDDB-4052-9571-7397D6D67C9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5" authorId="50" shapeId="0" xr:uid="{FF48DB02-D90B-4531-B672-8020C2795C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5" authorId="51" shapeId="0" xr:uid="{F3C50690-322B-4A90-BAB3-160B4EC48FF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6" authorId="52" shapeId="0" xr:uid="{BAEBE8F4-3EF3-4F33-8762-B492BD7853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6" authorId="53" shapeId="0" xr:uid="{37A38FE0-A071-471E-9AD8-9EFE497759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7" authorId="54" shapeId="0" xr:uid="{773C5384-750C-438A-9147-117E989F47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7" authorId="55" shapeId="0" xr:uid="{478F05EE-BDEA-4EDD-BDFD-1D177203B5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8" authorId="56" shapeId="0" xr:uid="{912DFE19-48BC-4D77-87EB-45FE9963EA6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8" authorId="57" shapeId="0" xr:uid="{03CDD172-05CF-4899-ABAB-8567B21E10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9" authorId="58" shapeId="0" xr:uid="{51C32FA8-DC96-488B-9E40-6104A8ED29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9" authorId="59" shapeId="0" xr:uid="{9FE4D50C-6A89-4106-BF4B-739CCDAFE9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0" authorId="60" shapeId="0" xr:uid="{6BA753DE-EC10-4AD7-9D03-37B64224A3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0" authorId="61" shapeId="0" xr:uid="{7BEE72AF-85E5-47C5-B892-2AF73817EE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1" authorId="62" shapeId="0" xr:uid="{A7878C7B-8C07-423D-826B-66C368EB06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1" authorId="63" shapeId="0" xr:uid="{B95EA830-C40F-41B6-BDDD-72616FFB87D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64" shapeId="0" xr:uid="{64876FD9-1E32-44B3-B216-C4C55B7669C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2" authorId="65" shapeId="0" xr:uid="{094A4DF1-B822-4A22-AFBA-AB42BABF75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66" shapeId="0" xr:uid="{FE744A04-2D4C-46EF-894D-CE02C38ABC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3" authorId="67" shapeId="0" xr:uid="{D1CA9E3B-B6A8-418E-9AE3-E4023E9C7E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68" shapeId="0" xr:uid="{AB2430E9-2F55-4C00-AA60-EC99AE19BC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4" authorId="69" shapeId="0" xr:uid="{FF4A6AA1-7271-4E5B-913C-531C7D9A26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70" shapeId="0" xr:uid="{D44D2E4A-9BBF-44A1-A84B-DFDF6184D0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5" authorId="71" shapeId="0" xr:uid="{567D8BEF-B3D1-463A-8338-F7D3A31199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72" shapeId="0" xr:uid="{23D8D905-6DDF-4E8C-95F1-5AA2989E4A1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6" authorId="73" shapeId="0" xr:uid="{98DCDDED-66D7-4D4B-AC98-D2AF1E45BEF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74" shapeId="0" xr:uid="{81AACD5E-E0A4-4F9E-8B49-15FB6AAD90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7" authorId="75" shapeId="0" xr:uid="{A9E45198-6413-4273-9C0C-C6AD0E13D3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76" shapeId="0" xr:uid="{2BF11E07-F302-4137-9A8C-6643873F04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8" authorId="77" shapeId="0" xr:uid="{29A8CD39-7840-441D-95D1-10F3538497C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78" shapeId="0" xr:uid="{947E661D-5BCD-4A4C-965C-54531C9C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9" authorId="79" shapeId="0" xr:uid="{9AF8AF15-D690-4EC9-85A2-B68AEFFE98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80" shapeId="0" xr:uid="{536C9682-E033-4CFD-B1EE-F294E468BD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0" authorId="81" shapeId="0" xr:uid="{4FA080D4-690D-4DF3-B570-1A15A013D2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82" shapeId="0" xr:uid="{282CDDF9-BC2A-406F-8157-EB1A79463F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1" authorId="83" shapeId="0" xr:uid="{35F4EE11-C9C8-4A7A-8CCF-EFA76FF7E7F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84" shapeId="0" xr:uid="{B2417998-BB94-4B11-924E-AF1F74A74C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2" authorId="85" shapeId="0" xr:uid="{14C14AC4-8AE4-4C38-B442-83F3BC0A7C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86" shapeId="0" xr:uid="{B498DFF7-BFE2-4820-A770-8DF24B69E7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3" authorId="87" shapeId="0" xr:uid="{1BF86C14-1297-4229-AB40-C0FF871B3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88" shapeId="0" xr:uid="{DF3F29A6-5784-459B-B1E1-BA13449263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4" authorId="89" shapeId="0" xr:uid="{A15BCB8E-1CDD-4C54-8058-03DCF32FDB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90" shapeId="0" xr:uid="{B3F3389E-A954-4FDD-BC11-4EC892D91C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5" authorId="91" shapeId="0" xr:uid="{73CA42C3-1125-46DF-85F7-E21A12F52E9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92" shapeId="0" xr:uid="{12806A1B-B16E-425D-9BB3-5EB581620B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6" authorId="93" shapeId="0" xr:uid="{7E6B8DE6-294A-4465-AFBF-9A61AB28A3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94" shapeId="0" xr:uid="{0F25DF14-8F5E-4136-86F5-07834BD07F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7" authorId="95" shapeId="0" xr:uid="{588CAA0F-6CD8-40E7-BB2B-9109E1E51A0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96" shapeId="0" xr:uid="{85C13393-1C32-4B58-A3F3-42533C4442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8" authorId="97" shapeId="0" xr:uid="{1762BDEC-FE48-4A1B-9F7D-9BCE0F54CC8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98" shapeId="0" xr:uid="{942BB9C5-62B8-45BE-8EAD-FC19FFE242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9" authorId="99" shapeId="0" xr:uid="{EBB7C6AF-E123-4F37-92D7-C19FCCED85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100" shapeId="0" xr:uid="{828BB1B3-4EB0-43E4-8271-63AA4204E5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0" authorId="101" shapeId="0" xr:uid="{9F917F80-769A-4374-A7A5-93865C02A31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102" shapeId="0" xr:uid="{3442D820-EE11-4134-9E80-A58D181B12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1" authorId="103" shapeId="0" xr:uid="{957B083C-6C5A-45A2-8E9D-9723AFAB8D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104" shapeId="0" xr:uid="{E7B847BA-123A-4329-8FE5-0DFB5261A3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2" authorId="105" shapeId="0" xr:uid="{88BF02CE-EDC9-473A-91A0-3D6F586ADA2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106" shapeId="0" xr:uid="{5AF10B30-6ACC-4905-A707-925D51FDB3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3" authorId="107" shapeId="0" xr:uid="{3DFF1416-D039-4553-AD2F-6EF88FBE03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108" shapeId="0" xr:uid="{96C868F5-3764-4B99-84C5-598E3D9AE7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4" authorId="109" shapeId="0" xr:uid="{0DC57292-8DD9-4FD8-996E-8EAE7DE9508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110" shapeId="0" xr:uid="{9D3E1DE2-9B5C-4EB3-A2D1-D8C4FF1867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5" authorId="111" shapeId="0" xr:uid="{EDF8C1BD-ADD4-410A-9742-BC2F169ED97E}">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<sst xmlns="http://schemas.openxmlformats.org/spreadsheetml/2006/main" count="9369" uniqueCount="1913">
  <si>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</si>
  <si>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</si>
  <si>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</si>
  <si>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</si>
  <si>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</si>
  <si>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</si>
  <si>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</si>
  <si>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</si>
  <si>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</si>
  <si>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</si>
  <si>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</si>
  <si>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</si>
  <si>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</si>
  <si>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</si>
  <si>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</si>
  <si>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</si>
  <si>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</si>
  <si>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</si>
  <si>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</si>
  <si>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</si>
  <si>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</si>
  <si>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</si>
  <si>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</si>
  <si>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</si>
  <si>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</si>
  <si>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</si>
  <si>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</si>
  <si>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</si>
  <si>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</si>
  <si>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</si>
  <si>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</si>
  <si>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</si>
  <si>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</si>
  <si>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</si>
  <si>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</si>
  <si>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</si>
  <si>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</si>
  <si>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</si>
  <si>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</si>
  <si>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</si>
  <si>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</si>
  <si>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</si>
  <si>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</si>
  <si>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</si>
  <si>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</si>
  <si>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</si>
  <si>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</si>
  <si>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</si>
  <si>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</si>
  <si>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</si>
  <si>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</si>
  <si>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</si>
  <si>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</si>
  <si>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</si>
  <si>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</si>
  <si>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</si>
  <si>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</si>
  <si>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</si>
  <si>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</si>
  <si>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</si>
  <si>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</si>
  <si>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</si>
  <si>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</si>
  <si>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</si>
  <si>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</si>
  <si>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</si>
  <si>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</si>
  <si>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</si>
  <si>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</si>
  <si>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</si>
  <si>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</si>
  <si>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</si>
  <si>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</si>
  <si>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</si>
  <si>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</si>
  <si>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</si>
  <si>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</si>
  <si>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</si>
  <si>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</si>
  <si>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</si>
  <si>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</si>
  <si>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</si>
  <si>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</si>
  <si>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</si>
  <si>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</si>
  <si>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</si>
  <si>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</si>
  <si>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</si>
  <si>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</si>
  <si>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</si>
  <si>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</si>
  <si>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</si>
  <si>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</si>
  <si>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</si>
  <si>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</si>
  <si>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</si>
  <si>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</si>
  <si>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</si>
  <si>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</si>
  <si>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</si>
  <si>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</si>
  <si>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</si>
  <si>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</si>
  <si>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</si>
  <si>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</si>
  <si>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</si>
  <si>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</si>
  <si>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</si>
  <si>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</si>
  <si>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</si>
  <si>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</si>
  <si>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</si>
  <si>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</si>
  <si>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</si>
  <si>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</si>
  <si>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</si>
  <si>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</si>
  <si>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</si>
  <si>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</si>
  <si>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</si>
  <si>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</si>
  <si>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</si>
  <si>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</si>
  <si>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</si>
  <si>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</si>
  <si>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</si>
  <si>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</si>
  <si>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</si>
  <si>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</si>
  <si>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</si>
  <si>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</si>
  <si>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</si>
  <si>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</si>
  <si>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</si>
  <si>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</si>
  <si>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</si>
  <si>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</si>
  <si>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</si>
  <si>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</si>
  <si>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</si>
  <si>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</si>
  <si>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</si>
  <si>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</si>
  <si>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</si>
  <si>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</si>
  <si>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</si>
  <si>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</si>
  <si>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</si>
  <si>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</si>
  <si>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</si>
  <si>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</si>
  <si>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</si>
  <si>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</si>
  <si>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</si>
  <si>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</si>
  <si>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</si>
  <si>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</si>
  <si>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</si>
  <si>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</si>
  <si>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</si>
  <si>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</si>
  <si>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</si>
  <si>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</si>
  <si>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</si>
  <si>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</si>
  <si>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</si>
  <si>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</si>
  <si>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</si>
  <si>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</si>
  <si>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</si>
  <si>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</si>
  <si>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</si>
  <si>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</si>
  <si>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</si>
  <si>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</si>
  <si>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</si>
  <si>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</si>
  <si>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</si>
  <si>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</si>
  <si>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</si>
  <si>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</si>
  <si>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</si>
  <si>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</si>
  <si>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</si>
  <si>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</si>
  <si>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</si>
  <si>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</si>
  <si>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</si>
  <si>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</si>
  <si>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</si>
  <si>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</si>
  <si>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</si>
  <si>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</si>
  <si>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</si>
  <si>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</si>
  <si>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</si>
  <si>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</si>
  <si>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</si>
  <si>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</si>
  <si>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</si>
  <si>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</si>
  <si>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</si>
  <si>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</si>
  <si>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</si>
  <si>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</si>
  <si>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</si>
  <si>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</si>
  <si>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</si>
  <si>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</si>
  <si>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</si>
  <si>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</si>
  <si>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</si>
  <si>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</si>
  <si>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</si>
  <si>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</si>
  <si>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</si>
  <si>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</si>
  <si>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</si>
  <si>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</si>
  <si>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</si>
  <si>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</si>
  <si>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</si>
  <si>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</si>
  <si>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</si>
  <si>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</si>
  <si>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</si>
  <si>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</si>
  <si>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</si>
  <si>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</si>
  <si>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</si>
  <si>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</si>
  <si>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</si>
  <si>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</si>
  <si>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</si>
  <si>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</si>
  <si>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</si>
  <si>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</si>
  <si>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</si>
  <si>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</si>
  <si>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</si>
  <si>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</si>
  <si>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</si>
  <si>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</si>
  <si>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</si>
  <si>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</si>
  <si>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</si>
  <si>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</si>
  <si>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</si>
  <si>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</si>
  <si>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</si>
  <si>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</si>
  <si>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</si>
  <si>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</si>
  <si>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</si>
  <si>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</si>
  <si>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</si>
  <si>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</si>
  <si>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</si>
  <si>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</si>
  <si>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</si>
  <si>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</si>
  <si>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</si>
  <si>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</si>
  <si>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</si>
  <si>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</si>
  <si>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</si>
  <si>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</si>
  <si>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</si>
  <si>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</si>
  <si>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</si>
  <si>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</si>
  <si>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</si>
  <si>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</si>
  <si>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</si>
  <si>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</si>
  <si>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</si>
  <si>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</si>
  <si>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</si>
  <si>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</si>
  <si>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</si>
  <si>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</si>
  <si>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</si>
  <si>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</si>
  <si>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</si>
  <si>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</si>
  <si>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</si>
  <si>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</si>
  <si>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</si>
  <si>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</si>
  <si>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</si>
  <si>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</si>
  <si>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</si>
  <si>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</si>
  <si>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</si>
  <si>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</si>
  <si>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</si>
  <si>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</si>
  <si>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</si>
  <si>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</si>
  <si>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</si>
  <si>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</si>
  <si>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</si>
  <si>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</si>
  <si>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</si>
  <si>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</si>
  <si>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</si>
  <si>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</si>
  <si>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</si>
  <si>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</si>
  <si>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</si>
  <si>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</si>
  <si>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</si>
  <si>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</si>
  <si>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</si>
  <si>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</si>
  <si>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</si>
  <si>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</si>
  <si>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</si>
  <si>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</si>
  <si>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</si>
  <si>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</si>
  <si>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</si>
  <si>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</si>
  <si>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</si>
  <si>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</si>
  <si>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</si>
  <si>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</si>
  <si>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</si>
  <si>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</si>
  <si>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</si>
  <si>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</si>
  <si>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</si>
  <si>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</si>
  <si>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</si>
  <si>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</si>
  <si>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</si>
  <si>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</si>
  <si>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</si>
  <si>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</si>
  <si>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</si>
  <si>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</si>
  <si>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</si>
  <si>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</si>
  <si>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</si>
  <si>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</si>
  <si>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</si>
  <si>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</si>
  <si>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</si>
  <si>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</si>
  <si>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</si>
  <si>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</si>
  <si>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</si>
  <si>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</si>
  <si>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</si>
  <si>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</si>
  <si>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</si>
  <si>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</si>
  <si>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</si>
  <si>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</si>
  <si>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</si>
  <si>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</si>
  <si>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</si>
  <si>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</si>
  <si>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</si>
  <si>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</si>
  <si>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</si>
  <si>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</si>
  <si>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</si>
  <si>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</si>
  <si>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</si>
  <si>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</si>
  <si>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</si>
  <si>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</si>
  <si>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</si>
  <si>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</si>
  <si>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</si>
  <si>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</si>
  <si>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</si>
  <si>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</si>
  <si>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</si>
  <si>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</si>
  <si>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</si>
  <si>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</si>
  <si>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</si>
  <si>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</si>
  <si>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</si>
  <si>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</si>
  <si>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</si>
  <si>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</si>
  <si>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</si>
  <si>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</si>
  <si>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</si>
  <si>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</si>
  <si>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</si>
  <si>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</si>
  <si>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</si>
  <si>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</si>
  <si>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</si>
  <si>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</si>
  <si>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</si>
  <si>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</si>
  <si>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</si>
  <si>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</si>
  <si>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</si>
  <si>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</si>
  <si>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</si>
  <si>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</si>
  <si>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</si>
  <si>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</si>
  <si>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</si>
  <si>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</si>
  <si>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</si>
  <si>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</si>
  <si>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</si>
  <si>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</si>
  <si>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</si>
  <si>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</si>
  <si>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</si>
  <si>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</si>
  <si>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</si>
  <si>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</si>
  <si>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</si>
  <si>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</si>
  <si>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</si>
  <si>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</si>
  <si>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</si>
  <si>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</si>
  <si>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</si>
  <si>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</si>
  <si>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</si>
  <si>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</si>
  <si>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</si>
  <si>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</si>
  <si>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</si>
  <si>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</si>
  <si>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</si>
  <si>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</si>
  <si>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</si>
  <si>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</si>
  <si>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</si>
  <si>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</si>
  <si>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</si>
  <si>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</si>
  <si>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</si>
  <si>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</si>
  <si>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</si>
  <si>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</si>
  <si>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</si>
  <si>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</si>
  <si>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</si>
  <si>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</si>
  <si>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</si>
  <si>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</si>
  <si>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</si>
  <si>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</si>
  <si>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</si>
  <si>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</si>
  <si>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</si>
  <si>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</si>
  <si>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</si>
  <si>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</si>
  <si>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</si>
  <si>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</si>
  <si>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</si>
  <si>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</si>
  <si>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</si>
  <si>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</si>
  <si>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</si>
  <si>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</si>
  <si>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</si>
  <si>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</si>
  <si>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</si>
  <si>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</si>
  <si>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</si>
  <si>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</si>
  <si>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</si>
  <si>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</si>
  <si>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</si>
  <si>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</si>
  <si>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</si>
  <si>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</si>
  <si>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</si>
  <si>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</si>
  <si>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</si>
  <si>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</si>
  <si>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</si>
  <si>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</si>
  <si>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</si>
  <si>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</si>
  <si>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</si>
  <si>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</si>
  <si>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</si>
  <si>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</si>
  <si>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</si>
  <si>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</si>
  <si>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</si>
  <si>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</si>
  <si>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</si>
  <si>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</si>
  <si>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</si>
  <si>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</si>
  <si>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</si>
  <si>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</si>
  <si>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</si>
  <si>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</si>
  <si>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</si>
  <si>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</si>
  <si>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</si>
  <si>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</si>
  <si>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</si>
  <si>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</si>
  <si>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</si>
  <si>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</si>
  <si>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</si>
  <si>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</si>
  <si>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</si>
  <si>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</si>
  <si>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</si>
  <si>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</si>
  <si>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</si>
  <si>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</si>
  <si>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</si>
  <si>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</si>
  <si>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</si>
  <si>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</si>
  <si>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</si>
  <si>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</si>
  <si>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</si>
  <si>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</si>
  <si>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</si>
  <si>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</si>
  <si>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</si>
  <si>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</si>
  <si>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</si>
  <si>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</si>
  <si>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</si>
  <si>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</si>
  <si>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</si>
  <si>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</si>
  <si>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</si>
  <si>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</si>
  <si>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</si>
  <si>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</si>
  <si>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</si>
  <si>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</si>
  <si>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</si>
  <si>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</si>
  <si>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</si>
  <si>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</si>
  <si>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</si>
  <si>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</si>
  <si>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</si>
  <si>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</si>
  <si>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</si>
  <si>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</si>
  <si>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</si>
  <si>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</si>
  <si>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</si>
  <si>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</si>
  <si>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</si>
  <si>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</si>
  <si>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</si>
  <si>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</si>
  <si>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</si>
  <si>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</si>
  <si>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</si>
  <si>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</si>
  <si>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</si>
  <si>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</si>
  <si>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</si>
  <si>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</si>
  <si>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</si>
  <si>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</si>
  <si>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</si>
  <si>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</si>
  <si>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</si>
  <si>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</si>
  <si>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</si>
  <si>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</si>
  <si>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</si>
  <si>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</si>
  <si>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</si>
  <si>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</si>
  <si>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</si>
  <si>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</si>
  <si>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</si>
  <si>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</si>
  <si>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</si>
  <si>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</si>
  <si>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</si>
  <si>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</si>
  <si>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</si>
  <si>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</si>
  <si>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</si>
  <si>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</si>
  <si>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</si>
  <si>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</si>
  <si>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</si>
  <si>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</si>
  <si>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</si>
  <si>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</si>
  <si>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</si>
  <si>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</si>
  <si>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</si>
  <si>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</si>
  <si>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</si>
  <si>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</si>
  <si>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</si>
  <si>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</si>
  <si>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</si>
  <si>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</si>
  <si>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</si>
  <si>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</si>
  <si>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</si>
  <si>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</si>
  <si>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</si>
  <si>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</si>
  <si>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</si>
  <si>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</si>
  <si>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</si>
  <si>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</si>
  <si>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</si>
  <si>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</si>
  <si>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</si>
  <si>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</si>
  <si>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</si>
  <si>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</si>
  <si>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</si>
  <si>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</si>
  <si>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</si>
  <si>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</si>
  <si>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</si>
  <si>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</si>
  <si>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</si>
  <si>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</si>
  <si>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</si>
  <si>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</si>
  <si>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</si>
  <si>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</si>
  <si>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</si>
  <si>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</si>
  <si>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</si>
  <si>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</si>
  <si>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</si>
  <si>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</si>
  <si>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</si>
  <si>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</si>
  <si>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</si>
  <si>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</si>
  <si>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</si>
  <si>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</si>
  <si>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</si>
  <si>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</si>
  <si>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</si>
  <si>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</si>
  <si>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</si>
  <si>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</si>
  <si>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</si>
  <si>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</si>
  <si>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</si>
  <si>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</si>
  <si>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</si>
  <si>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</si>
  <si>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</si>
  <si>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</si>
  <si>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</si>
  <si>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</si>
  <si>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</si>
  <si>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</si>
  <si>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</si>
  <si>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</si>
  <si>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</si>
  <si>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</si>
  <si>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</si>
  <si>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</si>
  <si>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</si>
  <si>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</si>
  <si>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</si>
  <si>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</si>
  <si>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</si>
  <si>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</si>
  <si>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</si>
  <si>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</si>
  <si>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</si>
  <si>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</si>
  <si>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</si>
  <si>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</si>
  <si>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</si>
  <si>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</si>
  <si>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</si>
  <si>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</si>
  <si>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</si>
  <si>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</si>
  <si>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</si>
  <si>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</si>
  <si>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</si>
  <si>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</si>
  <si>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</si>
  <si>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</si>
  <si>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</si>
  <si>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</si>
  <si>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</si>
  <si>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</si>
  <si>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</si>
  <si>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</si>
  <si>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</si>
  <si>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</si>
  <si>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</si>
  <si>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</si>
  <si>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</si>
  <si>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</si>
  <si>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</si>
  <si>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</si>
  <si>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</si>
  <si>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</si>
  <si>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</si>
  <si>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</si>
  <si>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</si>
  <si>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</si>
  <si>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</si>
  <si>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</si>
  <si>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</si>
  <si>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</si>
  <si>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</si>
  <si>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</si>
  <si>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</si>
  <si>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</si>
  <si>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</si>
  <si>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</si>
  <si>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</si>
  <si>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</si>
  <si>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</si>
  <si>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</si>
  <si>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</si>
  <si>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</si>
  <si>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</si>
  <si>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</si>
  <si>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</si>
  <si>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</si>
  <si>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</si>
  <si>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</si>
  <si>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</si>
  <si>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</si>
  <si>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</si>
  <si>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</si>
  <si>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</si>
  <si>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</si>
  <si>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</si>
  <si>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</si>
  <si>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</si>
  <si>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</si>
  <si>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</si>
  <si>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</si>
  <si>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</si>
  <si>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</si>
  <si>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</si>
  <si>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</si>
  <si>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</si>
  <si>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</si>
  <si>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</si>
  <si>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</si>
  <si>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</si>
  <si>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</si>
  <si>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</si>
  <si>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</si>
  <si>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</si>
  <si>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</si>
  <si>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</si>
  <si>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</si>
  <si>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</si>
  <si>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</si>
  <si>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</si>
  <si>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</si>
  <si>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</si>
  <si>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</si>
  <si>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</si>
  <si>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</si>
  <si>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</si>
  <si>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</si>
  <si>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</si>
  <si>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</si>
  <si>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</si>
  <si>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</si>
  <si>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</si>
  <si>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</si>
  <si>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</si>
  <si>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</si>
  <si>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</si>
  <si>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</si>
  <si>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</si>
  <si>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</si>
  <si>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</si>
  <si>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</si>
  <si>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</si>
  <si>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</si>
  <si>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</si>
  <si>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</si>
  <si>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</si>
  <si>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</si>
  <si>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</si>
  <si>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</si>
  <si>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</si>
  <si>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</si>
  <si>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</si>
  <si>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</si>
  <si>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</si>
  <si>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</si>
  <si>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</si>
  <si>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</si>
  <si>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</si>
  <si>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</si>
  <si>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</si>
  <si>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</si>
  <si>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</si>
  <si>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</si>
  <si>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</si>
  <si>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</si>
  <si>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</si>
  <si>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</si>
  <si>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</si>
  <si>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</si>
  <si>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</si>
  <si>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</si>
  <si>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</si>
  <si>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</si>
  <si>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</si>
  <si>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</si>
  <si>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</si>
  <si>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</si>
  <si>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</si>
  <si>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</si>
  <si>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</si>
  <si>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</si>
  <si>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</si>
  <si>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</si>
  <si>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</si>
  <si>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</si>
  <si>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</si>
  <si>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</si>
  <si>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</si>
  <si>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</si>
  <si>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</si>
  <si>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</si>
  <si>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</si>
  <si>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</si>
  <si>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</si>
  <si>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</si>
  <si>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</si>
  <si>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</si>
  <si>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</si>
  <si>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</si>
  <si>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</si>
  <si>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</si>
  <si>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</si>
  <si>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</si>
  <si>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</si>
  <si>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</si>
  <si>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</si>
  <si>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</si>
  <si>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</si>
  <si>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</si>
  <si>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</si>
  <si>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</si>
  <si>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</si>
  <si>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</si>
  <si>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</si>
  <si>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</si>
  <si>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</si>
  <si>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</si>
  <si>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</si>
  <si>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</si>
  <si>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</si>
  <si>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</si>
  <si>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</si>
  <si>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</si>
  <si>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</si>
  <si>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</si>
  <si>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</si>
  <si>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</si>
  <si>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</si>
  <si>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</si>
  <si>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</si>
  <si>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</si>
  <si>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</si>
  <si>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</si>
  <si>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</si>
  <si>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</si>
  <si>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</si>
  <si>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</si>
  <si>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</si>
  <si>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</si>
  <si>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</si>
  <si>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</si>
  <si>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</si>
  <si>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</si>
  <si>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</si>
  <si>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</si>
  <si>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</si>
  <si>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</si>
  <si>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</si>
  <si>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</si>
  <si>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</si>
  <si>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</si>
  <si>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</si>
  <si>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</si>
  <si>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</si>
  <si>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</si>
  <si>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</si>
  <si>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</si>
  <si>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</si>
  <si>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</si>
  <si>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</si>
  <si>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</si>
  <si>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</si>
  <si>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</si>
  <si>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</si>
  <si>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</si>
  <si>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</si>
  <si>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</si>
  <si>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</si>
  <si>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</si>
  <si>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</si>
  <si>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</si>
  <si>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</si>
  <si>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</si>
  <si>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</si>
  <si>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</si>
  <si>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</si>
  <si>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</si>
  <si>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</si>
  <si>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</si>
  <si>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</si>
  <si>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</si>
  <si>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</si>
  <si>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</si>
  <si>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</si>
  <si>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</si>
  <si>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</si>
  <si>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</si>
  <si>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</si>
  <si>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</si>
  <si>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</si>
  <si>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</si>
  <si>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</si>
  <si>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</si>
  <si>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</si>
  <si>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</si>
  <si>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</si>
  <si>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</si>
  <si>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</si>
  <si>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</si>
  <si>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</si>
  <si>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</si>
  <si>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</si>
  <si>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</si>
  <si>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</si>
  <si>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</si>
  <si>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</si>
  <si>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</si>
  <si>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</si>
  <si>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</si>
  <si>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</si>
  <si>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</si>
  <si>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</si>
  <si>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</si>
  <si>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</si>
  <si>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</si>
  <si>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</si>
  <si>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</si>
  <si>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</si>
  <si>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</si>
  <si>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</si>
  <si>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</si>
  <si>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</si>
  <si>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</si>
  <si>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</si>
  <si>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</si>
  <si>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</si>
  <si>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</si>
  <si>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</si>
  <si>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</si>
  <si>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</si>
  <si>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</si>
  <si>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</si>
  <si>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</si>
  <si>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</si>
  <si>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</si>
  <si>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</si>
  <si>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</si>
  <si>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</si>
  <si>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</si>
  <si>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</si>
  <si>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</si>
  <si>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</si>
  <si>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</si>
  <si>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</si>
  <si>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</si>
  <si>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</si>
  <si>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</si>
  <si>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</si>
  <si>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</si>
  <si>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</si>
  <si>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</si>
  <si>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</si>
  <si>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</si>
  <si>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</si>
  <si>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</si>
  <si>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</si>
  <si>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</si>
  <si>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</si>
  <si>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</si>
  <si>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</si>
  <si>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</si>
  <si>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</si>
  <si>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</si>
  <si>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</si>
  <si>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</si>
  <si>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</si>
  <si>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</si>
  <si>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</si>
  <si>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</si>
  <si>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</si>
  <si>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</si>
  <si>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</si>
  <si>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</si>
  <si>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</si>
  <si>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</si>
  <si>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</si>
  <si>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</si>
  <si>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</si>
  <si>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</si>
  <si>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</si>
  <si>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</si>
  <si>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</si>
  <si>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</si>
  <si>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</si>
  <si>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</si>
  <si>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</si>
  <si>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</si>
  <si>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</si>
  <si>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</si>
  <si>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</si>
  <si>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</si>
  <si>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</si>
  <si>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</si>
  <si>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</si>
  <si>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</si>
  <si>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</si>
  <si>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</si>
  <si>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</si>
  <si>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</si>
  <si>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</si>
  <si>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</si>
  <si>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</si>
  <si>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</si>
  <si>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</si>
  <si>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</si>
  <si>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</si>
  <si>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</si>
  <si>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</si>
  <si>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</si>
  <si>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</si>
  <si>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</si>
  <si>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</si>
  <si>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</si>
  <si>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</si>
  <si>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</si>
  <si>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</si>
  <si>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</si>
  <si>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</si>
  <si>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</si>
  <si>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</si>
  <si>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</si>
  <si>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</si>
  <si>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</si>
  <si>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</si>
  <si>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</si>
  <si>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</si>
  <si>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</si>
  <si>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</si>
  <si>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</si>
  <si>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</si>
  <si>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</si>
  <si>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</si>
  <si>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</si>
  <si>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</si>
  <si>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</si>
  <si>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</si>
  <si>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</si>
  <si>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</si>
  <si>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</si>
  <si>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</si>
  <si>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</si>
  <si>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</si>
  <si>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</si>
  <si>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</si>
  <si>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</si>
  <si>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</si>
  <si>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</si>
  <si>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</si>
  <si>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</si>
  <si>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</si>
  <si>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</si>
  <si>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</si>
  <si>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</si>
  <si>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</si>
  <si>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</si>
  <si>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</si>
  <si>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</si>
  <si>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</si>
  <si>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</si>
  <si>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</si>
  <si>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</si>
  <si>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</si>
  <si>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</si>
  <si>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</si>
  <si>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</si>
  <si>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</si>
  <si>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</si>
  <si>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</si>
  <si>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</si>
  <si>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</si>
  <si>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</si>
  <si>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</si>
  <si>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</si>
  <si>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</si>
  <si>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</si>
  <si>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</si>
  <si>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</si>
  <si>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</si>
  <si>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</si>
  <si>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</si>
  <si>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</si>
  <si>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</si>
  <si>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</si>
  <si>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</si>
  <si>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</si>
  <si>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</si>
  <si>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</si>
  <si>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</si>
  <si>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</si>
  <si>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</si>
  <si>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</si>
  <si>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</si>
  <si>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</si>
  <si>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</si>
  <si>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</si>
  <si>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</si>
  <si>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</si>
  <si>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</si>
  <si>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</si>
  <si>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</si>
  <si>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</si>
  <si>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</si>
  <si>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</si>
  <si>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</si>
  <si>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</si>
  <si>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</si>
  <si>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</si>
  <si>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</si>
  <si>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</si>
  <si>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</si>
  <si>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</si>
  <si>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</si>
  <si>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</si>
  <si>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</si>
  <si>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</si>
  <si>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</si>
  <si>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</si>
  <si>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</si>
  <si>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</si>
  <si>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</si>
  <si>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</si>
  <si>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</si>
  <si>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</si>
  <si>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</si>
  <si>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</si>
  <si>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</si>
  <si>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</si>
  <si>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</si>
  <si>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</si>
  <si>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</si>
  <si>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</si>
  <si>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</si>
  <si>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</si>
  <si>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</si>
  <si>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</si>
  <si>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</si>
  <si>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</si>
  <si>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</si>
  <si>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</si>
  <si>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</si>
  <si>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</si>
  <si>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</si>
  <si>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</si>
  <si>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</si>
  <si>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</si>
  <si>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</si>
  <si>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</si>
  <si>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</si>
  <si>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</si>
  <si>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</si>
  <si>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</si>
  <si>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</si>
  <si>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</si>
  <si>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</si>
  <si>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</si>
  <si>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</si>
  <si>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</si>
  <si>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</si>
  <si>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</si>
  <si>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</si>
  <si>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</si>
  <si>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</si>
  <si>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</si>
  <si>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</si>
  <si>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</si>
  <si>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</si>
  <si>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</si>
  <si>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</si>
  <si>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</si>
  <si>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</si>
  <si>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</si>
  <si>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</si>
  <si>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</si>
  <si>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</si>
  <si>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</si>
  <si>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</si>
  <si>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</si>
  <si>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</si>
  <si>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</si>
  <si>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</si>
  <si>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</si>
  <si>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</si>
  <si>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</si>
  <si>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</si>
  <si>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</si>
  <si>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</si>
  <si>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</si>
  <si>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</si>
  <si>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</si>
  <si>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</si>
  <si>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</si>
  <si>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</si>
  <si>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</si>
  <si>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</si>
  <si>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</si>
  <si>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</si>
  <si>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</si>
  <si>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</si>
  <si>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</si>
  <si>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</si>
  <si>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</si>
  <si>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</si>
  <si>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</si>
  <si>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</si>
  <si>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</si>
  <si>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</si>
  <si>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</si>
  <si>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</si>
  <si>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</si>
  <si>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</si>
  <si>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</si>
  <si>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</si>
  <si>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</si>
  <si>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</si>
  <si>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</si>
  <si>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</si>
  <si>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</si>
  <si>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</si>
  <si>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</si>
  <si>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</si>
  <si>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</si>
  <si>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</si>
  <si>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</si>
  <si>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</si>
  <si>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</si>
  <si>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</si>
  <si>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</si>
  <si>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</si>
  <si>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</si>
  <si>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</si>
  <si>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</si>
  <si>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</si>
  <si>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</si>
  <si>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</si>
  <si>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</si>
  <si>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</si>
  <si>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</si>
  <si>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</si>
  <si>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</si>
  <si>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</si>
  <si>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</si>
  <si>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</si>
  <si>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</si>
  <si>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</si>
  <si>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</si>
  <si>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</si>
  <si>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</si>
  <si>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</si>
  <si>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</si>
  <si>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</si>
  <si>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</si>
  <si>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</si>
  <si>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</si>
  <si>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</si>
  <si>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</si>
  <si>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</si>
  <si>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</si>
  <si>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</si>
  <si>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</si>
  <si>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</si>
  <si>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</si>
  <si>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</si>
  <si>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</si>
  <si>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</si>
  <si>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</si>
  <si>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</si>
  <si>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</si>
  <si>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</si>
  <si>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</si>
  <si>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</si>
  <si>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</si>
  <si>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</si>
  <si>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</si>
  <si>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</si>
  <si>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</si>
  <si>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</si>
  <si>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</si>
  <si>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</si>
  <si>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</si>
  <si>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</si>
  <si>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</si>
  <si>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</si>
  <si>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</si>
  <si>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</si>
  <si>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</si>
  <si>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</si>
  <si>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</si>
  <si>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</si>
  <si>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</si>
  <si>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</si>
  <si>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</si>
  <si>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</si>
  <si>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</si>
  <si>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</si>
  <si>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</si>
  <si>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</si>
  <si>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</si>
  <si>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</si>
  <si>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</si>
  <si>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</si>
  <si>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</si>
  <si>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</si>
  <si>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</si>
  <si>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</si>
  <si>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</si>
  <si>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</si>
  <si>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</si>
  <si>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</si>
  <si>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</si>
  <si>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</si>
  <si>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</si>
  <si>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</si>
  <si>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</si>
  <si>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</si>
  <si>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</si>
  <si>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</si>
  <si>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</si>
  <si>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</si>
  <si>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</si>
  <si>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</si>
  <si>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</si>
  <si>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</si>
  <si>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</si>
  <si>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</si>
  <si>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</si>
  <si>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</si>
  <si>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</si>
  <si>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</si>
  <si>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</si>
  <si>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</si>
  <si>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</si>
  <si>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</si>
  <si>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</si>
  <si>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</si>
  <si>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</si>
  <si>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</si>
  <si>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</si>
  <si>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</si>
  <si>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</si>
  <si>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</si>
  <si>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</si>
  <si>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</si>
  <si>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</si>
  <si>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</si>
  <si>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</si>
  <si>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</si>
  <si>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</si>
  <si>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</si>
  <si>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</si>
  <si>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</si>
  <si>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</si>
  <si>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</si>
  <si>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</si>
  <si>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</si>
  <si>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</si>
  <si>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</si>
  <si>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</si>
  <si>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</si>
  <si>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</si>
  <si>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</si>
  <si>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</si>
  <si>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</si>
  <si>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</si>
  <si>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</si>
  <si>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</si>
  <si>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</si>
  <si>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</si>
  <si>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</si>
  <si>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</si>
  <si>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</si>
  <si>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</si>
  <si>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</si>
  <si>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</si>
  <si>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</si>
  <si>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</si>
  <si>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</si>
  <si>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</si>
  <si>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</si>
  <si>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</si>
  <si>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</si>
  <si>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</si>
  <si>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</si>
  <si>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</si>
  <si>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</si>
  <si>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</si>
  <si>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</si>
  <si>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</si>
  <si>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</si>
  <si>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</si>
  <si>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</si>
  <si>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</si>
  <si>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</si>
  <si>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</si>
  <si>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</si>
  <si>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</si>
  <si>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</si>
  <si>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</si>
  <si>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</si>
  <si>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</si>
  <si>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</si>
  <si>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</si>
  <si>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</si>
  <si>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</si>
  <si>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</si>
  <si>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</si>
  <si>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</si>
  <si>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</si>
  <si>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</si>
  <si>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</si>
  <si>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</si>
  <si>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</si>
  <si>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</si>
  <si>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</si>
  <si>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</si>
  <si>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</si>
  <si>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</si>
  <si>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</si>
  <si>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</si>
  <si>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</si>
  <si>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</si>
  <si>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</si>
  <si>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</si>
  <si>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</si>
  <si>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</si>
  <si>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</si>
  <si>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</si>
  <si>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</si>
  <si>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</si>
  <si>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</si>
  <si>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</si>
  <si>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</si>
  <si>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</si>
  <si>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</si>
  <si>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</si>
  <si>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</si>
  <si>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</si>
  <si>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</si>
  <si>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</si>
  <si>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</si>
  <si>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</si>
  <si>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</si>
  <si>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</si>
  <si>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</si>
  <si>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</si>
  <si>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</si>
  <si>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</si>
  <si>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</si>
  <si>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</si>
  <si>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</si>
  <si>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</si>
  <si>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</si>
  <si>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</si>
  <si>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</si>
  <si>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</si>
  <si>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</si>
  <si>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</si>
  <si>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</si>
  <si>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</si>
  <si>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</si>
  <si>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</si>
  <si>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</si>
  <si>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</si>
  <si>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</si>
  <si>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</si>
  <si>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</si>
  <si>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</si>
  <si>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</si>
  <si>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</si>
  <si>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</si>
  <si>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</si>
  <si>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</si>
  <si>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</si>
  <si>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</si>
  <si>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</si>
  <si>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</si>
  <si>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</si>
  <si>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</si>
  <si>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</si>
  <si>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</si>
  <si>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</si>
  <si>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</si>
  <si>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</si>
  <si>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</si>
  <si>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</si>
  <si>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</si>
  <si>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</si>
  <si>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</si>
  <si>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</si>
  <si>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</si>
  <si>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</si>
  <si>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</si>
  <si>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</si>
  <si>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</si>
  <si>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</si>
  <si>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</si>
  <si>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</si>
  <si>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</si>
  <si>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</si>
  <si>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</si>
  <si>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</si>
  <si>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</si>
  <si>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</si>
  <si>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</si>
  <si>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</si>
  <si>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</si>
  <si>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</si>
  <si>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</si>
  <si>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</si>
  <si>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</si>
  <si>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</si>
  <si>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</si>
  <si>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</si>
  <si>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</si>
  <si>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</si>
  <si>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</si>
  <si>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</si>
  <si>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</si>
  <si>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</si>
  <si>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</si>
  <si>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</si>
  <si>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</si>
  <si>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</si>
  <si>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</si>
  <si>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</si>
  <si>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</si>
  <si>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</si>
  <si>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</si>
  <si>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</si>
  <si>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</si>
  <si>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</si>
  <si>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</si>
  <si>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</si>
  <si>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</si>
  <si>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</si>
  <si>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</si>
  <si>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</si>
  <si>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</si>
  <si>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</si>
  <si>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</si>
  <si>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</si>
  <si>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</si>
  <si>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</si>
  <si>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</si>
  <si>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</si>
  <si>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</si>
  <si>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</si>
  <si>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</si>
  <si>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</si>
  <si>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</si>
  <si>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</si>
  <si>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</si>
  <si>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</si>
  <si>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</si>
  <si>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</si>
  <si>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</si>
  <si>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</si>
  <si>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</si>
  <si>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</si>
  <si>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</si>
  <si>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</si>
  <si>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</si>
  <si>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</si>
  <si>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</si>
  <si>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</si>
  <si>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</si>
  <si>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</si>
  <si>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</si>
  <si>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</si>
  <si>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</si>
  <si>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</si>
  <si>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</si>
  <si>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</si>
  <si>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</si>
  <si>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</si>
  <si>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</si>
  <si>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</si>
  <si>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</si>
  <si>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</si>
  <si>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</si>
  <si>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</si>
  <si>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</si>
  <si>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</si>
  <si>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</si>
  <si>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</si>
  <si>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</si>
  <si>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</si>
  <si>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</si>
  <si>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</si>
  <si>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</si>
  <si>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</si>
  <si>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</si>
  <si>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</si>
  <si>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</si>
  <si>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</si>
  <si>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</si>
  <si>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</si>
  <si>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</si>
  <si>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</si>
  <si>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</si>
  <si>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</si>
  <si>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</si>
  <si>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</si>
  <si>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</si>
  <si>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</si>
  <si>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</si>
  <si>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</si>
  <si>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</si>
  <si>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</si>
  <si>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</si>
  <si>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</si>
  <si>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</si>
  <si>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</si>
  <si>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</si>
  <si>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</si>
  <si>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</si>
  <si>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</si>
  <si>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</si>
  <si>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</si>
  <si>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</si>
  <si>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</si>
  <si>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</si>
  <si>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</si>
  <si>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</si>
  <si>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</si>
  <si>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</si>
  <si>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</si>
  <si>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</si>
  <si>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</si>
  <si>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</si>
  <si>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</si>
  <si>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</si>
  <si>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</si>
  <si>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</si>
  <si>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</si>
  <si>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</si>
  <si>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</si>
  <si>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</si>
  <si>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</si>
  <si>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</si>
  <si>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</si>
  <si>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</si>
  <si>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</si>
  <si>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</si>
  <si>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</si>
  <si>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</si>
  <si>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</si>
  <si>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</si>
  <si>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</si>
  <si>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</si>
  <si>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</si>
  <si>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</si>
  <si>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</si>
  <si>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</si>
  <si>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</si>
  <si>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</si>
  <si>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</si>
  <si>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</si>
  <si>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</si>
  <si>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</si>
  <si>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</si>
  <si>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</si>
  <si>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</si>
  <si>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</si>
  <si>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</si>
  <si>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</si>
  <si>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</si>
  <si>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</si>
  <si>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</si>
  <si>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</si>
  <si>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</si>
  <si>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</si>
  <si>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</si>
  <si>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</si>
  <si>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</si>
  <si>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</si>
  <si>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</si>
  <si>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</si>
  <si>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</si>
  <si>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</si>
  <si>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</si>
  <si>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</si>
  <si>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</si>
  <si>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</si>
  <si>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</si>
  <si>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</si>
  <si>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</si>
  <si>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</si>
  <si>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</si>
  <si>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</si>
  <si>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</si>
  <si>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</si>
  <si>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</si>
  <si>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</si>
  <si>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</si>
  <si>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</si>
  <si>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</si>
  <si>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</si>
  <si>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</si>
  <si>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</si>
  <si>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</si>
  <si>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</si>
  <si>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</si>
  <si>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</si>
  <si>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</si>
  <si>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</si>
  <si>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</si>
  <si>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</si>
  <si>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</si>
  <si>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</si>
  <si>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</si>
  <si>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</si>
  <si>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</si>
  <si>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</si>
  <si>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</si>
  <si>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</si>
  <si>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</si>
  <si>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</si>
  <si>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</si>
  <si>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</si>
  <si>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</si>
  <si>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</si>
  <si>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</si>
  <si>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</si>
  <si>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In a scenario limiting global warming to 1.5 °C, Minnesota would need to cut its buildings emissions by about 50% of 2005 levels.</t>
  </si>
  <si>
    <t>In a scenario limiting global warming to 1.5 °C, Minnesota would need to cut its electricity emissions by about 89% of 2005 levels.</t>
  </si>
  <si>
    <t>In a scenario limiting global warming to 1.5 °C, Minnesota would need to cut its industrial CO2 emissions by about 30% of 2005 levels and its non-CO2 emissions by about 25% of 2005 levels.</t>
  </si>
  <si>
    <t>In a scenario limiting global warming to 1.5 °C, Minnesota would need to cut its transportation emissions by about 40%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</si>
  <si>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</si>
  <si>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Reference Scenario</t>
  </si>
  <si>
    <t>Scenario_Reference.cin</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</si>
  <si>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</si>
  <si>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</si>
  <si>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</si>
  <si>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</si>
  <si>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</si>
  <si>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</si>
  <si>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</si>
  <si>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</si>
  <si>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</si>
  <si>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</si>
  <si>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</si>
  <si>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</si>
  <si>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</si>
  <si>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</si>
  <si>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</si>
  <si>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</si>
  <si>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</si>
  <si>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</si>
  <si>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</si>
  <si>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</si>
  <si>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</si>
  <si>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</si>
  <si>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</si>
  <si>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</si>
  <si>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</si>
  <si>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</si>
  <si>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</si>
  <si>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</si>
  <si>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</si>
  <si>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</si>
  <si>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</si>
  <si>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</si>
  <si>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</si>
  <si>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</si>
  <si>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</si>
  <si>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</si>
  <si>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</si>
  <si>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</si>
  <si>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</si>
  <si>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</si>
  <si>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</si>
  <si>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</si>
  <si>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</si>
  <si>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</si>
  <si>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</si>
  <si>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</si>
  <si>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</si>
  <si>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</si>
  <si>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</si>
  <si>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</si>
  <si>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</si>
  <si>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</si>
  <si>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</si>
  <si>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</si>
  <si>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</si>
  <si>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</si>
  <si>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</si>
  <si>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</si>
  <si>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</si>
  <si>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</si>
  <si>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</si>
  <si>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</si>
  <si>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</si>
  <si>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</si>
  <si>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</si>
  <si>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</si>
  <si>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</si>
  <si>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</si>
  <si>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</si>
  <si>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</si>
  <si>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</si>
  <si>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</si>
  <si>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</si>
  <si>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</si>
  <si>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</si>
  <si>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</si>
  <si>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</si>
  <si>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</si>
  <si>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</si>
  <si>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</si>
  <si>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</si>
  <si>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</si>
  <si>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</si>
  <si>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</si>
  <si>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</si>
  <si>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</si>
  <si>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</si>
  <si>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</si>
  <si>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</si>
  <si>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</si>
  <si>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</si>
  <si>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</si>
  <si>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</si>
  <si>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</si>
  <si>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</si>
  <si>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</si>
  <si>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</si>
  <si>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</si>
  <si>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</si>
  <si>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</si>
  <si>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</si>
  <si>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</si>
  <si>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</si>
  <si>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</si>
  <si>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</si>
  <si>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</si>
  <si>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</si>
  <si>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</si>
  <si>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</si>
  <si>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</si>
  <si>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</si>
  <si>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</si>
  <si>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</si>
  <si>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</si>
  <si>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</si>
  <si>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</si>
  <si>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</si>
  <si>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</si>
  <si>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Total incl LULUCF</t>
  </si>
  <si>
    <t>Total excl LULUCF</t>
  </si>
  <si>
    <t>2030 % Reduction from RMI</t>
  </si>
  <si>
    <t>In a scenario limiting global warming to 1.5 °C, Minnesota would need to cut its waste emissions by about 25% of 2005 levels.</t>
  </si>
  <si>
    <t>2050 Target (80% below)</t>
  </si>
  <si>
    <t>short tons to metric tons</t>
  </si>
  <si>
    <t>2030 Target</t>
  </si>
  <si>
    <t>In a scenario limiting global warming to 1.5 °C, Minnesota would need to cut its CO2e emissions (including land use) by about 50% of 2005 levels.</t>
  </si>
  <si>
    <t>In a scenario limiting global warming to 1.5 °C, Minnesota would need to cut its CO2e emissions (excluding land use) by about 46% of 2005 levels.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</si>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</sst>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0"/>
    <numFmt numFmtId="169" formatCode="0.0"/>
    <numFmt numFmtId="170" formatCode="0.000000"/>
  </numFmts>
  <fonts count="2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s>
  <borders count="28">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5">
      <alignment horizontal="left" vertical="center" wrapText="1" indent="2"/>
    </xf>
    <xf numFmtId="0" fontId="24" fillId="0" borderId="0"/>
    <xf numFmtId="43" fontId="4" fillId="0" borderId="0" applyFont="0" applyFill="0" applyBorder="0" applyAlignment="0" applyProtection="0"/>
  </cellStyleXfs>
  <cellXfs count="233">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6"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170"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US_EPS/WebAppData_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189">
          <cell r="B189">
            <v>0.33186409400289502</v>
          </cell>
        </row>
      </sheetData>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9000000}">
  <cacheSource type="worksheet">
    <worksheetSource ref="A1:F926" sheet="Target Calculations"/>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6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30" dT="2020-09-29T23:10:53.72" personId="{CD254A94-90FE-4811-881E-7FD85F268B0D}" id="{5B075AE0-8ACC-4C3E-A2ED-7D47B0C8D0C8}">
    <text>Exclude - already 100% electric</text>
  </threadedComment>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P486" dT="2020-09-29T23:49:52.97" personId="{CD254A94-90FE-4811-881E-7FD85F268B0D}" id="{FB349033-9132-47C1-87FF-9D8DFF9AFC1D}">
    <text>Excluded - no coal production</text>
  </threadedComment>
  <threadedComment ref="P486" dT="2020-09-29T23:50:42.79" personId="{CD254A94-90FE-4811-881E-7FD85F268B0D}" id="{1285E8B1-284F-4C2C-BF7F-592A1964A8B7}" parentId="{FB349033-9132-47C1-87FF-9D8DFF9AFC1D}">
    <text>applies to all</text>
  </threadedComment>
  <threadedComment ref="P526" dT="2020-09-29T23:57:25.11" personId="{CD254A94-90FE-4811-881E-7FD85F268B0D}" id="{57496A79-FC54-4427-A987-CD17F911E5BC}">
    <text>Not currently in Webapp data - update if we include</text>
  </threadedComment>
  <threadedComment ref="J640" dT="2020-08-19T00:06:43.00" personId="{811026A2-74EF-4287-974D-D90683F22217}" id="{7BF93571-9CF6-447B-99CD-002E059926B2}">
    <text>Leave this cell blank.</text>
  </threadedComment>
  <threadedComment ref="J641" dT="2020-08-19T00:06:43.00" personId="{811026A2-74EF-4287-974D-D90683F22217}" id="{D962414D-2E55-4E1F-BF08-65DDA4FF381A}">
    <text>Leave this cell blank.</text>
  </threadedComment>
  <threadedComment ref="K641" dT="2020-08-19T00:06:43.00" personId="{811026A2-74EF-4287-974D-D90683F22217}" id="{92F96595-E118-4246-B2AB-6F2B250E2009}">
    <text>Leave this cell blank.</text>
  </threadedComment>
  <threadedComment ref="J642" dT="2020-08-19T00:06:43.00" personId="{811026A2-74EF-4287-974D-D90683F22217}" id="{59D72322-41C8-49BE-B079-C0DE7D1DA283}">
    <text>Leave this cell blank.</text>
  </threadedComment>
  <threadedComment ref="K642" dT="2020-08-19T00:06:43.00" personId="{811026A2-74EF-4287-974D-D90683F22217}" id="{E4DD672C-341D-4F6B-B606-8855FED6F856}">
    <text>Leave this cell blank.</text>
  </threadedComment>
  <threadedComment ref="J643" dT="2020-08-19T00:06:43.00" personId="{811026A2-74EF-4287-974D-D90683F22217}" id="{928D8591-BF0A-4661-81D8-9177D3150727}">
    <text>Leave this cell blank.</text>
  </threadedComment>
  <threadedComment ref="K643" dT="2020-08-19T00:06:43.00" personId="{811026A2-74EF-4287-974D-D90683F22217}" id="{C61FF0C3-A8F2-41D7-B6F7-97FB3CCDBBFC}">
    <text>Leave this cell blank.</text>
  </threadedComment>
  <threadedComment ref="J644" dT="2020-08-19T00:06:43.00" personId="{811026A2-74EF-4287-974D-D90683F22217}" id="{042554E5-8221-4D8D-8679-C6538C816833}">
    <text>Leave this cell blank.</text>
  </threadedComment>
  <threadedComment ref="K644" dT="2020-08-19T00:06:43.00" personId="{811026A2-74EF-4287-974D-D90683F22217}" id="{9C4928AE-EF46-498D-915C-CEC2D16A0AEB}">
    <text>Leave this cell blank.</text>
  </threadedComment>
  <threadedComment ref="J645" dT="2020-08-19T00:06:43.00" personId="{811026A2-74EF-4287-974D-D90683F22217}" id="{D2F5A73B-97FA-4D8C-9504-A123E50C84BA}">
    <text>Leave this cell blank.</text>
  </threadedComment>
  <threadedComment ref="K645" dT="2020-08-19T00:06:43.00" personId="{811026A2-74EF-4287-974D-D90683F22217}" id="{7FF5C510-864D-4EDA-92D8-FFDE43C727FE}">
    <text>Leave this cell blank.</text>
  </threadedComment>
  <threadedComment ref="J646" dT="2020-08-19T00:06:43.00" personId="{811026A2-74EF-4287-974D-D90683F22217}" id="{138F4D15-1523-4E2C-9443-DA7E65006704}">
    <text>Leave this cell blank.</text>
  </threadedComment>
  <threadedComment ref="K646" dT="2020-08-19T00:06:43.00" personId="{811026A2-74EF-4287-974D-D90683F22217}" id="{A8E40A83-9104-477B-822D-57FC692B5F37}">
    <text>Leave this cell blank.</text>
  </threadedComment>
  <threadedComment ref="J647" dT="2020-08-19T00:06:43.00" personId="{811026A2-74EF-4287-974D-D90683F22217}" id="{AE715EDD-8918-48FB-8154-D837DBBA9BE6}">
    <text>Leave this cell blank.</text>
  </threadedComment>
  <threadedComment ref="K647" dT="2020-08-19T00:06:43.00" personId="{811026A2-74EF-4287-974D-D90683F22217}" id="{D4232D09-AF0F-46BF-865F-69C585A39083}">
    <text>Leave this cell blank.</text>
  </threadedComment>
  <threadedComment ref="J648" dT="2020-08-19T00:06:43.00" personId="{811026A2-74EF-4287-974D-D90683F22217}" id="{56154662-46BB-4229-AD31-2BB11A95C3D0}">
    <text>Leave this cell blank.</text>
  </threadedComment>
  <threadedComment ref="K648" dT="2020-08-19T00:06:43.00" personId="{811026A2-74EF-4287-974D-D90683F22217}" id="{0FD5BDA1-8A08-44B2-A6B0-4D5A55ACEA2A}">
    <text>Leave this cell blank.</text>
  </threadedComment>
  <threadedComment ref="J649" dT="2020-08-19T00:06:43.00" personId="{811026A2-74EF-4287-974D-D90683F22217}" id="{46FEBA97-B145-469A-BC90-A6DE9B6E6BF8}">
    <text>Leave this cell blank.</text>
  </threadedComment>
  <threadedComment ref="K649" dT="2020-08-19T00:06:43.00" personId="{811026A2-74EF-4287-974D-D90683F22217}" id="{CB97CBC6-C312-4A6F-A5CF-677434ACF786}">
    <text>Leave this cell blank.</text>
  </threadedComment>
  <threadedComment ref="J650" dT="2020-08-19T00:06:43.00" personId="{811026A2-74EF-4287-974D-D90683F22217}" id="{C2A0E4A8-98C8-4F75-B872-14CDE4E225CE}">
    <text>Leave this cell blank.</text>
  </threadedComment>
  <threadedComment ref="K650" dT="2020-08-19T00:06:43.00" personId="{811026A2-74EF-4287-974D-D90683F22217}" id="{AA651102-BE7D-4344-A897-67006EF687E9}">
    <text>Leave this cell blank.</text>
  </threadedComment>
  <threadedComment ref="J651" dT="2020-08-19T00:06:43.00" personId="{811026A2-74EF-4287-974D-D90683F22217}" id="{EEAE6FC0-75DA-4B4C-99DC-AD0246FFA99E}">
    <text>Leave this cell blank.</text>
  </threadedComment>
  <threadedComment ref="K651" dT="2020-08-19T00:06:43.00" personId="{811026A2-74EF-4287-974D-D90683F22217}" id="{9EB21CFB-4E78-45C1-A4EC-D92CAF46B589}">
    <text>Leave this cell blank.</text>
  </threadedComment>
  <threadedComment ref="J652" dT="2020-08-19T00:06:43.00" personId="{811026A2-74EF-4287-974D-D90683F22217}" id="{4E7605A4-1897-49CE-972F-3B55F103A43E}">
    <text>Leave this cell blank.</text>
  </threadedComment>
  <threadedComment ref="K652" dT="2020-08-19T00:06:43.00" personId="{811026A2-74EF-4287-974D-D90683F22217}" id="{F4A793BD-58B7-48F1-8832-62A70478FE86}">
    <text>Leave this cell blank.</text>
  </threadedComment>
  <threadedComment ref="J653" dT="2020-08-19T00:06:43.00" personId="{811026A2-74EF-4287-974D-D90683F22217}" id="{61CE86C6-B5F2-429C-B214-58DC8857A5FE}">
    <text>Leave this cell blank.</text>
  </threadedComment>
  <threadedComment ref="K653" dT="2020-08-19T00:06:43.00" personId="{811026A2-74EF-4287-974D-D90683F22217}" id="{CB34ECEA-335E-421E-BA2F-55AA3C33BDF3}">
    <text>Leave this cell blank.</text>
  </threadedComment>
  <threadedComment ref="J654" dT="2020-08-19T00:06:43.00" personId="{811026A2-74EF-4287-974D-D90683F22217}" id="{6F44F4A7-D368-414F-A6EB-07E11FFCBF75}">
    <text>Leave this cell blank.</text>
  </threadedComment>
  <threadedComment ref="K654" dT="2020-08-19T00:06:43.00" personId="{811026A2-74EF-4287-974D-D90683F22217}" id="{ED0F4431-CDDB-4052-9571-7397D6D67C9E}">
    <text>Leave this cell blank.</text>
  </threadedComment>
  <threadedComment ref="J655" dT="2020-08-19T00:06:43.00" personId="{811026A2-74EF-4287-974D-D90683F22217}" id="{FF48DB02-D90B-4531-B672-8020C2795CA2}">
    <text>Leave this cell blank.</text>
  </threadedComment>
  <threadedComment ref="K655" dT="2020-08-19T00:06:43.00" personId="{811026A2-74EF-4287-974D-D90683F22217}" id="{F3C50690-322B-4A90-BAB3-160B4EC48FFC}">
    <text>Leave this cell blank.</text>
  </threadedComment>
  <threadedComment ref="J656" dT="2020-08-19T00:06:43.00" personId="{811026A2-74EF-4287-974D-D90683F22217}" id="{BAEBE8F4-3EF3-4F33-8762-B492BD7853D6}">
    <text>Leave this cell blank.</text>
  </threadedComment>
  <threadedComment ref="K656" dT="2020-08-19T00:06:43.00" personId="{811026A2-74EF-4287-974D-D90683F22217}" id="{37A38FE0-A071-471E-9AD8-9EFE49775962}">
    <text>Leave this cell blank.</text>
  </threadedComment>
  <threadedComment ref="J657" dT="2020-08-19T00:06:43.00" personId="{811026A2-74EF-4287-974D-D90683F22217}" id="{773C5384-750C-438A-9147-117E989F478C}">
    <text>Leave this cell blank.</text>
  </threadedComment>
  <threadedComment ref="K657" dT="2020-08-19T00:06:43.00" personId="{811026A2-74EF-4287-974D-D90683F22217}" id="{478F05EE-BDEA-4EDD-BDFD-1D177203B5FE}">
    <text>Leave this cell blank.</text>
  </threadedComment>
  <threadedComment ref="J658" dT="2020-08-19T00:06:43.00" personId="{811026A2-74EF-4287-974D-D90683F22217}" id="{912DFE19-48BC-4D77-87EB-45FE9963EA6E}">
    <text>Leave this cell blank.</text>
  </threadedComment>
  <threadedComment ref="K658" dT="2020-08-19T00:06:43.00" personId="{811026A2-74EF-4287-974D-D90683F22217}" id="{03CDD172-05CF-4899-ABAB-8567B21E102B}">
    <text>Leave this cell blank.</text>
  </threadedComment>
  <threadedComment ref="J659" dT="2020-08-19T00:06:43.00" personId="{811026A2-74EF-4287-974D-D90683F22217}" id="{51C32FA8-DC96-488B-9E40-6104A8ED29AE}">
    <text>Leave this cell blank.</text>
  </threadedComment>
  <threadedComment ref="K659" dT="2020-08-19T00:06:43.00" personId="{811026A2-74EF-4287-974D-D90683F22217}" id="{9FE4D50C-6A89-4106-BF4B-739CCDAFE91A}">
    <text>Leave this cell blank.</text>
  </threadedComment>
  <threadedComment ref="J660" dT="2020-08-19T00:06:43.00" personId="{811026A2-74EF-4287-974D-D90683F22217}" id="{6BA753DE-EC10-4AD7-9D03-37B64224A3B0}">
    <text>Leave this cell blank.</text>
  </threadedComment>
  <threadedComment ref="K660" dT="2020-08-19T00:06:43.00" personId="{811026A2-74EF-4287-974D-D90683F22217}" id="{7BEE72AF-85E5-47C5-B892-2AF73817EEBC}">
    <text>Leave this cell blank.</text>
  </threadedComment>
  <threadedComment ref="J661" dT="2020-08-19T00:06:43.00" personId="{811026A2-74EF-4287-974D-D90683F22217}" id="{A7878C7B-8C07-423D-826B-66C368EB064C}">
    <text>Leave this cell blank.</text>
  </threadedComment>
  <threadedComment ref="K661" dT="2020-08-19T00:06:43.00" personId="{811026A2-74EF-4287-974D-D90683F22217}" id="{B95EA830-C40F-41B6-BDDD-72616FFB87DF}">
    <text>Leave this cell blank.</text>
  </threadedComment>
  <threadedComment ref="J662" dT="2020-08-19T00:06:43.00" personId="{811026A2-74EF-4287-974D-D90683F22217}" id="{64876FD9-1E32-44B3-B216-C4C55B7669C2}">
    <text>Leave this cell blank.</text>
  </threadedComment>
  <threadedComment ref="K662" dT="2020-08-19T00:06:43.00" personId="{811026A2-74EF-4287-974D-D90683F22217}" id="{094A4DF1-B822-4A22-AFBA-AB42BABF7594}">
    <text>Leave this cell blank.</text>
  </threadedComment>
  <threadedComment ref="J663" dT="2020-08-19T00:06:43.00" personId="{811026A2-74EF-4287-974D-D90683F22217}" id="{FE744A04-2D4C-46EF-894D-CE02C38ABCD9}">
    <text>Leave this cell blank.</text>
  </threadedComment>
  <threadedComment ref="K663" dT="2020-08-19T00:06:43.00" personId="{811026A2-74EF-4287-974D-D90683F22217}" id="{D1CA9E3B-B6A8-418E-9AE3-E4023E9C7EE5}">
    <text>Leave this cell blank.</text>
  </threadedComment>
  <threadedComment ref="J664" dT="2020-08-19T00:06:43.00" personId="{811026A2-74EF-4287-974D-D90683F22217}" id="{AB2430E9-2F55-4C00-AA60-EC99AE19BC28}">
    <text>Leave this cell blank.</text>
  </threadedComment>
  <threadedComment ref="K664" dT="2020-08-19T00:06:43.00" personId="{811026A2-74EF-4287-974D-D90683F22217}" id="{FF4A6AA1-7271-4E5B-913C-531C7D9A2633}">
    <text>Leave this cell blank.</text>
  </threadedComment>
  <threadedComment ref="J665" dT="2020-08-19T00:06:43.00" personId="{811026A2-74EF-4287-974D-D90683F22217}" id="{D44D2E4A-9BBF-44A1-A84B-DFDF6184D0F2}">
    <text>Leave this cell blank.</text>
  </threadedComment>
  <threadedComment ref="K665" dT="2020-08-19T00:06:43.00" personId="{811026A2-74EF-4287-974D-D90683F22217}" id="{567D8BEF-B3D1-463A-8338-F7D3A3119972}">
    <text>Leave this cell blank.</text>
  </threadedComment>
  <threadedComment ref="J666" dT="2020-08-19T00:06:43.00" personId="{811026A2-74EF-4287-974D-D90683F22217}" id="{23D8D905-6DDF-4E8C-95F1-5AA2989E4A13}">
    <text>Leave this cell blank.</text>
  </threadedComment>
  <threadedComment ref="K666" dT="2020-08-19T00:06:43.00" personId="{811026A2-74EF-4287-974D-D90683F22217}" id="{98DCDDED-66D7-4D4B-AC98-D2AF1E45BEF7}">
    <text>Leave this cell blank.</text>
  </threadedComment>
  <threadedComment ref="J667" dT="2020-08-19T00:06:43.00" personId="{811026A2-74EF-4287-974D-D90683F22217}" id="{81AACD5E-E0A4-4F9E-8B49-15FB6AAD909F}">
    <text>Leave this cell blank.</text>
  </threadedComment>
  <threadedComment ref="K667" dT="2020-08-19T00:06:43.00" personId="{811026A2-74EF-4287-974D-D90683F22217}" id="{A9E45198-6413-4273-9C0C-C6AD0E13D37A}">
    <text>Leave this cell blank.</text>
  </threadedComment>
  <threadedComment ref="J668" dT="2020-08-19T00:06:43.00" personId="{811026A2-74EF-4287-974D-D90683F22217}" id="{2BF11E07-F302-4137-9A8C-6643873F04AE}">
    <text>Leave this cell blank.</text>
  </threadedComment>
  <threadedComment ref="K668" dT="2020-08-19T00:06:43.00" personId="{811026A2-74EF-4287-974D-D90683F22217}" id="{29A8CD39-7840-441D-95D1-10F3538497CF}">
    <text>Leave this cell blank.</text>
  </threadedComment>
  <threadedComment ref="J669" dT="2020-08-19T00:06:43.00" personId="{811026A2-74EF-4287-974D-D90683F22217}" id="{947E661D-5BCD-4A4C-965C-54531C9C0EFF}">
    <text>Leave this cell blank.</text>
  </threadedComment>
  <threadedComment ref="K669" dT="2020-08-19T00:06:43.00" personId="{811026A2-74EF-4287-974D-D90683F22217}" id="{9AF8AF15-D690-4EC9-85A2-B68AEFFE9872}">
    <text>Leave this cell blank.</text>
  </threadedComment>
  <threadedComment ref="J670" dT="2020-08-19T00:06:43.00" personId="{811026A2-74EF-4287-974D-D90683F22217}" id="{536C9682-E033-4CFD-B1EE-F294E468BD4F}">
    <text>Leave this cell blank.</text>
  </threadedComment>
  <threadedComment ref="K670" dT="2020-08-19T00:06:43.00" personId="{811026A2-74EF-4287-974D-D90683F22217}" id="{4FA080D4-690D-4DF3-B570-1A15A013D2C4}">
    <text>Leave this cell blank.</text>
  </threadedComment>
  <threadedComment ref="J671" dT="2020-08-19T00:06:43.00" personId="{811026A2-74EF-4287-974D-D90683F22217}" id="{282CDDF9-BC2A-406F-8157-EB1A79463F3D}">
    <text>Leave this cell blank.</text>
  </threadedComment>
  <threadedComment ref="K671" dT="2020-08-19T00:06:43.00" personId="{811026A2-74EF-4287-974D-D90683F22217}" id="{35F4EE11-C9C8-4A7A-8CCF-EFA76FF7E7F6}">
    <text>Leave this cell blank.</text>
  </threadedComment>
  <threadedComment ref="J672" dT="2020-08-19T00:06:43.00" personId="{811026A2-74EF-4287-974D-D90683F22217}" id="{B2417998-BB94-4B11-924E-AF1F74A74C34}">
    <text>Leave this cell blank.</text>
  </threadedComment>
  <threadedComment ref="K672" dT="2020-08-19T00:06:43.00" personId="{811026A2-74EF-4287-974D-D90683F22217}" id="{14C14AC4-8AE4-4C38-B442-83F3BC0A7CA9}">
    <text>Leave this cell blank.</text>
  </threadedComment>
  <threadedComment ref="J673" dT="2020-08-19T00:06:43.00" personId="{811026A2-74EF-4287-974D-D90683F22217}" id="{B498DFF7-BFE2-4820-A770-8DF24B69E71E}">
    <text>Leave this cell blank.</text>
  </threadedComment>
  <threadedComment ref="K673" dT="2020-08-19T00:06:43.00" personId="{811026A2-74EF-4287-974D-D90683F22217}" id="{1BF86C14-1297-4229-AB40-C0FF871B3C93}">
    <text>Leave this cell blank.</text>
  </threadedComment>
  <threadedComment ref="J674" dT="2020-08-19T00:06:43.00" personId="{811026A2-74EF-4287-974D-D90683F22217}" id="{DF3F29A6-5784-459B-B1E1-BA134492638A}">
    <text>Leave this cell blank.</text>
  </threadedComment>
  <threadedComment ref="K674" dT="2020-08-19T00:06:43.00" personId="{811026A2-74EF-4287-974D-D90683F22217}" id="{A15BCB8E-1CDD-4C54-8058-03DCF32FDB7D}">
    <text>Leave this cell blank.</text>
  </threadedComment>
  <threadedComment ref="J675" dT="2020-08-19T00:06:43.00" personId="{811026A2-74EF-4287-974D-D90683F22217}" id="{B3F3389E-A954-4FDD-BC11-4EC892D91C3C}">
    <text>Leave this cell blank.</text>
  </threadedComment>
  <threadedComment ref="K675" dT="2020-08-19T00:06:43.00" personId="{811026A2-74EF-4287-974D-D90683F22217}" id="{73CA42C3-1125-46DF-85F7-E21A12F52E96}">
    <text>Leave this cell blank.</text>
  </threadedComment>
  <threadedComment ref="J676" dT="2020-08-19T00:06:43.00" personId="{811026A2-74EF-4287-974D-D90683F22217}" id="{12806A1B-B16E-425D-9BB3-5EB581620B9F}">
    <text>Leave this cell blank.</text>
  </threadedComment>
  <threadedComment ref="K676" dT="2020-08-19T00:06:43.00" personId="{811026A2-74EF-4287-974D-D90683F22217}" id="{7E6B8DE6-294A-4465-AFBF-9A61AB28A3E4}">
    <text>Leave this cell blank.</text>
  </threadedComment>
  <threadedComment ref="J677" dT="2020-08-19T00:06:43.00" personId="{811026A2-74EF-4287-974D-D90683F22217}" id="{0F25DF14-8F5E-4136-86F5-07834BD07F53}">
    <text>Leave this cell blank.</text>
  </threadedComment>
  <threadedComment ref="K677" dT="2020-08-19T00:06:43.00" personId="{811026A2-74EF-4287-974D-D90683F22217}" id="{588CAA0F-6CD8-40E7-BB2B-9109E1E51A0D}">
    <text>Leave this cell blank.</text>
  </threadedComment>
  <threadedComment ref="J678" dT="2020-08-19T00:06:43.00" personId="{811026A2-74EF-4287-974D-D90683F22217}" id="{85C13393-1C32-4B58-A3F3-42533C444217}">
    <text>Leave this cell blank.</text>
  </threadedComment>
  <threadedComment ref="K678" dT="2020-08-19T00:06:43.00" personId="{811026A2-74EF-4287-974D-D90683F22217}" id="{1762BDEC-FE48-4A1B-9F7D-9BCE0F54CC8E}">
    <text>Leave this cell blank.</text>
  </threadedComment>
  <threadedComment ref="J679" dT="2020-08-19T00:06:43.00" personId="{811026A2-74EF-4287-974D-D90683F22217}" id="{942BB9C5-62B8-45BE-8EAD-FC19FFE2422B}">
    <text>Leave this cell blank.</text>
  </threadedComment>
  <threadedComment ref="K679" dT="2020-08-19T00:06:43.00" personId="{811026A2-74EF-4287-974D-D90683F22217}" id="{EBB7C6AF-E123-4F37-92D7-C19FCCED8541}">
    <text>Leave this cell blank.</text>
  </threadedComment>
  <threadedComment ref="J680" dT="2020-08-19T00:06:43.00" personId="{811026A2-74EF-4287-974D-D90683F22217}" id="{828BB1B3-4EB0-43E4-8271-63AA4204E5ED}">
    <text>Leave this cell blank.</text>
  </threadedComment>
  <threadedComment ref="K680" dT="2020-08-19T00:06:43.00" personId="{811026A2-74EF-4287-974D-D90683F22217}" id="{9F917F80-769A-4374-A7A5-93865C02A312}">
    <text>Leave this cell blank.</text>
  </threadedComment>
  <threadedComment ref="J681" dT="2020-08-19T00:06:43.00" personId="{811026A2-74EF-4287-974D-D90683F22217}" id="{3442D820-EE11-4134-9E80-A58D181B12AC}">
    <text>Leave this cell blank.</text>
  </threadedComment>
  <threadedComment ref="K681" dT="2020-08-19T00:06:43.00" personId="{811026A2-74EF-4287-974D-D90683F22217}" id="{957B083C-6C5A-45A2-8E9D-9723AFAB8D83}">
    <text>Leave this cell blank.</text>
  </threadedComment>
  <threadedComment ref="J682" dT="2020-08-19T00:06:43.00" personId="{811026A2-74EF-4287-974D-D90683F22217}" id="{E7B847BA-123A-4329-8FE5-0DFB5261A3BB}">
    <text>Leave this cell blank.</text>
  </threadedComment>
  <threadedComment ref="K682" dT="2020-08-19T00:06:43.00" personId="{811026A2-74EF-4287-974D-D90683F22217}" id="{88BF02CE-EDC9-473A-91A0-3D6F586ADA25}">
    <text>Leave this cell blank.</text>
  </threadedComment>
  <threadedComment ref="J683" dT="2020-08-19T00:06:43.00" personId="{811026A2-74EF-4287-974D-D90683F22217}" id="{5AF10B30-6ACC-4905-A707-925D51FDB3CA}">
    <text>Leave this cell blank.</text>
  </threadedComment>
  <threadedComment ref="K683" dT="2020-08-19T00:06:43.00" personId="{811026A2-74EF-4287-974D-D90683F22217}" id="{3DFF1416-D039-4553-AD2F-6EF88FBE03FF}">
    <text>Leave this cell blank.</text>
  </threadedComment>
  <threadedComment ref="J684" dT="2020-08-19T00:06:43.00" personId="{811026A2-74EF-4287-974D-D90683F22217}" id="{96C868F5-3764-4B99-84C5-598E3D9AE785}">
    <text>Leave this cell blank.</text>
  </threadedComment>
  <threadedComment ref="K684" dT="2020-08-19T00:06:43.00" personId="{811026A2-74EF-4287-974D-D90683F22217}" id="{0DC57292-8DD9-4FD8-996E-8EAE7DE95087}">
    <text>Leave this cell blank.</text>
  </threadedComment>
  <threadedComment ref="J685" dT="2020-08-19T00:06:43.00" personId="{811026A2-74EF-4287-974D-D90683F22217}" id="{9D3E1DE2-9B5C-4EB3-A2D1-D8C4FF186793}">
    <text>Leave this cell blank.</text>
  </threadedComment>
  <threadedComment ref="K685" dT="2020-08-19T00:06:43.00" personId="{811026A2-74EF-4287-974D-D90683F22217}" id="{EDF8C1BD-ADD4-410A-9742-BC2F169ED97E}">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G18" sqref="G18"/>
    </sheetView>
  </sheetViews>
  <sheetFormatPr defaultColWidth="8.85546875" defaultRowHeight="15"/>
  <cols>
    <col min="1" max="1" width="28.7109375" style="7" customWidth="1"/>
    <col min="2" max="2" width="24.42578125" style="7" customWidth="1"/>
    <col min="3" max="16384" width="8.85546875" style="7"/>
  </cols>
  <sheetData>
    <row r="1" spans="1:2">
      <c r="A1" s="11" t="s">
        <v>111</v>
      </c>
    </row>
    <row r="3" spans="1:2">
      <c r="A3" s="7" t="s">
        <v>112</v>
      </c>
    </row>
    <row r="4" spans="1:2">
      <c r="A4" s="7" t="s">
        <v>158</v>
      </c>
    </row>
    <row r="5" spans="1:2">
      <c r="A5" s="7" t="s">
        <v>116</v>
      </c>
    </row>
    <row r="6" spans="1:2">
      <c r="A6" s="7" t="s">
        <v>113</v>
      </c>
    </row>
    <row r="8" spans="1:2">
      <c r="A8" s="7" t="s">
        <v>114</v>
      </c>
    </row>
    <row r="9" spans="1:2">
      <c r="A9" s="7" t="s">
        <v>115</v>
      </c>
    </row>
    <row r="10" spans="1:2">
      <c r="A10" s="47" t="s">
        <v>1334</v>
      </c>
    </row>
    <row r="11" spans="1:2">
      <c r="A11" s="47"/>
    </row>
    <row r="12" spans="1:2">
      <c r="A12" s="7" t="s">
        <v>117</v>
      </c>
    </row>
    <row r="13" spans="1:2">
      <c r="A13" s="7" t="s">
        <v>118</v>
      </c>
    </row>
    <row r="14" spans="1:2">
      <c r="A14" s="7" t="s">
        <v>119</v>
      </c>
    </row>
    <row r="16" spans="1:2">
      <c r="A16" s="48" t="s">
        <v>1450</v>
      </c>
      <c r="B16" s="169"/>
    </row>
    <row r="17" spans="1:2">
      <c r="A17" s="172" t="s">
        <v>1430</v>
      </c>
      <c r="B17" s="112">
        <f>MAX(PolicyLevers!H:H)</f>
        <v>835</v>
      </c>
    </row>
    <row r="18" spans="1:2">
      <c r="A18" s="173" t="s">
        <v>1448</v>
      </c>
      <c r="B18" s="112" t="str">
        <f t="array" ref="B18">IF(MIN(IF(COUNTIF(PolicyLevers!$H$2:$H$1601,PolicyLevers!$H$2:$H$1601)&gt;1,PolicyLevers!$H$2:$H$1601, ""))=0,"No duplicate ID numbers",MIN(IF(COUNTIF(PolicyLevers!$H$2:$H$1601,PolicyLevers!$H$2:$H$1601)&gt;1,PolicyLevers!$H$2:$H$1601, "")))</f>
        <v>No duplicate ID numbers</v>
      </c>
    </row>
    <row r="19" spans="1:2" ht="30">
      <c r="A19" s="80" t="s">
        <v>1449</v>
      </c>
      <c r="B19" s="112" t="str" cm="1">
        <f t="array" ref="B19">IF(MIN(IF((NOT(ISNUMBER(PolicyLevers!$H$2:$H$1601)))*(PolicyLevers!$I$2:$I$1601="Yes"),ROW(PolicyLevers!$H$2:$H$1601)))=0,"No missing ID numbers",MIN(IF((NOT(ISNUMBER(PolicyLevers!$H$2:$H$1601)))*(PolicyLevers!$I$2:$I$1601="Yes"),ROW(PolicyLevers!$H$2:$H$1601))))</f>
        <v>No missing ID numbers</v>
      </c>
    </row>
    <row r="21" spans="1:2">
      <c r="A21" s="48" t="s">
        <v>1441</v>
      </c>
      <c r="B21" s="169"/>
    </row>
    <row r="22" spans="1:2">
      <c r="A22" s="7" t="s">
        <v>1442</v>
      </c>
    </row>
    <row r="23" spans="1:2">
      <c r="A23" s="7" t="s">
        <v>1426</v>
      </c>
    </row>
    <row r="24" spans="1:2">
      <c r="A24" s="7" t="s">
        <v>1427</v>
      </c>
    </row>
    <row r="25" spans="1:2">
      <c r="A25" s="7" t="s">
        <v>1428</v>
      </c>
    </row>
    <row r="26" spans="1:2">
      <c r="A26" s="7" t="s">
        <v>1429</v>
      </c>
    </row>
    <row r="28" spans="1:2">
      <c r="A28" s="7" t="s">
        <v>1443</v>
      </c>
    </row>
    <row r="29" spans="1:2">
      <c r="A29" s="7" t="s">
        <v>1424</v>
      </c>
    </row>
    <row r="30" spans="1:2">
      <c r="A30" s="7" t="s">
        <v>1425</v>
      </c>
    </row>
    <row r="32" spans="1:2">
      <c r="A32" s="7" t="s">
        <v>1444</v>
      </c>
    </row>
    <row r="33" spans="1:2">
      <c r="A33" s="7" t="s">
        <v>1431</v>
      </c>
    </row>
    <row r="34" spans="1:2">
      <c r="A34" s="7" t="s">
        <v>1432</v>
      </c>
    </row>
    <row r="36" spans="1:2">
      <c r="A36" s="7" t="s">
        <v>1445</v>
      </c>
    </row>
    <row r="37" spans="1:2">
      <c r="A37" s="7" t="s">
        <v>1433</v>
      </c>
    </row>
    <row r="38" spans="1:2">
      <c r="A38" s="7" t="s">
        <v>1434</v>
      </c>
    </row>
    <row r="40" spans="1:2">
      <c r="A40" s="48" t="s">
        <v>1435</v>
      </c>
      <c r="B40" s="169"/>
    </row>
    <row r="41" spans="1:2">
      <c r="A41" s="7" t="s">
        <v>1436</v>
      </c>
    </row>
    <row r="42" spans="1:2">
      <c r="A42" s="7" t="s">
        <v>1437</v>
      </c>
    </row>
    <row r="44" spans="1:2">
      <c r="A44" s="7" t="s">
        <v>1438</v>
      </c>
    </row>
    <row r="45" spans="1:2">
      <c r="A45" s="7" t="s">
        <v>1446</v>
      </c>
    </row>
    <row r="46" spans="1:2">
      <c r="A46" s="7" t="s">
        <v>1439</v>
      </c>
    </row>
    <row r="47" spans="1:2">
      <c r="A47" s="7" t="s">
        <v>1440</v>
      </c>
    </row>
  </sheetData>
  <conditionalFormatting sqref="B18">
    <cfRule type="containsText" dxfId="91" priority="3" stopIfTrue="1" operator="containsText" text="No duplicate ID numbers">
      <formula>NOT(ISERROR(SEARCH("No duplicate ID numbers",B18)))</formula>
    </cfRule>
    <cfRule type="cellIs" dxfId="90" priority="4" operator="greaterThan">
      <formula>0</formula>
    </cfRule>
  </conditionalFormatting>
  <conditionalFormatting sqref="B19">
    <cfRule type="containsText" dxfId="89" priority="1" stopIfTrue="1" operator="containsText" text="No missing ID numbers">
      <formula>NOT(ISERROR(SEARCH("No missing ID numbers",B19)))</formula>
    </cfRule>
    <cfRule type="cellIs" dxfId="8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90"/>
  <sheetViews>
    <sheetView tabSelected="1" zoomScale="60" zoomScaleNormal="60" workbookViewId="0">
      <pane ySplit="1" topLeftCell="A632" activePane="bottomLeft" state="frozen"/>
      <selection pane="bottomLeft" activeCell="G643" sqref="G643"/>
    </sheetView>
  </sheetViews>
  <sheetFormatPr defaultColWidth="9.140625" defaultRowHeight="15"/>
  <cols>
    <col min="1" max="1" width="18" style="78" customWidth="1"/>
    <col min="2" max="2" width="28.42578125" style="78" customWidth="1"/>
    <col min="3" max="3" width="28.42578125" style="101" customWidth="1"/>
    <col min="4" max="5" width="18.85546875" style="3" customWidth="1"/>
    <col min="6" max="7" width="23.140625" style="3" customWidth="1"/>
    <col min="8" max="8" width="19.42578125" style="180" customWidth="1"/>
    <col min="9" max="9" width="21.28515625" style="3" customWidth="1"/>
    <col min="10" max="10" width="21.28515625" style="50"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46" customWidth="1"/>
    <col min="19" max="19" width="47.85546875" style="6" customWidth="1"/>
    <col min="20" max="20" width="37.28515625" style="6" customWidth="1"/>
    <col min="21" max="16384" width="9.140625" style="3"/>
  </cols>
  <sheetData>
    <row r="1" spans="1:20" ht="30">
      <c r="A1" s="99" t="s">
        <v>3</v>
      </c>
      <c r="B1" s="99" t="s">
        <v>0</v>
      </c>
      <c r="C1" s="99" t="s">
        <v>1</v>
      </c>
      <c r="D1" s="51" t="s">
        <v>40</v>
      </c>
      <c r="E1" s="51" t="s">
        <v>41</v>
      </c>
      <c r="F1" s="51" t="s">
        <v>89</v>
      </c>
      <c r="G1" s="51" t="s">
        <v>90</v>
      </c>
      <c r="H1" s="218" t="s">
        <v>510</v>
      </c>
      <c r="I1" s="51" t="s">
        <v>74</v>
      </c>
      <c r="J1" s="52" t="s">
        <v>389</v>
      </c>
      <c r="K1" s="51" t="s">
        <v>572</v>
      </c>
      <c r="L1" s="51" t="s">
        <v>75</v>
      </c>
      <c r="M1" s="51" t="s">
        <v>76</v>
      </c>
      <c r="N1" s="51" t="s">
        <v>88</v>
      </c>
      <c r="O1" s="51" t="s">
        <v>32</v>
      </c>
      <c r="P1" s="51" t="s">
        <v>2</v>
      </c>
      <c r="Q1" s="51" t="s">
        <v>494</v>
      </c>
      <c r="R1" s="145" t="s">
        <v>211</v>
      </c>
      <c r="S1" s="183" t="s">
        <v>165</v>
      </c>
      <c r="T1" s="49" t="s">
        <v>166</v>
      </c>
    </row>
    <row r="2" spans="1:20" s="2" customFormat="1" ht="75">
      <c r="A2" s="94" t="s">
        <v>4</v>
      </c>
      <c r="B2" s="94" t="s">
        <v>799</v>
      </c>
      <c r="C2" s="94" t="s">
        <v>794</v>
      </c>
      <c r="D2" s="2" t="s">
        <v>42</v>
      </c>
      <c r="E2" s="2" t="s">
        <v>541</v>
      </c>
      <c r="F2" s="2" t="s">
        <v>42</v>
      </c>
      <c r="G2" s="2" t="s">
        <v>851</v>
      </c>
      <c r="H2" s="96">
        <v>300</v>
      </c>
      <c r="I2" s="53" t="s">
        <v>48</v>
      </c>
      <c r="J2" s="2" t="s">
        <v>793</v>
      </c>
      <c r="K2" s="2" t="s">
        <v>795</v>
      </c>
      <c r="L2" s="97">
        <v>0</v>
      </c>
      <c r="M2" s="97">
        <v>1</v>
      </c>
      <c r="N2" s="97">
        <v>0.02</v>
      </c>
      <c r="O2" s="2" t="s">
        <v>796</v>
      </c>
      <c r="P2" s="184" t="s">
        <v>852</v>
      </c>
      <c r="Q2" s="73" t="s">
        <v>798</v>
      </c>
      <c r="R2" s="146" t="s">
        <v>797</v>
      </c>
      <c r="S2" s="185"/>
    </row>
    <row r="3" spans="1:20" s="2" customFormat="1" ht="75">
      <c r="A3" s="100" t="str">
        <f t="shared" ref="A3:C22" si="0">A$2</f>
        <v>Transportation</v>
      </c>
      <c r="B3" s="100" t="str">
        <f t="shared" si="0"/>
        <v>Conventional Pollutant Standards</v>
      </c>
      <c r="C3" s="100" t="str">
        <f t="shared" si="0"/>
        <v>Percentage Reduction of Separately Regulated Pollutants</v>
      </c>
      <c r="D3" s="2" t="s">
        <v>42</v>
      </c>
      <c r="E3" s="2" t="s">
        <v>538</v>
      </c>
      <c r="F3" s="2" t="s">
        <v>42</v>
      </c>
      <c r="G3" s="2" t="s">
        <v>538</v>
      </c>
      <c r="H3" s="96">
        <v>301</v>
      </c>
      <c r="I3" s="53" t="s">
        <v>48</v>
      </c>
      <c r="J3" s="4" t="str">
        <f t="shared" ref="J3:O45" si="1">J$2</f>
        <v>Conventional Pollutant Standard</v>
      </c>
      <c r="K3" s="4" t="str">
        <f t="shared" si="1"/>
        <v>trans reduce regulated pollutants</v>
      </c>
      <c r="L3" s="98">
        <f t="shared" si="1"/>
        <v>0</v>
      </c>
      <c r="M3" s="98">
        <f t="shared" si="1"/>
        <v>1</v>
      </c>
      <c r="N3" s="98">
        <f t="shared" si="1"/>
        <v>0.02</v>
      </c>
      <c r="O3" s="4" t="str">
        <f t="shared" si="1"/>
        <v>% reduction in emissions</v>
      </c>
      <c r="P3" s="184" t="s">
        <v>853</v>
      </c>
      <c r="Q3" s="4" t="str">
        <f t="shared" ref="Q3:R59" si="2">Q$2</f>
        <v>transportation-sector-main.html#conv-pol-stds</v>
      </c>
      <c r="R3" s="147" t="str">
        <f t="shared" si="2"/>
        <v>conventional-pollutant-standards.html</v>
      </c>
      <c r="S3" s="185"/>
    </row>
    <row r="4" spans="1:20" s="2" customFormat="1" ht="75">
      <c r="A4" s="100" t="str">
        <f t="shared" si="0"/>
        <v>Transportation</v>
      </c>
      <c r="B4" s="100" t="str">
        <f t="shared" si="0"/>
        <v>Conventional Pollutant Standards</v>
      </c>
      <c r="C4" s="100" t="str">
        <f t="shared" si="0"/>
        <v>Percentage Reduction of Separately Regulated Pollutants</v>
      </c>
      <c r="D4" s="2" t="s">
        <v>42</v>
      </c>
      <c r="E4" s="2" t="s">
        <v>542</v>
      </c>
      <c r="F4" s="2" t="s">
        <v>42</v>
      </c>
      <c r="G4" s="2" t="s">
        <v>542</v>
      </c>
      <c r="H4" s="96">
        <v>302</v>
      </c>
      <c r="I4" s="53" t="s">
        <v>48</v>
      </c>
      <c r="J4" s="4" t="str">
        <f t="shared" si="1"/>
        <v>Conventional Pollutant Standard</v>
      </c>
      <c r="K4" s="4" t="str">
        <f t="shared" si="1"/>
        <v>trans reduce regulated pollutants</v>
      </c>
      <c r="L4" s="98">
        <f t="shared" si="1"/>
        <v>0</v>
      </c>
      <c r="M4" s="98">
        <f t="shared" si="1"/>
        <v>1</v>
      </c>
      <c r="N4" s="98">
        <f t="shared" si="1"/>
        <v>0.02</v>
      </c>
      <c r="O4" s="4" t="str">
        <f t="shared" si="1"/>
        <v>% reduction in emissions</v>
      </c>
      <c r="P4" s="184" t="s">
        <v>854</v>
      </c>
      <c r="Q4" s="4" t="str">
        <f t="shared" si="2"/>
        <v>transportation-sector-main.html#conv-pol-stds</v>
      </c>
      <c r="R4" s="147" t="str">
        <f t="shared" si="2"/>
        <v>conventional-pollutant-standards.html</v>
      </c>
      <c r="S4" s="185"/>
    </row>
    <row r="5" spans="1:20" s="2" customFormat="1" ht="75">
      <c r="A5" s="100" t="str">
        <f t="shared" si="0"/>
        <v>Transportation</v>
      </c>
      <c r="B5" s="100" t="str">
        <f t="shared" si="0"/>
        <v>Conventional Pollutant Standards</v>
      </c>
      <c r="C5" s="100" t="str">
        <f t="shared" si="0"/>
        <v>Percentage Reduction of Separately Regulated Pollutants</v>
      </c>
      <c r="D5" s="2" t="s">
        <v>42</v>
      </c>
      <c r="E5" s="2" t="s">
        <v>543</v>
      </c>
      <c r="F5" s="2" t="s">
        <v>42</v>
      </c>
      <c r="G5" s="2" t="s">
        <v>543</v>
      </c>
      <c r="H5" s="96">
        <v>303</v>
      </c>
      <c r="I5" s="53" t="s">
        <v>48</v>
      </c>
      <c r="J5" s="4" t="str">
        <f t="shared" si="1"/>
        <v>Conventional Pollutant Standard</v>
      </c>
      <c r="K5" s="4" t="str">
        <f t="shared" si="1"/>
        <v>trans reduce regulated pollutants</v>
      </c>
      <c r="L5" s="98">
        <f t="shared" si="1"/>
        <v>0</v>
      </c>
      <c r="M5" s="98">
        <f t="shared" si="1"/>
        <v>1</v>
      </c>
      <c r="N5" s="98">
        <f t="shared" si="1"/>
        <v>0.02</v>
      </c>
      <c r="O5" s="4" t="str">
        <f t="shared" si="1"/>
        <v>% reduction in emissions</v>
      </c>
      <c r="P5" s="184" t="s">
        <v>855</v>
      </c>
      <c r="Q5" s="4" t="str">
        <f t="shared" si="2"/>
        <v>transportation-sector-main.html#conv-pol-stds</v>
      </c>
      <c r="R5" s="147" t="str">
        <f t="shared" si="2"/>
        <v>conventional-pollutant-standards.html</v>
      </c>
      <c r="S5" s="185"/>
    </row>
    <row r="6" spans="1:20" s="2" customFormat="1" ht="75">
      <c r="A6" s="100" t="str">
        <f t="shared" si="0"/>
        <v>Transportation</v>
      </c>
      <c r="B6" s="100" t="str">
        <f t="shared" si="0"/>
        <v>Conventional Pollutant Standards</v>
      </c>
      <c r="C6" s="100" t="str">
        <f t="shared" si="0"/>
        <v>Percentage Reduction of Separately Regulated Pollutants</v>
      </c>
      <c r="D6" s="2" t="s">
        <v>42</v>
      </c>
      <c r="E6" s="2" t="s">
        <v>544</v>
      </c>
      <c r="F6" s="2" t="s">
        <v>42</v>
      </c>
      <c r="G6" s="2" t="s">
        <v>709</v>
      </c>
      <c r="H6" s="96">
        <v>304</v>
      </c>
      <c r="I6" s="53" t="s">
        <v>48</v>
      </c>
      <c r="J6" s="4" t="str">
        <f t="shared" si="1"/>
        <v>Conventional Pollutant Standard</v>
      </c>
      <c r="K6" s="4" t="str">
        <f t="shared" si="1"/>
        <v>trans reduce regulated pollutants</v>
      </c>
      <c r="L6" s="98">
        <f t="shared" si="1"/>
        <v>0</v>
      </c>
      <c r="M6" s="98">
        <f t="shared" si="1"/>
        <v>1</v>
      </c>
      <c r="N6" s="98">
        <f t="shared" si="1"/>
        <v>0.02</v>
      </c>
      <c r="O6" s="4" t="str">
        <f t="shared" si="1"/>
        <v>% reduction in emissions</v>
      </c>
      <c r="P6" s="184" t="s">
        <v>856</v>
      </c>
      <c r="Q6" s="4" t="str">
        <f t="shared" si="2"/>
        <v>transportation-sector-main.html#conv-pol-stds</v>
      </c>
      <c r="R6" s="147" t="str">
        <f t="shared" si="2"/>
        <v>conventional-pollutant-standards.html</v>
      </c>
      <c r="S6" s="185"/>
    </row>
    <row r="7" spans="1:20" s="2" customFormat="1" ht="75">
      <c r="A7" s="100" t="str">
        <f t="shared" si="0"/>
        <v>Transportation</v>
      </c>
      <c r="B7" s="100" t="str">
        <f t="shared" si="0"/>
        <v>Conventional Pollutant Standards</v>
      </c>
      <c r="C7" s="100" t="str">
        <f t="shared" si="0"/>
        <v>Percentage Reduction of Separately Regulated Pollutants</v>
      </c>
      <c r="D7" s="2" t="s">
        <v>42</v>
      </c>
      <c r="E7" s="2" t="s">
        <v>545</v>
      </c>
      <c r="F7" s="2" t="s">
        <v>42</v>
      </c>
      <c r="G7" s="2" t="s">
        <v>545</v>
      </c>
      <c r="H7" s="96">
        <v>305</v>
      </c>
      <c r="I7" s="53" t="s">
        <v>48</v>
      </c>
      <c r="J7" s="4" t="str">
        <f t="shared" si="1"/>
        <v>Conventional Pollutant Standard</v>
      </c>
      <c r="K7" s="4" t="str">
        <f t="shared" si="1"/>
        <v>trans reduce regulated pollutants</v>
      </c>
      <c r="L7" s="98">
        <f t="shared" si="1"/>
        <v>0</v>
      </c>
      <c r="M7" s="98">
        <f t="shared" si="1"/>
        <v>1</v>
      </c>
      <c r="N7" s="98">
        <f t="shared" si="1"/>
        <v>0.02</v>
      </c>
      <c r="O7" s="4" t="str">
        <f t="shared" si="1"/>
        <v>% reduction in emissions</v>
      </c>
      <c r="P7" s="184" t="s">
        <v>857</v>
      </c>
      <c r="Q7" s="4" t="str">
        <f t="shared" si="2"/>
        <v>transportation-sector-main.html#conv-pol-stds</v>
      </c>
      <c r="R7" s="147" t="str">
        <f t="shared" si="2"/>
        <v>conventional-pollutant-standards.html</v>
      </c>
      <c r="S7" s="185"/>
    </row>
    <row r="8" spans="1:20" s="2" customFormat="1" ht="75">
      <c r="A8" s="100" t="str">
        <f t="shared" si="0"/>
        <v>Transportation</v>
      </c>
      <c r="B8" s="100" t="str">
        <f t="shared" si="0"/>
        <v>Conventional Pollutant Standards</v>
      </c>
      <c r="C8" s="100" t="str">
        <f t="shared" si="0"/>
        <v>Percentage Reduction of Separately Regulated Pollutants</v>
      </c>
      <c r="D8" s="2" t="s">
        <v>42</v>
      </c>
      <c r="E8" s="2" t="s">
        <v>546</v>
      </c>
      <c r="F8" s="2" t="s">
        <v>42</v>
      </c>
      <c r="G8" s="2" t="s">
        <v>546</v>
      </c>
      <c r="H8" s="96">
        <v>306</v>
      </c>
      <c r="I8" s="53" t="s">
        <v>48</v>
      </c>
      <c r="J8" s="4" t="str">
        <f t="shared" si="1"/>
        <v>Conventional Pollutant Standard</v>
      </c>
      <c r="K8" s="4" t="str">
        <f t="shared" si="1"/>
        <v>trans reduce regulated pollutants</v>
      </c>
      <c r="L8" s="98">
        <f t="shared" si="1"/>
        <v>0</v>
      </c>
      <c r="M8" s="98">
        <f t="shared" si="1"/>
        <v>1</v>
      </c>
      <c r="N8" s="98">
        <f t="shared" si="1"/>
        <v>0.02</v>
      </c>
      <c r="O8" s="4" t="str">
        <f t="shared" si="1"/>
        <v>% reduction in emissions</v>
      </c>
      <c r="P8" s="184" t="s">
        <v>858</v>
      </c>
      <c r="Q8" s="4" t="str">
        <f t="shared" si="2"/>
        <v>transportation-sector-main.html#conv-pol-stds</v>
      </c>
      <c r="R8" s="147" t="str">
        <f t="shared" si="2"/>
        <v>conventional-pollutant-standards.html</v>
      </c>
      <c r="S8" s="185"/>
    </row>
    <row r="9" spans="1:20" s="2" customFormat="1" ht="75">
      <c r="A9" s="100" t="str">
        <f t="shared" si="0"/>
        <v>Transportation</v>
      </c>
      <c r="B9" s="100" t="str">
        <f t="shared" si="0"/>
        <v>Conventional Pollutant Standards</v>
      </c>
      <c r="C9" s="100" t="str">
        <f t="shared" si="0"/>
        <v>Percentage Reduction of Separately Regulated Pollutants</v>
      </c>
      <c r="D9" s="2" t="s">
        <v>42</v>
      </c>
      <c r="E9" s="2" t="s">
        <v>547</v>
      </c>
      <c r="F9" s="2" t="s">
        <v>42</v>
      </c>
      <c r="G9" s="2" t="s">
        <v>547</v>
      </c>
      <c r="H9" s="96">
        <v>307</v>
      </c>
      <c r="I9" s="53" t="s">
        <v>48</v>
      </c>
      <c r="J9" s="4" t="str">
        <f t="shared" si="1"/>
        <v>Conventional Pollutant Standard</v>
      </c>
      <c r="K9" s="4" t="str">
        <f t="shared" si="1"/>
        <v>trans reduce regulated pollutants</v>
      </c>
      <c r="L9" s="98">
        <f t="shared" si="1"/>
        <v>0</v>
      </c>
      <c r="M9" s="98">
        <f t="shared" si="1"/>
        <v>1</v>
      </c>
      <c r="N9" s="98">
        <f t="shared" si="1"/>
        <v>0.02</v>
      </c>
      <c r="O9" s="4" t="str">
        <f t="shared" ref="O9:O59" si="3">O$2</f>
        <v>% reduction in emissions</v>
      </c>
      <c r="P9" s="184" t="s">
        <v>859</v>
      </c>
      <c r="Q9" s="4" t="str">
        <f t="shared" si="2"/>
        <v>transportation-sector-main.html#conv-pol-stds</v>
      </c>
      <c r="R9" s="147" t="str">
        <f t="shared" si="2"/>
        <v>conventional-pollutant-standards.html</v>
      </c>
      <c r="S9" s="185"/>
    </row>
    <row r="10" spans="1:20" s="2" customFormat="1" ht="45">
      <c r="A10" s="100" t="str">
        <f t="shared" si="0"/>
        <v>Transportation</v>
      </c>
      <c r="B10" s="100" t="str">
        <f t="shared" si="0"/>
        <v>Conventional Pollutant Standards</v>
      </c>
      <c r="C10" s="100" t="str">
        <f t="shared" si="0"/>
        <v>Percentage Reduction of Separately Regulated Pollutants</v>
      </c>
      <c r="D10" s="2" t="s">
        <v>42</v>
      </c>
      <c r="E10" s="2" t="s">
        <v>548</v>
      </c>
      <c r="F10" s="2" t="s">
        <v>42</v>
      </c>
      <c r="G10" s="2" t="s">
        <v>548</v>
      </c>
      <c r="H10" s="96">
        <v>308</v>
      </c>
      <c r="I10" s="8" t="s">
        <v>49</v>
      </c>
      <c r="J10" s="4"/>
      <c r="K10" s="4"/>
      <c r="L10" s="98"/>
      <c r="M10" s="98"/>
      <c r="N10" s="98"/>
      <c r="O10" s="4"/>
      <c r="P10" s="184"/>
      <c r="Q10" s="4"/>
      <c r="R10" s="147"/>
      <c r="S10" s="185"/>
    </row>
    <row r="11" spans="1:20" s="2" customFormat="1" ht="45">
      <c r="A11" s="100" t="str">
        <f t="shared" si="0"/>
        <v>Transportation</v>
      </c>
      <c r="B11" s="100" t="str">
        <f t="shared" si="0"/>
        <v>Conventional Pollutant Standards</v>
      </c>
      <c r="C11" s="100" t="str">
        <f t="shared" si="0"/>
        <v>Percentage Reduction of Separately Regulated Pollutants</v>
      </c>
      <c r="D11" s="2" t="s">
        <v>42</v>
      </c>
      <c r="E11" s="2" t="s">
        <v>549</v>
      </c>
      <c r="F11" s="2" t="s">
        <v>42</v>
      </c>
      <c r="G11" s="2" t="s">
        <v>549</v>
      </c>
      <c r="H11" s="96">
        <v>309</v>
      </c>
      <c r="I11" s="8" t="s">
        <v>49</v>
      </c>
      <c r="J11" s="4"/>
      <c r="K11" s="4"/>
      <c r="L11" s="98"/>
      <c r="M11" s="98"/>
      <c r="N11" s="98"/>
      <c r="O11" s="4"/>
      <c r="P11" s="184"/>
      <c r="Q11" s="4"/>
      <c r="R11" s="147"/>
      <c r="S11" s="185"/>
    </row>
    <row r="12" spans="1:20" s="2" customFormat="1" ht="75">
      <c r="A12" s="100" t="str">
        <f>A$2</f>
        <v>Transportation</v>
      </c>
      <c r="B12" s="100" t="str">
        <f t="shared" si="0"/>
        <v>Conventional Pollutant Standards</v>
      </c>
      <c r="C12" s="100" t="str">
        <f t="shared" si="0"/>
        <v>Percentage Reduction of Separately Regulated Pollutants</v>
      </c>
      <c r="D12" s="93" t="s">
        <v>43</v>
      </c>
      <c r="E12" s="2" t="s">
        <v>541</v>
      </c>
      <c r="F12" s="93" t="s">
        <v>43</v>
      </c>
      <c r="G12" s="2" t="s">
        <v>851</v>
      </c>
      <c r="H12" s="96">
        <v>310</v>
      </c>
      <c r="I12" s="53" t="s">
        <v>48</v>
      </c>
      <c r="J12" s="4" t="str">
        <f t="shared" ref="J12" si="4">J$2</f>
        <v>Conventional Pollutant Standard</v>
      </c>
      <c r="K12" s="4" t="str">
        <f t="shared" si="1"/>
        <v>trans reduce regulated pollutants</v>
      </c>
      <c r="L12" s="98">
        <f t="shared" si="1"/>
        <v>0</v>
      </c>
      <c r="M12" s="98">
        <f t="shared" si="1"/>
        <v>1</v>
      </c>
      <c r="N12" s="98">
        <f t="shared" si="1"/>
        <v>0.02</v>
      </c>
      <c r="O12" s="4" t="str">
        <f t="shared" si="3"/>
        <v>% reduction in emissions</v>
      </c>
      <c r="P12" s="184" t="s">
        <v>860</v>
      </c>
      <c r="Q12" s="4" t="str">
        <f t="shared" si="2"/>
        <v>transportation-sector-main.html#conv-pol-stds</v>
      </c>
      <c r="R12" s="147" t="str">
        <f t="shared" si="2"/>
        <v>conventional-pollutant-standards.html</v>
      </c>
      <c r="S12" s="185"/>
    </row>
    <row r="13" spans="1:20" s="2" customFormat="1" ht="75">
      <c r="A13" s="100" t="str">
        <f t="shared" ref="A13:C32" si="5">A$2</f>
        <v>Transportation</v>
      </c>
      <c r="B13" s="100" t="str">
        <f t="shared" si="0"/>
        <v>Conventional Pollutant Standards</v>
      </c>
      <c r="C13" s="100" t="str">
        <f t="shared" si="0"/>
        <v>Percentage Reduction of Separately Regulated Pollutants</v>
      </c>
      <c r="D13" s="93" t="s">
        <v>43</v>
      </c>
      <c r="E13" s="2" t="s">
        <v>538</v>
      </c>
      <c r="F13" s="93" t="s">
        <v>43</v>
      </c>
      <c r="G13" s="2" t="s">
        <v>538</v>
      </c>
      <c r="H13" s="96">
        <v>311</v>
      </c>
      <c r="I13" s="53" t="s">
        <v>48</v>
      </c>
      <c r="J13" s="4" t="str">
        <f t="shared" si="1"/>
        <v>Conventional Pollutant Standard</v>
      </c>
      <c r="K13" s="4" t="str">
        <f t="shared" si="1"/>
        <v>trans reduce regulated pollutants</v>
      </c>
      <c r="L13" s="98">
        <f t="shared" si="1"/>
        <v>0</v>
      </c>
      <c r="M13" s="98">
        <f t="shared" si="1"/>
        <v>1</v>
      </c>
      <c r="N13" s="98">
        <f t="shared" si="1"/>
        <v>0.02</v>
      </c>
      <c r="O13" s="4" t="str">
        <f t="shared" si="3"/>
        <v>% reduction in emissions</v>
      </c>
      <c r="P13" s="184" t="s">
        <v>861</v>
      </c>
      <c r="Q13" s="4" t="str">
        <f t="shared" si="2"/>
        <v>transportation-sector-main.html#conv-pol-stds</v>
      </c>
      <c r="R13" s="147" t="str">
        <f t="shared" si="2"/>
        <v>conventional-pollutant-standards.html</v>
      </c>
      <c r="S13" s="185"/>
    </row>
    <row r="14" spans="1:20" s="2" customFormat="1" ht="75">
      <c r="A14" s="100" t="str">
        <f t="shared" si="5"/>
        <v>Transportation</v>
      </c>
      <c r="B14" s="100" t="str">
        <f t="shared" si="0"/>
        <v>Conventional Pollutant Standards</v>
      </c>
      <c r="C14" s="100" t="str">
        <f t="shared" si="0"/>
        <v>Percentage Reduction of Separately Regulated Pollutants</v>
      </c>
      <c r="D14" s="93" t="s">
        <v>43</v>
      </c>
      <c r="E14" s="2" t="s">
        <v>542</v>
      </c>
      <c r="F14" s="93" t="s">
        <v>43</v>
      </c>
      <c r="G14" s="2" t="s">
        <v>542</v>
      </c>
      <c r="H14" s="96">
        <v>312</v>
      </c>
      <c r="I14" s="53" t="s">
        <v>48</v>
      </c>
      <c r="J14" s="4" t="str">
        <f t="shared" si="1"/>
        <v>Conventional Pollutant Standard</v>
      </c>
      <c r="K14" s="4" t="str">
        <f t="shared" si="1"/>
        <v>trans reduce regulated pollutants</v>
      </c>
      <c r="L14" s="98">
        <f t="shared" si="1"/>
        <v>0</v>
      </c>
      <c r="M14" s="98">
        <f t="shared" si="1"/>
        <v>1</v>
      </c>
      <c r="N14" s="98">
        <f t="shared" si="1"/>
        <v>0.02</v>
      </c>
      <c r="O14" s="4" t="str">
        <f t="shared" si="3"/>
        <v>% reduction in emissions</v>
      </c>
      <c r="P14" s="184" t="s">
        <v>862</v>
      </c>
      <c r="Q14" s="4" t="str">
        <f t="shared" si="2"/>
        <v>transportation-sector-main.html#conv-pol-stds</v>
      </c>
      <c r="R14" s="147" t="str">
        <f t="shared" si="2"/>
        <v>conventional-pollutant-standards.html</v>
      </c>
      <c r="S14" s="185"/>
    </row>
    <row r="15" spans="1:20" s="2" customFormat="1" ht="75">
      <c r="A15" s="100" t="str">
        <f t="shared" si="5"/>
        <v>Transportation</v>
      </c>
      <c r="B15" s="100" t="str">
        <f t="shared" si="0"/>
        <v>Conventional Pollutant Standards</v>
      </c>
      <c r="C15" s="100" t="str">
        <f t="shared" si="0"/>
        <v>Percentage Reduction of Separately Regulated Pollutants</v>
      </c>
      <c r="D15" s="93" t="s">
        <v>43</v>
      </c>
      <c r="E15" s="2" t="s">
        <v>543</v>
      </c>
      <c r="F15" s="93" t="s">
        <v>43</v>
      </c>
      <c r="G15" s="2" t="s">
        <v>543</v>
      </c>
      <c r="H15" s="96">
        <v>313</v>
      </c>
      <c r="I15" s="53" t="s">
        <v>48</v>
      </c>
      <c r="J15" s="4" t="str">
        <f t="shared" si="1"/>
        <v>Conventional Pollutant Standard</v>
      </c>
      <c r="K15" s="4" t="str">
        <f t="shared" si="1"/>
        <v>trans reduce regulated pollutants</v>
      </c>
      <c r="L15" s="98">
        <f t="shared" si="1"/>
        <v>0</v>
      </c>
      <c r="M15" s="98">
        <f t="shared" si="1"/>
        <v>1</v>
      </c>
      <c r="N15" s="98">
        <f t="shared" si="1"/>
        <v>0.02</v>
      </c>
      <c r="O15" s="4" t="str">
        <f t="shared" si="3"/>
        <v>% reduction in emissions</v>
      </c>
      <c r="P15" s="184" t="s">
        <v>863</v>
      </c>
      <c r="Q15" s="4" t="str">
        <f t="shared" si="2"/>
        <v>transportation-sector-main.html#conv-pol-stds</v>
      </c>
      <c r="R15" s="147" t="str">
        <f t="shared" si="2"/>
        <v>conventional-pollutant-standards.html</v>
      </c>
      <c r="S15" s="185"/>
    </row>
    <row r="16" spans="1:20" s="2" customFormat="1" ht="75">
      <c r="A16" s="100" t="str">
        <f t="shared" si="5"/>
        <v>Transportation</v>
      </c>
      <c r="B16" s="100" t="str">
        <f t="shared" si="0"/>
        <v>Conventional Pollutant Standards</v>
      </c>
      <c r="C16" s="100" t="str">
        <f t="shared" si="0"/>
        <v>Percentage Reduction of Separately Regulated Pollutants</v>
      </c>
      <c r="D16" s="93" t="s">
        <v>43</v>
      </c>
      <c r="E16" s="2" t="s">
        <v>544</v>
      </c>
      <c r="F16" s="93" t="s">
        <v>43</v>
      </c>
      <c r="G16" s="2" t="s">
        <v>709</v>
      </c>
      <c r="H16" s="96">
        <v>314</v>
      </c>
      <c r="I16" s="53" t="s">
        <v>48</v>
      </c>
      <c r="J16" s="4" t="str">
        <f t="shared" si="1"/>
        <v>Conventional Pollutant Standard</v>
      </c>
      <c r="K16" s="4" t="str">
        <f t="shared" si="1"/>
        <v>trans reduce regulated pollutants</v>
      </c>
      <c r="L16" s="98">
        <f t="shared" si="1"/>
        <v>0</v>
      </c>
      <c r="M16" s="98">
        <f t="shared" si="1"/>
        <v>1</v>
      </c>
      <c r="N16" s="98">
        <f t="shared" si="1"/>
        <v>0.02</v>
      </c>
      <c r="O16" s="4" t="str">
        <f t="shared" si="3"/>
        <v>% reduction in emissions</v>
      </c>
      <c r="P16" s="184" t="s">
        <v>864</v>
      </c>
      <c r="Q16" s="4" t="str">
        <f t="shared" si="2"/>
        <v>transportation-sector-main.html#conv-pol-stds</v>
      </c>
      <c r="R16" s="147" t="str">
        <f t="shared" si="2"/>
        <v>conventional-pollutant-standards.html</v>
      </c>
      <c r="S16" s="185"/>
    </row>
    <row r="17" spans="1:19" s="2" customFormat="1" ht="75">
      <c r="A17" s="100" t="str">
        <f t="shared" si="5"/>
        <v>Transportation</v>
      </c>
      <c r="B17" s="100" t="str">
        <f t="shared" si="0"/>
        <v>Conventional Pollutant Standards</v>
      </c>
      <c r="C17" s="100" t="str">
        <f t="shared" si="0"/>
        <v>Percentage Reduction of Separately Regulated Pollutants</v>
      </c>
      <c r="D17" s="93" t="s">
        <v>43</v>
      </c>
      <c r="E17" s="2" t="s">
        <v>545</v>
      </c>
      <c r="F17" s="93" t="s">
        <v>43</v>
      </c>
      <c r="G17" s="2" t="s">
        <v>545</v>
      </c>
      <c r="H17" s="96">
        <v>315</v>
      </c>
      <c r="I17" s="53" t="s">
        <v>48</v>
      </c>
      <c r="J17" s="4" t="str">
        <f t="shared" si="1"/>
        <v>Conventional Pollutant Standard</v>
      </c>
      <c r="K17" s="4" t="str">
        <f t="shared" si="1"/>
        <v>trans reduce regulated pollutants</v>
      </c>
      <c r="L17" s="98">
        <f t="shared" si="1"/>
        <v>0</v>
      </c>
      <c r="M17" s="98">
        <f t="shared" si="1"/>
        <v>1</v>
      </c>
      <c r="N17" s="98">
        <f t="shared" si="1"/>
        <v>0.02</v>
      </c>
      <c r="O17" s="4" t="str">
        <f t="shared" si="3"/>
        <v>% reduction in emissions</v>
      </c>
      <c r="P17" s="184" t="s">
        <v>865</v>
      </c>
      <c r="Q17" s="4" t="str">
        <f t="shared" si="2"/>
        <v>transportation-sector-main.html#conv-pol-stds</v>
      </c>
      <c r="R17" s="147" t="str">
        <f t="shared" si="2"/>
        <v>conventional-pollutant-standards.html</v>
      </c>
      <c r="S17" s="185"/>
    </row>
    <row r="18" spans="1:19" s="2" customFormat="1" ht="75">
      <c r="A18" s="100" t="str">
        <f t="shared" si="5"/>
        <v>Transportation</v>
      </c>
      <c r="B18" s="100" t="str">
        <f t="shared" si="0"/>
        <v>Conventional Pollutant Standards</v>
      </c>
      <c r="C18" s="100" t="str">
        <f t="shared" si="0"/>
        <v>Percentage Reduction of Separately Regulated Pollutants</v>
      </c>
      <c r="D18" s="93" t="s">
        <v>43</v>
      </c>
      <c r="E18" s="2" t="s">
        <v>546</v>
      </c>
      <c r="F18" s="93" t="s">
        <v>43</v>
      </c>
      <c r="G18" s="2" t="s">
        <v>546</v>
      </c>
      <c r="H18" s="96">
        <v>316</v>
      </c>
      <c r="I18" s="53" t="s">
        <v>48</v>
      </c>
      <c r="J18" s="4" t="str">
        <f t="shared" si="1"/>
        <v>Conventional Pollutant Standard</v>
      </c>
      <c r="K18" s="4" t="str">
        <f t="shared" si="1"/>
        <v>trans reduce regulated pollutants</v>
      </c>
      <c r="L18" s="98">
        <f t="shared" si="1"/>
        <v>0</v>
      </c>
      <c r="M18" s="98">
        <f t="shared" si="1"/>
        <v>1</v>
      </c>
      <c r="N18" s="98">
        <f t="shared" si="1"/>
        <v>0.02</v>
      </c>
      <c r="O18" s="4" t="str">
        <f t="shared" si="3"/>
        <v>% reduction in emissions</v>
      </c>
      <c r="P18" s="184" t="s">
        <v>866</v>
      </c>
      <c r="Q18" s="4" t="str">
        <f t="shared" si="2"/>
        <v>transportation-sector-main.html#conv-pol-stds</v>
      </c>
      <c r="R18" s="147" t="str">
        <f t="shared" si="2"/>
        <v>conventional-pollutant-standards.html</v>
      </c>
      <c r="S18" s="185"/>
    </row>
    <row r="19" spans="1:19" s="2" customFormat="1" ht="75">
      <c r="A19" s="100" t="str">
        <f t="shared" si="5"/>
        <v>Transportation</v>
      </c>
      <c r="B19" s="100" t="str">
        <f t="shared" si="0"/>
        <v>Conventional Pollutant Standards</v>
      </c>
      <c r="C19" s="100" t="str">
        <f t="shared" si="0"/>
        <v>Percentage Reduction of Separately Regulated Pollutants</v>
      </c>
      <c r="D19" s="93" t="s">
        <v>43</v>
      </c>
      <c r="E19" s="2" t="s">
        <v>547</v>
      </c>
      <c r="F19" s="93" t="s">
        <v>43</v>
      </c>
      <c r="G19" s="2" t="s">
        <v>547</v>
      </c>
      <c r="H19" s="96">
        <v>317</v>
      </c>
      <c r="I19" s="53" t="s">
        <v>48</v>
      </c>
      <c r="J19" s="4" t="str">
        <f t="shared" si="1"/>
        <v>Conventional Pollutant Standard</v>
      </c>
      <c r="K19" s="4" t="str">
        <f t="shared" si="1"/>
        <v>trans reduce regulated pollutants</v>
      </c>
      <c r="L19" s="98">
        <f t="shared" si="1"/>
        <v>0</v>
      </c>
      <c r="M19" s="98">
        <f t="shared" si="1"/>
        <v>1</v>
      </c>
      <c r="N19" s="98">
        <f t="shared" si="1"/>
        <v>0.02</v>
      </c>
      <c r="O19" s="4" t="str">
        <f t="shared" si="3"/>
        <v>% reduction in emissions</v>
      </c>
      <c r="P19" s="184" t="s">
        <v>867</v>
      </c>
      <c r="Q19" s="4" t="str">
        <f t="shared" si="2"/>
        <v>transportation-sector-main.html#conv-pol-stds</v>
      </c>
      <c r="R19" s="147" t="str">
        <f t="shared" si="2"/>
        <v>conventional-pollutant-standards.html</v>
      </c>
      <c r="S19" s="185"/>
    </row>
    <row r="20" spans="1:19" s="2" customFormat="1" ht="45">
      <c r="A20" s="100" t="str">
        <f t="shared" si="5"/>
        <v>Transportation</v>
      </c>
      <c r="B20" s="100" t="str">
        <f t="shared" si="0"/>
        <v>Conventional Pollutant Standards</v>
      </c>
      <c r="C20" s="100" t="str">
        <f t="shared" si="0"/>
        <v>Percentage Reduction of Separately Regulated Pollutants</v>
      </c>
      <c r="D20" s="93" t="s">
        <v>43</v>
      </c>
      <c r="E20" s="2" t="s">
        <v>548</v>
      </c>
      <c r="F20" s="93" t="s">
        <v>43</v>
      </c>
      <c r="G20" s="2" t="s">
        <v>548</v>
      </c>
      <c r="H20" s="96">
        <v>318</v>
      </c>
      <c r="I20" s="8" t="s">
        <v>49</v>
      </c>
      <c r="J20" s="4"/>
      <c r="K20" s="4"/>
      <c r="L20" s="98"/>
      <c r="M20" s="98"/>
      <c r="N20" s="98"/>
      <c r="O20" s="4"/>
      <c r="P20" s="184"/>
      <c r="Q20" s="4"/>
      <c r="R20" s="147"/>
      <c r="S20" s="185"/>
    </row>
    <row r="21" spans="1:19" s="2" customFormat="1" ht="45">
      <c r="A21" s="100" t="str">
        <f t="shared" si="5"/>
        <v>Transportation</v>
      </c>
      <c r="B21" s="100" t="str">
        <f t="shared" si="0"/>
        <v>Conventional Pollutant Standards</v>
      </c>
      <c r="C21" s="100" t="str">
        <f t="shared" si="0"/>
        <v>Percentage Reduction of Separately Regulated Pollutants</v>
      </c>
      <c r="D21" s="93" t="s">
        <v>43</v>
      </c>
      <c r="E21" s="2" t="s">
        <v>549</v>
      </c>
      <c r="F21" s="93" t="s">
        <v>43</v>
      </c>
      <c r="G21" s="2" t="s">
        <v>549</v>
      </c>
      <c r="H21" s="96">
        <v>319</v>
      </c>
      <c r="I21" s="8" t="s">
        <v>49</v>
      </c>
      <c r="J21" s="4"/>
      <c r="K21" s="4"/>
      <c r="L21" s="98"/>
      <c r="M21" s="98"/>
      <c r="N21" s="98"/>
      <c r="O21" s="4"/>
      <c r="P21" s="184"/>
      <c r="Q21" s="4"/>
      <c r="R21" s="147"/>
      <c r="S21" s="185"/>
    </row>
    <row r="22" spans="1:19" s="2" customFormat="1" ht="75">
      <c r="A22" s="100" t="str">
        <f t="shared" si="5"/>
        <v>Transportation</v>
      </c>
      <c r="B22" s="100" t="str">
        <f t="shared" si="0"/>
        <v>Conventional Pollutant Standards</v>
      </c>
      <c r="C22" s="100" t="str">
        <f t="shared" si="0"/>
        <v>Percentage Reduction of Separately Regulated Pollutants</v>
      </c>
      <c r="D22" s="2" t="s">
        <v>44</v>
      </c>
      <c r="E22" s="2" t="s">
        <v>541</v>
      </c>
      <c r="F22" s="2" t="s">
        <v>44</v>
      </c>
      <c r="G22" s="2" t="s">
        <v>851</v>
      </c>
      <c r="H22" s="96">
        <v>320</v>
      </c>
      <c r="I22" s="53" t="s">
        <v>48</v>
      </c>
      <c r="J22" s="4" t="str">
        <f t="shared" si="1"/>
        <v>Conventional Pollutant Standard</v>
      </c>
      <c r="K22" s="4" t="str">
        <f t="shared" si="1"/>
        <v>trans reduce regulated pollutants</v>
      </c>
      <c r="L22" s="98">
        <f t="shared" si="1"/>
        <v>0</v>
      </c>
      <c r="M22" s="98">
        <f t="shared" si="1"/>
        <v>1</v>
      </c>
      <c r="N22" s="98">
        <f t="shared" si="1"/>
        <v>0.02</v>
      </c>
      <c r="O22" s="4" t="str">
        <f t="shared" si="3"/>
        <v>% reduction in emissions</v>
      </c>
      <c r="P22" s="184" t="s">
        <v>868</v>
      </c>
      <c r="Q22" s="4" t="str">
        <f t="shared" si="2"/>
        <v>transportation-sector-main.html#conv-pol-stds</v>
      </c>
      <c r="R22" s="147" t="str">
        <f t="shared" si="2"/>
        <v>conventional-pollutant-standards.html</v>
      </c>
      <c r="S22" s="185"/>
    </row>
    <row r="23" spans="1:19" s="2" customFormat="1" ht="45">
      <c r="A23" s="100" t="str">
        <f t="shared" si="5"/>
        <v>Transportation</v>
      </c>
      <c r="B23" s="100" t="str">
        <f t="shared" si="5"/>
        <v>Conventional Pollutant Standards</v>
      </c>
      <c r="C23" s="100" t="str">
        <f t="shared" si="5"/>
        <v>Percentage Reduction of Separately Regulated Pollutants</v>
      </c>
      <c r="D23" s="2" t="s">
        <v>44</v>
      </c>
      <c r="E23" s="2" t="s">
        <v>538</v>
      </c>
      <c r="F23" s="2" t="s">
        <v>44</v>
      </c>
      <c r="G23" s="2" t="s">
        <v>538</v>
      </c>
      <c r="H23" s="96">
        <v>321</v>
      </c>
      <c r="I23" s="8" t="s">
        <v>49</v>
      </c>
      <c r="J23" s="4"/>
      <c r="K23" s="4"/>
      <c r="L23" s="98"/>
      <c r="M23" s="98"/>
      <c r="N23" s="98"/>
      <c r="O23" s="4"/>
      <c r="P23" s="184"/>
      <c r="Q23" s="4"/>
      <c r="R23" s="147"/>
      <c r="S23" s="185"/>
    </row>
    <row r="24" spans="1:19" s="2" customFormat="1" ht="75">
      <c r="A24" s="100" t="str">
        <f t="shared" si="5"/>
        <v>Transportation</v>
      </c>
      <c r="B24" s="100" t="str">
        <f t="shared" si="5"/>
        <v>Conventional Pollutant Standards</v>
      </c>
      <c r="C24" s="100" t="str">
        <f t="shared" si="5"/>
        <v>Percentage Reduction of Separately Regulated Pollutants</v>
      </c>
      <c r="D24" s="2" t="s">
        <v>44</v>
      </c>
      <c r="E24" s="2" t="s">
        <v>542</v>
      </c>
      <c r="F24" s="2" t="s">
        <v>44</v>
      </c>
      <c r="G24" s="2" t="s">
        <v>542</v>
      </c>
      <c r="H24" s="96">
        <v>322</v>
      </c>
      <c r="I24" s="53" t="s">
        <v>48</v>
      </c>
      <c r="J24" s="4" t="str">
        <f t="shared" si="1"/>
        <v>Conventional Pollutant Standard</v>
      </c>
      <c r="K24" s="4" t="str">
        <f t="shared" si="1"/>
        <v>trans reduce regulated pollutants</v>
      </c>
      <c r="L24" s="98">
        <f t="shared" si="1"/>
        <v>0</v>
      </c>
      <c r="M24" s="98">
        <f t="shared" si="1"/>
        <v>1</v>
      </c>
      <c r="N24" s="98">
        <f t="shared" si="1"/>
        <v>0.02</v>
      </c>
      <c r="O24" s="4" t="str">
        <f t="shared" si="3"/>
        <v>% reduction in emissions</v>
      </c>
      <c r="P24" s="184" t="s">
        <v>869</v>
      </c>
      <c r="Q24" s="4" t="str">
        <f t="shared" si="2"/>
        <v>transportation-sector-main.html#conv-pol-stds</v>
      </c>
      <c r="R24" s="147" t="str">
        <f t="shared" si="2"/>
        <v>conventional-pollutant-standards.html</v>
      </c>
      <c r="S24" s="185"/>
    </row>
    <row r="25" spans="1:19" s="2" customFormat="1" ht="45">
      <c r="A25" s="100" t="str">
        <f t="shared" si="5"/>
        <v>Transportation</v>
      </c>
      <c r="B25" s="100" t="str">
        <f t="shared" si="5"/>
        <v>Conventional Pollutant Standards</v>
      </c>
      <c r="C25" s="100" t="str">
        <f t="shared" si="5"/>
        <v>Percentage Reduction of Separately Regulated Pollutants</v>
      </c>
      <c r="D25" s="2" t="s">
        <v>44</v>
      </c>
      <c r="E25" s="2" t="s">
        <v>543</v>
      </c>
      <c r="F25" s="2" t="s">
        <v>44</v>
      </c>
      <c r="G25" s="2" t="s">
        <v>543</v>
      </c>
      <c r="H25" s="96">
        <v>323</v>
      </c>
      <c r="I25" s="8" t="s">
        <v>49</v>
      </c>
      <c r="J25" s="4"/>
      <c r="K25" s="4"/>
      <c r="L25" s="98"/>
      <c r="M25" s="98"/>
      <c r="N25" s="98"/>
      <c r="O25" s="4"/>
      <c r="P25" s="184"/>
      <c r="Q25" s="4"/>
      <c r="R25" s="147"/>
      <c r="S25" s="185"/>
    </row>
    <row r="26" spans="1:19" s="2" customFormat="1" ht="45">
      <c r="A26" s="100" t="str">
        <f t="shared" si="5"/>
        <v>Transportation</v>
      </c>
      <c r="B26" s="100" t="str">
        <f t="shared" si="5"/>
        <v>Conventional Pollutant Standards</v>
      </c>
      <c r="C26" s="100" t="str">
        <f t="shared" si="5"/>
        <v>Percentage Reduction of Separately Regulated Pollutants</v>
      </c>
      <c r="D26" s="2" t="s">
        <v>44</v>
      </c>
      <c r="E26" s="2" t="s">
        <v>544</v>
      </c>
      <c r="F26" s="2" t="s">
        <v>44</v>
      </c>
      <c r="G26" s="2" t="s">
        <v>709</v>
      </c>
      <c r="H26" s="96">
        <v>324</v>
      </c>
      <c r="I26" s="8" t="s">
        <v>49</v>
      </c>
      <c r="J26" s="4"/>
      <c r="K26" s="4"/>
      <c r="L26" s="98"/>
      <c r="M26" s="98"/>
      <c r="N26" s="98"/>
      <c r="O26" s="4"/>
      <c r="P26" s="184"/>
      <c r="Q26" s="4"/>
      <c r="R26" s="147"/>
      <c r="S26" s="185"/>
    </row>
    <row r="27" spans="1:19" s="2" customFormat="1" ht="45">
      <c r="A27" s="100" t="str">
        <f t="shared" si="5"/>
        <v>Transportation</v>
      </c>
      <c r="B27" s="100" t="str">
        <f t="shared" si="5"/>
        <v>Conventional Pollutant Standards</v>
      </c>
      <c r="C27" s="100" t="str">
        <f t="shared" si="5"/>
        <v>Percentage Reduction of Separately Regulated Pollutants</v>
      </c>
      <c r="D27" s="2" t="s">
        <v>44</v>
      </c>
      <c r="E27" s="2" t="s">
        <v>545</v>
      </c>
      <c r="F27" s="2" t="s">
        <v>44</v>
      </c>
      <c r="G27" s="2" t="s">
        <v>545</v>
      </c>
      <c r="H27" s="96">
        <v>325</v>
      </c>
      <c r="I27" s="8" t="s">
        <v>49</v>
      </c>
      <c r="J27" s="4"/>
      <c r="K27" s="4"/>
      <c r="L27" s="98"/>
      <c r="M27" s="98"/>
      <c r="N27" s="98"/>
      <c r="O27" s="4"/>
      <c r="P27" s="184"/>
      <c r="Q27" s="4"/>
      <c r="R27" s="147"/>
      <c r="S27" s="185"/>
    </row>
    <row r="28" spans="1:19" s="2" customFormat="1" ht="45">
      <c r="A28" s="100" t="str">
        <f t="shared" si="5"/>
        <v>Transportation</v>
      </c>
      <c r="B28" s="100" t="str">
        <f t="shared" si="5"/>
        <v>Conventional Pollutant Standards</v>
      </c>
      <c r="C28" s="100" t="str">
        <f t="shared" si="5"/>
        <v>Percentage Reduction of Separately Regulated Pollutants</v>
      </c>
      <c r="D28" s="2" t="s">
        <v>44</v>
      </c>
      <c r="E28" s="2" t="s">
        <v>546</v>
      </c>
      <c r="F28" s="2" t="s">
        <v>44</v>
      </c>
      <c r="G28" s="2" t="s">
        <v>546</v>
      </c>
      <c r="H28" s="96">
        <v>326</v>
      </c>
      <c r="I28" s="8" t="s">
        <v>49</v>
      </c>
      <c r="J28" s="4"/>
      <c r="K28" s="4"/>
      <c r="L28" s="98"/>
      <c r="M28" s="98"/>
      <c r="N28" s="98"/>
      <c r="O28" s="4"/>
      <c r="P28" s="184"/>
      <c r="Q28" s="4"/>
      <c r="R28" s="147"/>
      <c r="S28" s="185"/>
    </row>
    <row r="29" spans="1:19" s="2" customFormat="1" ht="45">
      <c r="A29" s="100" t="str">
        <f t="shared" si="5"/>
        <v>Transportation</v>
      </c>
      <c r="B29" s="100" t="str">
        <f t="shared" si="5"/>
        <v>Conventional Pollutant Standards</v>
      </c>
      <c r="C29" s="100" t="str">
        <f t="shared" si="5"/>
        <v>Percentage Reduction of Separately Regulated Pollutants</v>
      </c>
      <c r="D29" s="2" t="s">
        <v>44</v>
      </c>
      <c r="E29" s="2" t="s">
        <v>547</v>
      </c>
      <c r="F29" s="2" t="s">
        <v>44</v>
      </c>
      <c r="G29" s="2" t="s">
        <v>547</v>
      </c>
      <c r="H29" s="96">
        <v>327</v>
      </c>
      <c r="I29" s="8" t="s">
        <v>49</v>
      </c>
      <c r="J29" s="4"/>
      <c r="K29" s="4"/>
      <c r="L29" s="98"/>
      <c r="M29" s="98"/>
      <c r="N29" s="98"/>
      <c r="O29" s="4"/>
      <c r="P29" s="184"/>
      <c r="Q29" s="4"/>
      <c r="R29" s="147"/>
      <c r="S29" s="185"/>
    </row>
    <row r="30" spans="1:19" s="2" customFormat="1" ht="45">
      <c r="A30" s="100" t="str">
        <f t="shared" si="5"/>
        <v>Transportation</v>
      </c>
      <c r="B30" s="100" t="str">
        <f t="shared" si="5"/>
        <v>Conventional Pollutant Standards</v>
      </c>
      <c r="C30" s="100" t="str">
        <f t="shared" si="5"/>
        <v>Percentage Reduction of Separately Regulated Pollutants</v>
      </c>
      <c r="D30" s="2" t="s">
        <v>44</v>
      </c>
      <c r="E30" s="2" t="s">
        <v>548</v>
      </c>
      <c r="F30" s="2" t="s">
        <v>44</v>
      </c>
      <c r="G30" s="2" t="s">
        <v>548</v>
      </c>
      <c r="H30" s="96">
        <v>328</v>
      </c>
      <c r="I30" s="8" t="s">
        <v>49</v>
      </c>
      <c r="J30" s="4"/>
      <c r="K30" s="4"/>
      <c r="L30" s="98"/>
      <c r="M30" s="98"/>
      <c r="N30" s="98"/>
      <c r="O30" s="4"/>
      <c r="P30" s="184"/>
      <c r="Q30" s="4"/>
      <c r="R30" s="147"/>
      <c r="S30" s="185"/>
    </row>
    <row r="31" spans="1:19" s="2" customFormat="1" ht="45">
      <c r="A31" s="100" t="str">
        <f t="shared" si="5"/>
        <v>Transportation</v>
      </c>
      <c r="B31" s="100" t="str">
        <f t="shared" si="5"/>
        <v>Conventional Pollutant Standards</v>
      </c>
      <c r="C31" s="100" t="str">
        <f t="shared" si="5"/>
        <v>Percentage Reduction of Separately Regulated Pollutants</v>
      </c>
      <c r="D31" s="2" t="s">
        <v>44</v>
      </c>
      <c r="E31" s="2" t="s">
        <v>549</v>
      </c>
      <c r="F31" s="2" t="s">
        <v>44</v>
      </c>
      <c r="G31" s="2" t="s">
        <v>549</v>
      </c>
      <c r="H31" s="96">
        <v>329</v>
      </c>
      <c r="I31" s="8" t="s">
        <v>49</v>
      </c>
      <c r="J31" s="4"/>
      <c r="K31" s="4"/>
      <c r="L31" s="98"/>
      <c r="M31" s="98"/>
      <c r="N31" s="98"/>
      <c r="O31" s="4"/>
      <c r="P31" s="184"/>
      <c r="Q31" s="4"/>
      <c r="R31" s="147"/>
      <c r="S31" s="185"/>
    </row>
    <row r="32" spans="1:19" s="2" customFormat="1" ht="75">
      <c r="A32" s="100" t="str">
        <f t="shared" si="5"/>
        <v>Transportation</v>
      </c>
      <c r="B32" s="100" t="str">
        <f t="shared" si="5"/>
        <v>Conventional Pollutant Standards</v>
      </c>
      <c r="C32" s="100" t="str">
        <f t="shared" si="5"/>
        <v>Percentage Reduction of Separately Regulated Pollutants</v>
      </c>
      <c r="D32" s="2" t="s">
        <v>45</v>
      </c>
      <c r="E32" s="2" t="s">
        <v>541</v>
      </c>
      <c r="F32" s="2" t="s">
        <v>45</v>
      </c>
      <c r="G32" s="2" t="s">
        <v>851</v>
      </c>
      <c r="H32" s="96">
        <v>330</v>
      </c>
      <c r="I32" s="53" t="s">
        <v>48</v>
      </c>
      <c r="J32" s="4" t="str">
        <f t="shared" si="1"/>
        <v>Conventional Pollutant Standard</v>
      </c>
      <c r="K32" s="4" t="str">
        <f t="shared" si="1"/>
        <v>trans reduce regulated pollutants</v>
      </c>
      <c r="L32" s="98">
        <f t="shared" si="1"/>
        <v>0</v>
      </c>
      <c r="M32" s="98">
        <f t="shared" si="1"/>
        <v>1</v>
      </c>
      <c r="N32" s="98">
        <f t="shared" si="1"/>
        <v>0.02</v>
      </c>
      <c r="O32" s="4" t="str">
        <f t="shared" si="3"/>
        <v>% reduction in emissions</v>
      </c>
      <c r="P32" s="184" t="s">
        <v>870</v>
      </c>
      <c r="Q32" s="4" t="str">
        <f t="shared" si="2"/>
        <v>transportation-sector-main.html#conv-pol-stds</v>
      </c>
      <c r="R32" s="147" t="str">
        <f t="shared" si="2"/>
        <v>conventional-pollutant-standards.html</v>
      </c>
      <c r="S32" s="185"/>
    </row>
    <row r="33" spans="1:19" s="2" customFormat="1" ht="75">
      <c r="A33" s="100" t="str">
        <f t="shared" ref="A33:C61" si="6">A$2</f>
        <v>Transportation</v>
      </c>
      <c r="B33" s="100" t="str">
        <f t="shared" si="6"/>
        <v>Conventional Pollutant Standards</v>
      </c>
      <c r="C33" s="100" t="str">
        <f t="shared" si="6"/>
        <v>Percentage Reduction of Separately Regulated Pollutants</v>
      </c>
      <c r="D33" s="2" t="s">
        <v>45</v>
      </c>
      <c r="E33" s="2" t="s">
        <v>538</v>
      </c>
      <c r="F33" s="2" t="s">
        <v>45</v>
      </c>
      <c r="G33" s="2" t="s">
        <v>538</v>
      </c>
      <c r="H33" s="96">
        <v>331</v>
      </c>
      <c r="I33" s="53" t="s">
        <v>48</v>
      </c>
      <c r="J33" s="4" t="str">
        <f t="shared" si="1"/>
        <v>Conventional Pollutant Standard</v>
      </c>
      <c r="K33" s="4" t="str">
        <f t="shared" si="1"/>
        <v>trans reduce regulated pollutants</v>
      </c>
      <c r="L33" s="98">
        <f t="shared" si="1"/>
        <v>0</v>
      </c>
      <c r="M33" s="98">
        <f t="shared" si="1"/>
        <v>1</v>
      </c>
      <c r="N33" s="98">
        <f t="shared" si="1"/>
        <v>0.02</v>
      </c>
      <c r="O33" s="4" t="str">
        <f t="shared" si="3"/>
        <v>% reduction in emissions</v>
      </c>
      <c r="P33" s="184" t="s">
        <v>871</v>
      </c>
      <c r="Q33" s="4" t="str">
        <f t="shared" si="2"/>
        <v>transportation-sector-main.html#conv-pol-stds</v>
      </c>
      <c r="R33" s="147" t="str">
        <f t="shared" si="2"/>
        <v>conventional-pollutant-standards.html</v>
      </c>
      <c r="S33" s="185"/>
    </row>
    <row r="34" spans="1:19" s="2" customFormat="1" ht="75">
      <c r="A34" s="100" t="str">
        <f t="shared" si="6"/>
        <v>Transportation</v>
      </c>
      <c r="B34" s="100" t="str">
        <f t="shared" si="6"/>
        <v>Conventional Pollutant Standards</v>
      </c>
      <c r="C34" s="100" t="str">
        <f t="shared" si="6"/>
        <v>Percentage Reduction of Separately Regulated Pollutants</v>
      </c>
      <c r="D34" s="2" t="s">
        <v>45</v>
      </c>
      <c r="E34" s="2" t="s">
        <v>542</v>
      </c>
      <c r="F34" s="2" t="s">
        <v>45</v>
      </c>
      <c r="G34" s="2" t="s">
        <v>542</v>
      </c>
      <c r="H34" s="96">
        <v>332</v>
      </c>
      <c r="I34" s="53" t="s">
        <v>48</v>
      </c>
      <c r="J34" s="4" t="str">
        <f t="shared" si="1"/>
        <v>Conventional Pollutant Standard</v>
      </c>
      <c r="K34" s="4" t="str">
        <f t="shared" si="1"/>
        <v>trans reduce regulated pollutants</v>
      </c>
      <c r="L34" s="98">
        <f t="shared" si="1"/>
        <v>0</v>
      </c>
      <c r="M34" s="98">
        <f t="shared" si="1"/>
        <v>1</v>
      </c>
      <c r="N34" s="98">
        <f t="shared" si="1"/>
        <v>0.02</v>
      </c>
      <c r="O34" s="4" t="str">
        <f t="shared" si="3"/>
        <v>% reduction in emissions</v>
      </c>
      <c r="P34" s="184" t="s">
        <v>872</v>
      </c>
      <c r="Q34" s="4" t="str">
        <f t="shared" si="2"/>
        <v>transportation-sector-main.html#conv-pol-stds</v>
      </c>
      <c r="R34" s="147" t="str">
        <f t="shared" si="2"/>
        <v>conventional-pollutant-standards.html</v>
      </c>
      <c r="S34" s="185"/>
    </row>
    <row r="35" spans="1:19" s="2" customFormat="1" ht="75">
      <c r="A35" s="100" t="str">
        <f t="shared" si="6"/>
        <v>Transportation</v>
      </c>
      <c r="B35" s="100" t="str">
        <f t="shared" si="6"/>
        <v>Conventional Pollutant Standards</v>
      </c>
      <c r="C35" s="100" t="str">
        <f t="shared" si="6"/>
        <v>Percentage Reduction of Separately Regulated Pollutants</v>
      </c>
      <c r="D35" s="2" t="s">
        <v>45</v>
      </c>
      <c r="E35" s="2" t="s">
        <v>543</v>
      </c>
      <c r="F35" s="2" t="s">
        <v>45</v>
      </c>
      <c r="G35" s="2" t="s">
        <v>543</v>
      </c>
      <c r="H35" s="96">
        <v>333</v>
      </c>
      <c r="I35" s="53" t="s">
        <v>48</v>
      </c>
      <c r="J35" s="4" t="str">
        <f t="shared" si="1"/>
        <v>Conventional Pollutant Standard</v>
      </c>
      <c r="K35" s="4" t="str">
        <f t="shared" si="1"/>
        <v>trans reduce regulated pollutants</v>
      </c>
      <c r="L35" s="98">
        <f t="shared" si="1"/>
        <v>0</v>
      </c>
      <c r="M35" s="98">
        <f t="shared" si="1"/>
        <v>1</v>
      </c>
      <c r="N35" s="98">
        <f t="shared" si="1"/>
        <v>0.02</v>
      </c>
      <c r="O35" s="4" t="str">
        <f t="shared" si="3"/>
        <v>% reduction in emissions</v>
      </c>
      <c r="P35" s="184" t="s">
        <v>873</v>
      </c>
      <c r="Q35" s="4" t="str">
        <f t="shared" si="2"/>
        <v>transportation-sector-main.html#conv-pol-stds</v>
      </c>
      <c r="R35" s="147" t="str">
        <f t="shared" si="2"/>
        <v>conventional-pollutant-standards.html</v>
      </c>
      <c r="S35" s="185"/>
    </row>
    <row r="36" spans="1:19" s="2" customFormat="1" ht="75">
      <c r="A36" s="100" t="str">
        <f t="shared" si="6"/>
        <v>Transportation</v>
      </c>
      <c r="B36" s="100" t="str">
        <f t="shared" si="6"/>
        <v>Conventional Pollutant Standards</v>
      </c>
      <c r="C36" s="100" t="str">
        <f t="shared" si="6"/>
        <v>Percentage Reduction of Separately Regulated Pollutants</v>
      </c>
      <c r="D36" s="2" t="s">
        <v>45</v>
      </c>
      <c r="E36" s="2" t="s">
        <v>544</v>
      </c>
      <c r="F36" s="2" t="s">
        <v>45</v>
      </c>
      <c r="G36" s="2" t="s">
        <v>709</v>
      </c>
      <c r="H36" s="96">
        <v>334</v>
      </c>
      <c r="I36" s="53" t="s">
        <v>48</v>
      </c>
      <c r="J36" s="4" t="str">
        <f t="shared" si="1"/>
        <v>Conventional Pollutant Standard</v>
      </c>
      <c r="K36" s="4" t="str">
        <f t="shared" si="1"/>
        <v>trans reduce regulated pollutants</v>
      </c>
      <c r="L36" s="98">
        <f t="shared" si="1"/>
        <v>0</v>
      </c>
      <c r="M36" s="98">
        <f t="shared" si="1"/>
        <v>1</v>
      </c>
      <c r="N36" s="98">
        <f t="shared" si="1"/>
        <v>0.02</v>
      </c>
      <c r="O36" s="4" t="str">
        <f t="shared" si="3"/>
        <v>% reduction in emissions</v>
      </c>
      <c r="P36" s="184" t="s">
        <v>874</v>
      </c>
      <c r="Q36" s="4" t="str">
        <f t="shared" si="2"/>
        <v>transportation-sector-main.html#conv-pol-stds</v>
      </c>
      <c r="R36" s="147" t="str">
        <f t="shared" si="2"/>
        <v>conventional-pollutant-standards.html</v>
      </c>
      <c r="S36" s="185"/>
    </row>
    <row r="37" spans="1:19" s="2" customFormat="1" ht="45">
      <c r="A37" s="100" t="str">
        <f t="shared" si="6"/>
        <v>Transportation</v>
      </c>
      <c r="B37" s="100" t="str">
        <f t="shared" si="6"/>
        <v>Conventional Pollutant Standards</v>
      </c>
      <c r="C37" s="100" t="str">
        <f t="shared" si="6"/>
        <v>Percentage Reduction of Separately Regulated Pollutants</v>
      </c>
      <c r="D37" s="2" t="s">
        <v>45</v>
      </c>
      <c r="E37" s="2" t="s">
        <v>545</v>
      </c>
      <c r="F37" s="2" t="s">
        <v>45</v>
      </c>
      <c r="G37" s="2" t="s">
        <v>545</v>
      </c>
      <c r="H37" s="96">
        <v>335</v>
      </c>
      <c r="I37" s="8" t="s">
        <v>49</v>
      </c>
      <c r="J37" s="4"/>
      <c r="K37" s="4"/>
      <c r="L37" s="98"/>
      <c r="M37" s="98"/>
      <c r="N37" s="98"/>
      <c r="O37" s="4"/>
      <c r="P37" s="184"/>
      <c r="Q37" s="4"/>
      <c r="R37" s="147"/>
      <c r="S37" s="185"/>
    </row>
    <row r="38" spans="1:19" s="2" customFormat="1" ht="75">
      <c r="A38" s="100" t="str">
        <f t="shared" si="6"/>
        <v>Transportation</v>
      </c>
      <c r="B38" s="100" t="str">
        <f t="shared" si="6"/>
        <v>Conventional Pollutant Standards</v>
      </c>
      <c r="C38" s="100" t="str">
        <f t="shared" si="6"/>
        <v>Percentage Reduction of Separately Regulated Pollutants</v>
      </c>
      <c r="D38" s="2" t="s">
        <v>45</v>
      </c>
      <c r="E38" s="2" t="s">
        <v>546</v>
      </c>
      <c r="F38" s="2" t="s">
        <v>45</v>
      </c>
      <c r="G38" s="2" t="s">
        <v>546</v>
      </c>
      <c r="H38" s="96">
        <v>336</v>
      </c>
      <c r="I38" s="53" t="s">
        <v>48</v>
      </c>
      <c r="J38" s="4" t="str">
        <f t="shared" si="1"/>
        <v>Conventional Pollutant Standard</v>
      </c>
      <c r="K38" s="4" t="str">
        <f t="shared" si="1"/>
        <v>trans reduce regulated pollutants</v>
      </c>
      <c r="L38" s="98">
        <f t="shared" si="1"/>
        <v>0</v>
      </c>
      <c r="M38" s="98">
        <f t="shared" si="1"/>
        <v>1</v>
      </c>
      <c r="N38" s="98">
        <f t="shared" si="1"/>
        <v>0.02</v>
      </c>
      <c r="O38" s="4" t="str">
        <f t="shared" si="3"/>
        <v>% reduction in emissions</v>
      </c>
      <c r="P38" s="184" t="s">
        <v>875</v>
      </c>
      <c r="Q38" s="4" t="str">
        <f t="shared" si="2"/>
        <v>transportation-sector-main.html#conv-pol-stds</v>
      </c>
      <c r="R38" s="147" t="str">
        <f t="shared" si="2"/>
        <v>conventional-pollutant-standards.html</v>
      </c>
      <c r="S38" s="185"/>
    </row>
    <row r="39" spans="1:19" s="2" customFormat="1" ht="75">
      <c r="A39" s="100" t="str">
        <f t="shared" si="6"/>
        <v>Transportation</v>
      </c>
      <c r="B39" s="100" t="str">
        <f t="shared" si="6"/>
        <v>Conventional Pollutant Standards</v>
      </c>
      <c r="C39" s="100" t="str">
        <f t="shared" si="6"/>
        <v>Percentage Reduction of Separately Regulated Pollutants</v>
      </c>
      <c r="D39" s="2" t="s">
        <v>45</v>
      </c>
      <c r="E39" s="2" t="s">
        <v>547</v>
      </c>
      <c r="F39" s="2" t="s">
        <v>45</v>
      </c>
      <c r="G39" s="2" t="s">
        <v>547</v>
      </c>
      <c r="H39" s="96">
        <v>337</v>
      </c>
      <c r="I39" s="53" t="s">
        <v>48</v>
      </c>
      <c r="J39" s="4" t="str">
        <f t="shared" si="1"/>
        <v>Conventional Pollutant Standard</v>
      </c>
      <c r="K39" s="4" t="str">
        <f t="shared" si="1"/>
        <v>trans reduce regulated pollutants</v>
      </c>
      <c r="L39" s="98">
        <f t="shared" si="1"/>
        <v>0</v>
      </c>
      <c r="M39" s="98">
        <f t="shared" si="1"/>
        <v>1</v>
      </c>
      <c r="N39" s="98">
        <f t="shared" si="1"/>
        <v>0.02</v>
      </c>
      <c r="O39" s="4" t="str">
        <f t="shared" si="3"/>
        <v>% reduction in emissions</v>
      </c>
      <c r="P39" s="184" t="s">
        <v>876</v>
      </c>
      <c r="Q39" s="4" t="str">
        <f t="shared" si="2"/>
        <v>transportation-sector-main.html#conv-pol-stds</v>
      </c>
      <c r="R39" s="147" t="str">
        <f t="shared" si="2"/>
        <v>conventional-pollutant-standards.html</v>
      </c>
      <c r="S39" s="185"/>
    </row>
    <row r="40" spans="1:19" s="2" customFormat="1" ht="45">
      <c r="A40" s="100" t="str">
        <f t="shared" si="6"/>
        <v>Transportation</v>
      </c>
      <c r="B40" s="100" t="str">
        <f t="shared" si="6"/>
        <v>Conventional Pollutant Standards</v>
      </c>
      <c r="C40" s="100" t="str">
        <f t="shared" si="6"/>
        <v>Percentage Reduction of Separately Regulated Pollutants</v>
      </c>
      <c r="D40" s="2" t="s">
        <v>45</v>
      </c>
      <c r="E40" s="2" t="s">
        <v>548</v>
      </c>
      <c r="F40" s="2" t="s">
        <v>45</v>
      </c>
      <c r="G40" s="2" t="s">
        <v>548</v>
      </c>
      <c r="H40" s="96">
        <v>338</v>
      </c>
      <c r="I40" s="8" t="s">
        <v>49</v>
      </c>
      <c r="J40" s="4"/>
      <c r="K40" s="4"/>
      <c r="L40" s="98"/>
      <c r="M40" s="98"/>
      <c r="N40" s="98"/>
      <c r="O40" s="4"/>
      <c r="P40" s="184"/>
      <c r="Q40" s="4"/>
      <c r="R40" s="147"/>
      <c r="S40" s="185"/>
    </row>
    <row r="41" spans="1:19" s="2" customFormat="1" ht="45">
      <c r="A41" s="100" t="str">
        <f t="shared" si="6"/>
        <v>Transportation</v>
      </c>
      <c r="B41" s="100" t="str">
        <f t="shared" si="6"/>
        <v>Conventional Pollutant Standards</v>
      </c>
      <c r="C41" s="100" t="str">
        <f t="shared" si="6"/>
        <v>Percentage Reduction of Separately Regulated Pollutants</v>
      </c>
      <c r="D41" s="2" t="s">
        <v>45</v>
      </c>
      <c r="E41" s="2" t="s">
        <v>549</v>
      </c>
      <c r="F41" s="2" t="s">
        <v>45</v>
      </c>
      <c r="G41" s="2" t="s">
        <v>549</v>
      </c>
      <c r="H41" s="96">
        <v>339</v>
      </c>
      <c r="I41" s="8" t="s">
        <v>49</v>
      </c>
      <c r="J41" s="4"/>
      <c r="K41" s="4"/>
      <c r="L41" s="98"/>
      <c r="M41" s="98"/>
      <c r="N41" s="98"/>
      <c r="O41" s="4"/>
      <c r="P41" s="184"/>
      <c r="Q41" s="4"/>
      <c r="R41" s="147"/>
      <c r="S41" s="185"/>
    </row>
    <row r="42" spans="1:19" s="2" customFormat="1" ht="75">
      <c r="A42" s="100" t="str">
        <f t="shared" si="6"/>
        <v>Transportation</v>
      </c>
      <c r="B42" s="100" t="str">
        <f t="shared" si="6"/>
        <v>Conventional Pollutant Standards</v>
      </c>
      <c r="C42" s="100" t="str">
        <f t="shared" si="6"/>
        <v>Percentage Reduction of Separately Regulated Pollutants</v>
      </c>
      <c r="D42" s="2" t="s">
        <v>46</v>
      </c>
      <c r="E42" s="2" t="s">
        <v>541</v>
      </c>
      <c r="F42" s="2" t="s">
        <v>46</v>
      </c>
      <c r="G42" s="2" t="s">
        <v>851</v>
      </c>
      <c r="H42" s="96">
        <v>340</v>
      </c>
      <c r="I42" s="53" t="s">
        <v>48</v>
      </c>
      <c r="J42" s="4" t="str">
        <f t="shared" si="1"/>
        <v>Conventional Pollutant Standard</v>
      </c>
      <c r="K42" s="4" t="str">
        <f t="shared" si="1"/>
        <v>trans reduce regulated pollutants</v>
      </c>
      <c r="L42" s="98">
        <f t="shared" si="1"/>
        <v>0</v>
      </c>
      <c r="M42" s="98">
        <f t="shared" si="1"/>
        <v>1</v>
      </c>
      <c r="N42" s="98">
        <f t="shared" si="1"/>
        <v>0.02</v>
      </c>
      <c r="O42" s="4" t="str">
        <f t="shared" si="3"/>
        <v>% reduction in emissions</v>
      </c>
      <c r="P42" s="184" t="s">
        <v>877</v>
      </c>
      <c r="Q42" s="4" t="str">
        <f t="shared" si="2"/>
        <v>transportation-sector-main.html#conv-pol-stds</v>
      </c>
      <c r="R42" s="147" t="str">
        <f t="shared" si="2"/>
        <v>conventional-pollutant-standards.html</v>
      </c>
      <c r="S42" s="185"/>
    </row>
    <row r="43" spans="1:19" s="2" customFormat="1" ht="75">
      <c r="A43" s="100" t="str">
        <f t="shared" si="6"/>
        <v>Transportation</v>
      </c>
      <c r="B43" s="100" t="str">
        <f t="shared" si="6"/>
        <v>Conventional Pollutant Standards</v>
      </c>
      <c r="C43" s="100" t="str">
        <f t="shared" si="6"/>
        <v>Percentage Reduction of Separately Regulated Pollutants</v>
      </c>
      <c r="D43" s="2" t="s">
        <v>46</v>
      </c>
      <c r="E43" s="2" t="s">
        <v>538</v>
      </c>
      <c r="F43" s="2" t="s">
        <v>46</v>
      </c>
      <c r="G43" s="2" t="s">
        <v>538</v>
      </c>
      <c r="H43" s="96">
        <v>341</v>
      </c>
      <c r="I43" s="53" t="s">
        <v>48</v>
      </c>
      <c r="J43" s="4" t="str">
        <f t="shared" si="1"/>
        <v>Conventional Pollutant Standard</v>
      </c>
      <c r="K43" s="4" t="str">
        <f t="shared" si="1"/>
        <v>trans reduce regulated pollutants</v>
      </c>
      <c r="L43" s="98">
        <f t="shared" si="1"/>
        <v>0</v>
      </c>
      <c r="M43" s="98">
        <f t="shared" si="1"/>
        <v>1</v>
      </c>
      <c r="N43" s="98">
        <f t="shared" si="1"/>
        <v>0.02</v>
      </c>
      <c r="O43" s="4" t="str">
        <f t="shared" si="3"/>
        <v>% reduction in emissions</v>
      </c>
      <c r="P43" s="184" t="s">
        <v>878</v>
      </c>
      <c r="Q43" s="4" t="str">
        <f t="shared" si="2"/>
        <v>transportation-sector-main.html#conv-pol-stds</v>
      </c>
      <c r="R43" s="147" t="str">
        <f t="shared" si="2"/>
        <v>conventional-pollutant-standards.html</v>
      </c>
      <c r="S43" s="185"/>
    </row>
    <row r="44" spans="1:19" s="2" customFormat="1" ht="75">
      <c r="A44" s="100" t="str">
        <f t="shared" si="6"/>
        <v>Transportation</v>
      </c>
      <c r="B44" s="100" t="str">
        <f t="shared" si="6"/>
        <v>Conventional Pollutant Standards</v>
      </c>
      <c r="C44" s="100" t="str">
        <f t="shared" si="6"/>
        <v>Percentage Reduction of Separately Regulated Pollutants</v>
      </c>
      <c r="D44" s="2" t="s">
        <v>46</v>
      </c>
      <c r="E44" s="2" t="s">
        <v>542</v>
      </c>
      <c r="F44" s="2" t="s">
        <v>46</v>
      </c>
      <c r="G44" s="2" t="s">
        <v>542</v>
      </c>
      <c r="H44" s="96">
        <v>342</v>
      </c>
      <c r="I44" s="53" t="s">
        <v>48</v>
      </c>
      <c r="J44" s="4" t="str">
        <f t="shared" si="1"/>
        <v>Conventional Pollutant Standard</v>
      </c>
      <c r="K44" s="4" t="str">
        <f t="shared" si="1"/>
        <v>trans reduce regulated pollutants</v>
      </c>
      <c r="L44" s="98">
        <f t="shared" si="1"/>
        <v>0</v>
      </c>
      <c r="M44" s="98">
        <f t="shared" si="1"/>
        <v>1</v>
      </c>
      <c r="N44" s="98">
        <f t="shared" si="1"/>
        <v>0.02</v>
      </c>
      <c r="O44" s="4" t="str">
        <f t="shared" si="3"/>
        <v>% reduction in emissions</v>
      </c>
      <c r="P44" s="184" t="s">
        <v>879</v>
      </c>
      <c r="Q44" s="4" t="str">
        <f t="shared" si="2"/>
        <v>transportation-sector-main.html#conv-pol-stds</v>
      </c>
      <c r="R44" s="147" t="str">
        <f t="shared" si="2"/>
        <v>conventional-pollutant-standards.html</v>
      </c>
      <c r="S44" s="185"/>
    </row>
    <row r="45" spans="1:19" s="2" customFormat="1" ht="75">
      <c r="A45" s="100" t="str">
        <f t="shared" si="6"/>
        <v>Transportation</v>
      </c>
      <c r="B45" s="100" t="str">
        <f t="shared" si="6"/>
        <v>Conventional Pollutant Standards</v>
      </c>
      <c r="C45" s="100" t="str">
        <f t="shared" si="6"/>
        <v>Percentage Reduction of Separately Regulated Pollutants</v>
      </c>
      <c r="D45" s="2" t="s">
        <v>46</v>
      </c>
      <c r="E45" s="2" t="s">
        <v>543</v>
      </c>
      <c r="F45" s="2" t="s">
        <v>46</v>
      </c>
      <c r="G45" s="2" t="s">
        <v>543</v>
      </c>
      <c r="H45" s="96">
        <v>343</v>
      </c>
      <c r="I45" s="53" t="s">
        <v>48</v>
      </c>
      <c r="J45" s="4" t="str">
        <f t="shared" si="1"/>
        <v>Conventional Pollutant Standard</v>
      </c>
      <c r="K45" s="4" t="str">
        <f t="shared" si="1"/>
        <v>trans reduce regulated pollutants</v>
      </c>
      <c r="L45" s="98">
        <f t="shared" si="1"/>
        <v>0</v>
      </c>
      <c r="M45" s="98">
        <f t="shared" si="1"/>
        <v>1</v>
      </c>
      <c r="N45" s="98">
        <f t="shared" si="1"/>
        <v>0.02</v>
      </c>
      <c r="O45" s="4" t="str">
        <f t="shared" si="3"/>
        <v>% reduction in emissions</v>
      </c>
      <c r="P45" s="184" t="s">
        <v>880</v>
      </c>
      <c r="Q45" s="4" t="str">
        <f t="shared" si="2"/>
        <v>transportation-sector-main.html#conv-pol-stds</v>
      </c>
      <c r="R45" s="147" t="str">
        <f t="shared" si="2"/>
        <v>conventional-pollutant-standards.html</v>
      </c>
      <c r="S45" s="185"/>
    </row>
    <row r="46" spans="1:19" s="2" customFormat="1" ht="75">
      <c r="A46" s="100" t="str">
        <f t="shared" si="6"/>
        <v>Transportation</v>
      </c>
      <c r="B46" s="100" t="str">
        <f t="shared" si="6"/>
        <v>Conventional Pollutant Standards</v>
      </c>
      <c r="C46" s="100" t="str">
        <f t="shared" si="6"/>
        <v>Percentage Reduction of Separately Regulated Pollutants</v>
      </c>
      <c r="D46" s="2" t="s">
        <v>46</v>
      </c>
      <c r="E46" s="2" t="s">
        <v>544</v>
      </c>
      <c r="F46" s="2" t="s">
        <v>46</v>
      </c>
      <c r="G46" s="2" t="s">
        <v>709</v>
      </c>
      <c r="H46" s="96">
        <v>344</v>
      </c>
      <c r="I46" s="53" t="s">
        <v>48</v>
      </c>
      <c r="J46" s="4" t="str">
        <f t="shared" ref="J46:N59" si="7">J$2</f>
        <v>Conventional Pollutant Standard</v>
      </c>
      <c r="K46" s="4" t="str">
        <f t="shared" si="7"/>
        <v>trans reduce regulated pollutants</v>
      </c>
      <c r="L46" s="98">
        <f t="shared" si="7"/>
        <v>0</v>
      </c>
      <c r="M46" s="98">
        <f t="shared" si="7"/>
        <v>1</v>
      </c>
      <c r="N46" s="98">
        <f t="shared" si="7"/>
        <v>0.02</v>
      </c>
      <c r="O46" s="4" t="str">
        <f t="shared" si="3"/>
        <v>% reduction in emissions</v>
      </c>
      <c r="P46" s="184" t="s">
        <v>881</v>
      </c>
      <c r="Q46" s="4" t="str">
        <f t="shared" si="2"/>
        <v>transportation-sector-main.html#conv-pol-stds</v>
      </c>
      <c r="R46" s="147" t="str">
        <f t="shared" si="2"/>
        <v>conventional-pollutant-standards.html</v>
      </c>
      <c r="S46" s="185"/>
    </row>
    <row r="47" spans="1:19" s="2" customFormat="1" ht="45">
      <c r="A47" s="100" t="str">
        <f t="shared" si="6"/>
        <v>Transportation</v>
      </c>
      <c r="B47" s="100" t="str">
        <f t="shared" si="6"/>
        <v>Conventional Pollutant Standards</v>
      </c>
      <c r="C47" s="100" t="str">
        <f t="shared" si="6"/>
        <v>Percentage Reduction of Separately Regulated Pollutants</v>
      </c>
      <c r="D47" s="2" t="s">
        <v>46</v>
      </c>
      <c r="E47" s="2" t="s">
        <v>545</v>
      </c>
      <c r="F47" s="2" t="s">
        <v>46</v>
      </c>
      <c r="G47" s="2" t="s">
        <v>545</v>
      </c>
      <c r="H47" s="96">
        <v>345</v>
      </c>
      <c r="I47" s="8" t="s">
        <v>49</v>
      </c>
      <c r="J47" s="4"/>
      <c r="K47" s="4"/>
      <c r="L47" s="98"/>
      <c r="M47" s="98"/>
      <c r="N47" s="98"/>
      <c r="O47" s="4"/>
      <c r="P47" s="184"/>
      <c r="Q47" s="4"/>
      <c r="R47" s="147"/>
      <c r="S47" s="185"/>
    </row>
    <row r="48" spans="1:19" s="2" customFormat="1" ht="75">
      <c r="A48" s="100" t="str">
        <f t="shared" si="6"/>
        <v>Transportation</v>
      </c>
      <c r="B48" s="100" t="str">
        <f t="shared" si="6"/>
        <v>Conventional Pollutant Standards</v>
      </c>
      <c r="C48" s="100" t="str">
        <f t="shared" si="6"/>
        <v>Percentage Reduction of Separately Regulated Pollutants</v>
      </c>
      <c r="D48" s="2" t="s">
        <v>46</v>
      </c>
      <c r="E48" s="2" t="s">
        <v>546</v>
      </c>
      <c r="F48" s="2" t="s">
        <v>46</v>
      </c>
      <c r="G48" s="2" t="s">
        <v>546</v>
      </c>
      <c r="H48" s="96">
        <v>346</v>
      </c>
      <c r="I48" s="53" t="s">
        <v>48</v>
      </c>
      <c r="J48" s="4" t="str">
        <f t="shared" si="7"/>
        <v>Conventional Pollutant Standard</v>
      </c>
      <c r="K48" s="4" t="str">
        <f t="shared" si="7"/>
        <v>trans reduce regulated pollutants</v>
      </c>
      <c r="L48" s="98">
        <f t="shared" si="7"/>
        <v>0</v>
      </c>
      <c r="M48" s="98">
        <f t="shared" si="7"/>
        <v>1</v>
      </c>
      <c r="N48" s="98">
        <f t="shared" si="7"/>
        <v>0.02</v>
      </c>
      <c r="O48" s="4" t="str">
        <f t="shared" si="3"/>
        <v>% reduction in emissions</v>
      </c>
      <c r="P48" s="184" t="s">
        <v>882</v>
      </c>
      <c r="Q48" s="4" t="str">
        <f t="shared" si="2"/>
        <v>transportation-sector-main.html#conv-pol-stds</v>
      </c>
      <c r="R48" s="147" t="str">
        <f t="shared" si="2"/>
        <v>conventional-pollutant-standards.html</v>
      </c>
      <c r="S48" s="185"/>
    </row>
    <row r="49" spans="1:20" s="2" customFormat="1" ht="75">
      <c r="A49" s="100" t="str">
        <f t="shared" si="6"/>
        <v>Transportation</v>
      </c>
      <c r="B49" s="100" t="str">
        <f t="shared" si="6"/>
        <v>Conventional Pollutant Standards</v>
      </c>
      <c r="C49" s="100" t="str">
        <f t="shared" si="6"/>
        <v>Percentage Reduction of Separately Regulated Pollutants</v>
      </c>
      <c r="D49" s="2" t="s">
        <v>46</v>
      </c>
      <c r="E49" s="2" t="s">
        <v>547</v>
      </c>
      <c r="F49" s="2" t="s">
        <v>46</v>
      </c>
      <c r="G49" s="2" t="s">
        <v>547</v>
      </c>
      <c r="H49" s="96">
        <v>347</v>
      </c>
      <c r="I49" s="53" t="s">
        <v>48</v>
      </c>
      <c r="J49" s="4" t="str">
        <f t="shared" si="7"/>
        <v>Conventional Pollutant Standard</v>
      </c>
      <c r="K49" s="4" t="str">
        <f t="shared" si="7"/>
        <v>trans reduce regulated pollutants</v>
      </c>
      <c r="L49" s="98">
        <f t="shared" si="7"/>
        <v>0</v>
      </c>
      <c r="M49" s="98">
        <f t="shared" si="7"/>
        <v>1</v>
      </c>
      <c r="N49" s="98">
        <f t="shared" si="7"/>
        <v>0.02</v>
      </c>
      <c r="O49" s="4" t="str">
        <f t="shared" si="3"/>
        <v>% reduction in emissions</v>
      </c>
      <c r="P49" s="184" t="s">
        <v>883</v>
      </c>
      <c r="Q49" s="4" t="str">
        <f t="shared" si="2"/>
        <v>transportation-sector-main.html#conv-pol-stds</v>
      </c>
      <c r="R49" s="147" t="str">
        <f t="shared" si="2"/>
        <v>conventional-pollutant-standards.html</v>
      </c>
      <c r="S49" s="185"/>
    </row>
    <row r="50" spans="1:20" s="2" customFormat="1" ht="45">
      <c r="A50" s="100" t="str">
        <f t="shared" si="6"/>
        <v>Transportation</v>
      </c>
      <c r="B50" s="100" t="str">
        <f t="shared" si="6"/>
        <v>Conventional Pollutant Standards</v>
      </c>
      <c r="C50" s="100" t="str">
        <f t="shared" si="6"/>
        <v>Percentage Reduction of Separately Regulated Pollutants</v>
      </c>
      <c r="D50" s="2" t="s">
        <v>46</v>
      </c>
      <c r="E50" s="2" t="s">
        <v>548</v>
      </c>
      <c r="F50" s="2" t="s">
        <v>46</v>
      </c>
      <c r="G50" s="2" t="s">
        <v>548</v>
      </c>
      <c r="H50" s="96">
        <v>348</v>
      </c>
      <c r="I50" s="8" t="s">
        <v>49</v>
      </c>
      <c r="J50" s="4"/>
      <c r="K50" s="4"/>
      <c r="L50" s="98"/>
      <c r="M50" s="98"/>
      <c r="N50" s="98"/>
      <c r="O50" s="4"/>
      <c r="P50" s="184"/>
      <c r="Q50" s="4"/>
      <c r="R50" s="147"/>
      <c r="S50" s="185"/>
    </row>
    <row r="51" spans="1:20" s="2" customFormat="1" ht="45">
      <c r="A51" s="100" t="str">
        <f t="shared" si="6"/>
        <v>Transportation</v>
      </c>
      <c r="B51" s="100" t="str">
        <f t="shared" si="6"/>
        <v>Conventional Pollutant Standards</v>
      </c>
      <c r="C51" s="100" t="str">
        <f t="shared" si="6"/>
        <v>Percentage Reduction of Separately Regulated Pollutants</v>
      </c>
      <c r="D51" s="2" t="s">
        <v>46</v>
      </c>
      <c r="E51" s="2" t="s">
        <v>549</v>
      </c>
      <c r="F51" s="2" t="s">
        <v>46</v>
      </c>
      <c r="G51" s="2" t="s">
        <v>549</v>
      </c>
      <c r="H51" s="96">
        <v>349</v>
      </c>
      <c r="I51" s="8" t="s">
        <v>49</v>
      </c>
      <c r="J51" s="4"/>
      <c r="K51" s="4"/>
      <c r="L51" s="98"/>
      <c r="M51" s="98"/>
      <c r="N51" s="98"/>
      <c r="O51" s="4"/>
      <c r="P51" s="184"/>
      <c r="Q51" s="4"/>
      <c r="R51" s="147"/>
      <c r="S51" s="185"/>
    </row>
    <row r="52" spans="1:20" s="2" customFormat="1" ht="75">
      <c r="A52" s="100" t="str">
        <f t="shared" si="6"/>
        <v>Transportation</v>
      </c>
      <c r="B52" s="100" t="str">
        <f t="shared" si="6"/>
        <v>Conventional Pollutant Standards</v>
      </c>
      <c r="C52" s="100" t="str">
        <f t="shared" si="6"/>
        <v>Percentage Reduction of Separately Regulated Pollutants</v>
      </c>
      <c r="D52" s="2" t="s">
        <v>122</v>
      </c>
      <c r="E52" s="2" t="s">
        <v>541</v>
      </c>
      <c r="F52" s="2" t="s">
        <v>122</v>
      </c>
      <c r="G52" s="2" t="s">
        <v>851</v>
      </c>
      <c r="H52" s="96">
        <v>350</v>
      </c>
      <c r="I52" s="53" t="s">
        <v>48</v>
      </c>
      <c r="J52" s="4" t="str">
        <f t="shared" si="7"/>
        <v>Conventional Pollutant Standard</v>
      </c>
      <c r="K52" s="4" t="str">
        <f t="shared" si="7"/>
        <v>trans reduce regulated pollutants</v>
      </c>
      <c r="L52" s="98">
        <f t="shared" si="7"/>
        <v>0</v>
      </c>
      <c r="M52" s="98">
        <f t="shared" si="7"/>
        <v>1</v>
      </c>
      <c r="N52" s="98">
        <f t="shared" si="7"/>
        <v>0.02</v>
      </c>
      <c r="O52" s="4" t="str">
        <f t="shared" si="3"/>
        <v>% reduction in emissions</v>
      </c>
      <c r="P52" s="184" t="s">
        <v>884</v>
      </c>
      <c r="Q52" s="4" t="str">
        <f t="shared" si="2"/>
        <v>transportation-sector-main.html#conv-pol-stds</v>
      </c>
      <c r="R52" s="147" t="str">
        <f t="shared" si="2"/>
        <v>conventional-pollutant-standards.html</v>
      </c>
      <c r="S52" s="185"/>
    </row>
    <row r="53" spans="1:20" s="2" customFormat="1" ht="75">
      <c r="A53" s="100" t="str">
        <f t="shared" si="6"/>
        <v>Transportation</v>
      </c>
      <c r="B53" s="100" t="str">
        <f t="shared" si="6"/>
        <v>Conventional Pollutant Standards</v>
      </c>
      <c r="C53" s="100" t="str">
        <f t="shared" si="6"/>
        <v>Percentage Reduction of Separately Regulated Pollutants</v>
      </c>
      <c r="D53" s="2" t="s">
        <v>122</v>
      </c>
      <c r="E53" s="2" t="s">
        <v>538</v>
      </c>
      <c r="F53" s="2" t="s">
        <v>122</v>
      </c>
      <c r="G53" s="2" t="s">
        <v>538</v>
      </c>
      <c r="H53" s="96">
        <v>351</v>
      </c>
      <c r="I53" s="53" t="s">
        <v>48</v>
      </c>
      <c r="J53" s="4" t="str">
        <f t="shared" si="7"/>
        <v>Conventional Pollutant Standard</v>
      </c>
      <c r="K53" s="4" t="str">
        <f t="shared" si="7"/>
        <v>trans reduce regulated pollutants</v>
      </c>
      <c r="L53" s="98">
        <f t="shared" si="7"/>
        <v>0</v>
      </c>
      <c r="M53" s="98">
        <f t="shared" si="7"/>
        <v>1</v>
      </c>
      <c r="N53" s="98">
        <f t="shared" si="7"/>
        <v>0.02</v>
      </c>
      <c r="O53" s="4" t="str">
        <f t="shared" si="3"/>
        <v>% reduction in emissions</v>
      </c>
      <c r="P53" s="184" t="s">
        <v>885</v>
      </c>
      <c r="Q53" s="4" t="str">
        <f t="shared" si="2"/>
        <v>transportation-sector-main.html#conv-pol-stds</v>
      </c>
      <c r="R53" s="147" t="str">
        <f t="shared" si="2"/>
        <v>conventional-pollutant-standards.html</v>
      </c>
      <c r="S53" s="185"/>
    </row>
    <row r="54" spans="1:20" s="2" customFormat="1" ht="75">
      <c r="A54" s="100" t="str">
        <f t="shared" si="6"/>
        <v>Transportation</v>
      </c>
      <c r="B54" s="100" t="str">
        <f t="shared" si="6"/>
        <v>Conventional Pollutant Standards</v>
      </c>
      <c r="C54" s="100" t="str">
        <f t="shared" si="6"/>
        <v>Percentage Reduction of Separately Regulated Pollutants</v>
      </c>
      <c r="D54" s="2" t="s">
        <v>122</v>
      </c>
      <c r="E54" s="2" t="s">
        <v>542</v>
      </c>
      <c r="F54" s="2" t="s">
        <v>122</v>
      </c>
      <c r="G54" s="2" t="s">
        <v>542</v>
      </c>
      <c r="H54" s="96">
        <v>352</v>
      </c>
      <c r="I54" s="53" t="s">
        <v>48</v>
      </c>
      <c r="J54" s="4" t="str">
        <f t="shared" si="7"/>
        <v>Conventional Pollutant Standard</v>
      </c>
      <c r="K54" s="4" t="str">
        <f t="shared" si="7"/>
        <v>trans reduce regulated pollutants</v>
      </c>
      <c r="L54" s="98">
        <f t="shared" si="7"/>
        <v>0</v>
      </c>
      <c r="M54" s="98">
        <f t="shared" si="7"/>
        <v>1</v>
      </c>
      <c r="N54" s="98">
        <f t="shared" si="7"/>
        <v>0.02</v>
      </c>
      <c r="O54" s="4" t="str">
        <f t="shared" si="3"/>
        <v>% reduction in emissions</v>
      </c>
      <c r="P54" s="184" t="s">
        <v>886</v>
      </c>
      <c r="Q54" s="4" t="str">
        <f t="shared" si="2"/>
        <v>transportation-sector-main.html#conv-pol-stds</v>
      </c>
      <c r="R54" s="147" t="str">
        <f t="shared" si="2"/>
        <v>conventional-pollutant-standards.html</v>
      </c>
      <c r="S54" s="185"/>
    </row>
    <row r="55" spans="1:20" s="2" customFormat="1" ht="75">
      <c r="A55" s="100" t="str">
        <f t="shared" si="6"/>
        <v>Transportation</v>
      </c>
      <c r="B55" s="100" t="str">
        <f t="shared" si="6"/>
        <v>Conventional Pollutant Standards</v>
      </c>
      <c r="C55" s="100" t="str">
        <f t="shared" si="6"/>
        <v>Percentage Reduction of Separately Regulated Pollutants</v>
      </c>
      <c r="D55" s="2" t="s">
        <v>122</v>
      </c>
      <c r="E55" s="2" t="s">
        <v>543</v>
      </c>
      <c r="F55" s="2" t="s">
        <v>122</v>
      </c>
      <c r="G55" s="2" t="s">
        <v>543</v>
      </c>
      <c r="H55" s="96">
        <v>353</v>
      </c>
      <c r="I55" s="53" t="s">
        <v>48</v>
      </c>
      <c r="J55" s="4" t="str">
        <f t="shared" si="7"/>
        <v>Conventional Pollutant Standard</v>
      </c>
      <c r="K55" s="4" t="str">
        <f t="shared" si="7"/>
        <v>trans reduce regulated pollutants</v>
      </c>
      <c r="L55" s="98">
        <f t="shared" si="7"/>
        <v>0</v>
      </c>
      <c r="M55" s="98">
        <f t="shared" si="7"/>
        <v>1</v>
      </c>
      <c r="N55" s="98">
        <f t="shared" si="7"/>
        <v>0.02</v>
      </c>
      <c r="O55" s="4" t="str">
        <f t="shared" si="3"/>
        <v>% reduction in emissions</v>
      </c>
      <c r="P55" s="184" t="s">
        <v>887</v>
      </c>
      <c r="Q55" s="4" t="str">
        <f t="shared" si="2"/>
        <v>transportation-sector-main.html#conv-pol-stds</v>
      </c>
      <c r="R55" s="147" t="str">
        <f t="shared" si="2"/>
        <v>conventional-pollutant-standards.html</v>
      </c>
      <c r="S55" s="185"/>
    </row>
    <row r="56" spans="1:20" s="2" customFormat="1" ht="75">
      <c r="A56" s="100" t="str">
        <f t="shared" si="6"/>
        <v>Transportation</v>
      </c>
      <c r="B56" s="100" t="str">
        <f t="shared" si="6"/>
        <v>Conventional Pollutant Standards</v>
      </c>
      <c r="C56" s="100" t="str">
        <f t="shared" si="6"/>
        <v>Percentage Reduction of Separately Regulated Pollutants</v>
      </c>
      <c r="D56" s="2" t="s">
        <v>122</v>
      </c>
      <c r="E56" s="2" t="s">
        <v>544</v>
      </c>
      <c r="F56" s="2" t="s">
        <v>122</v>
      </c>
      <c r="G56" s="2" t="s">
        <v>709</v>
      </c>
      <c r="H56" s="96">
        <v>354</v>
      </c>
      <c r="I56" s="53" t="s">
        <v>48</v>
      </c>
      <c r="J56" s="4" t="str">
        <f t="shared" si="7"/>
        <v>Conventional Pollutant Standard</v>
      </c>
      <c r="K56" s="4" t="str">
        <f t="shared" si="7"/>
        <v>trans reduce regulated pollutants</v>
      </c>
      <c r="L56" s="98">
        <f t="shared" si="7"/>
        <v>0</v>
      </c>
      <c r="M56" s="98">
        <f t="shared" si="7"/>
        <v>1</v>
      </c>
      <c r="N56" s="98">
        <f t="shared" si="7"/>
        <v>0.02</v>
      </c>
      <c r="O56" s="4" t="str">
        <f t="shared" si="3"/>
        <v>% reduction in emissions</v>
      </c>
      <c r="P56" s="184" t="s">
        <v>888</v>
      </c>
      <c r="Q56" s="4" t="str">
        <f t="shared" si="2"/>
        <v>transportation-sector-main.html#conv-pol-stds</v>
      </c>
      <c r="R56" s="147" t="str">
        <f t="shared" si="2"/>
        <v>conventional-pollutant-standards.html</v>
      </c>
      <c r="S56" s="185"/>
    </row>
    <row r="57" spans="1:20" s="2" customFormat="1" ht="75">
      <c r="A57" s="100" t="str">
        <f t="shared" si="6"/>
        <v>Transportation</v>
      </c>
      <c r="B57" s="100" t="str">
        <f t="shared" si="6"/>
        <v>Conventional Pollutant Standards</v>
      </c>
      <c r="C57" s="100" t="str">
        <f t="shared" si="6"/>
        <v>Percentage Reduction of Separately Regulated Pollutants</v>
      </c>
      <c r="D57" s="2" t="s">
        <v>122</v>
      </c>
      <c r="E57" s="2" t="s">
        <v>545</v>
      </c>
      <c r="F57" s="2" t="s">
        <v>122</v>
      </c>
      <c r="G57" s="2" t="s">
        <v>545</v>
      </c>
      <c r="H57" s="96">
        <v>355</v>
      </c>
      <c r="I57" s="53" t="s">
        <v>48</v>
      </c>
      <c r="J57" s="4" t="str">
        <f t="shared" si="7"/>
        <v>Conventional Pollutant Standard</v>
      </c>
      <c r="K57" s="4" t="str">
        <f t="shared" si="7"/>
        <v>trans reduce regulated pollutants</v>
      </c>
      <c r="L57" s="98">
        <f t="shared" si="7"/>
        <v>0</v>
      </c>
      <c r="M57" s="98">
        <f t="shared" si="7"/>
        <v>1</v>
      </c>
      <c r="N57" s="98">
        <f t="shared" si="7"/>
        <v>0.02</v>
      </c>
      <c r="O57" s="4" t="str">
        <f t="shared" si="3"/>
        <v>% reduction in emissions</v>
      </c>
      <c r="P57" s="184" t="s">
        <v>889</v>
      </c>
      <c r="Q57" s="4" t="str">
        <f t="shared" si="2"/>
        <v>transportation-sector-main.html#conv-pol-stds</v>
      </c>
      <c r="R57" s="147" t="str">
        <f t="shared" si="2"/>
        <v>conventional-pollutant-standards.html</v>
      </c>
      <c r="S57" s="185"/>
    </row>
    <row r="58" spans="1:20" s="2" customFormat="1" ht="75">
      <c r="A58" s="100" t="str">
        <f t="shared" si="6"/>
        <v>Transportation</v>
      </c>
      <c r="B58" s="100" t="str">
        <f t="shared" si="6"/>
        <v>Conventional Pollutant Standards</v>
      </c>
      <c r="C58" s="100" t="str">
        <f t="shared" si="6"/>
        <v>Percentage Reduction of Separately Regulated Pollutants</v>
      </c>
      <c r="D58" s="2" t="s">
        <v>122</v>
      </c>
      <c r="E58" s="2" t="s">
        <v>546</v>
      </c>
      <c r="F58" s="2" t="s">
        <v>122</v>
      </c>
      <c r="G58" s="2" t="s">
        <v>546</v>
      </c>
      <c r="H58" s="96">
        <v>356</v>
      </c>
      <c r="I58" s="53" t="s">
        <v>48</v>
      </c>
      <c r="J58" s="4" t="str">
        <f t="shared" si="7"/>
        <v>Conventional Pollutant Standard</v>
      </c>
      <c r="K58" s="4" t="str">
        <f t="shared" si="7"/>
        <v>trans reduce regulated pollutants</v>
      </c>
      <c r="L58" s="98">
        <f t="shared" si="7"/>
        <v>0</v>
      </c>
      <c r="M58" s="98">
        <f t="shared" si="7"/>
        <v>1</v>
      </c>
      <c r="N58" s="98">
        <f t="shared" si="7"/>
        <v>0.02</v>
      </c>
      <c r="O58" s="4" t="str">
        <f t="shared" si="3"/>
        <v>% reduction in emissions</v>
      </c>
      <c r="P58" s="184" t="s">
        <v>890</v>
      </c>
      <c r="Q58" s="4" t="str">
        <f t="shared" si="2"/>
        <v>transportation-sector-main.html#conv-pol-stds</v>
      </c>
      <c r="R58" s="147" t="str">
        <f t="shared" si="2"/>
        <v>conventional-pollutant-standards.html</v>
      </c>
      <c r="S58" s="185"/>
    </row>
    <row r="59" spans="1:20" s="2" customFormat="1" ht="75">
      <c r="A59" s="100" t="str">
        <f t="shared" si="6"/>
        <v>Transportation</v>
      </c>
      <c r="B59" s="100" t="str">
        <f t="shared" si="6"/>
        <v>Conventional Pollutant Standards</v>
      </c>
      <c r="C59" s="100" t="str">
        <f t="shared" si="6"/>
        <v>Percentage Reduction of Separately Regulated Pollutants</v>
      </c>
      <c r="D59" s="2" t="s">
        <v>122</v>
      </c>
      <c r="E59" s="2" t="s">
        <v>547</v>
      </c>
      <c r="F59" s="2" t="s">
        <v>122</v>
      </c>
      <c r="G59" s="2" t="s">
        <v>547</v>
      </c>
      <c r="H59" s="96">
        <v>357</v>
      </c>
      <c r="I59" s="53" t="s">
        <v>48</v>
      </c>
      <c r="J59" s="4" t="str">
        <f t="shared" si="7"/>
        <v>Conventional Pollutant Standard</v>
      </c>
      <c r="K59" s="4" t="str">
        <f t="shared" si="7"/>
        <v>trans reduce regulated pollutants</v>
      </c>
      <c r="L59" s="98">
        <f t="shared" si="7"/>
        <v>0</v>
      </c>
      <c r="M59" s="98">
        <f t="shared" si="7"/>
        <v>1</v>
      </c>
      <c r="N59" s="98">
        <f t="shared" si="7"/>
        <v>0.02</v>
      </c>
      <c r="O59" s="4" t="str">
        <f t="shared" si="3"/>
        <v>% reduction in emissions</v>
      </c>
      <c r="P59" s="184" t="s">
        <v>891</v>
      </c>
      <c r="Q59" s="4" t="str">
        <f t="shared" si="2"/>
        <v>transportation-sector-main.html#conv-pol-stds</v>
      </c>
      <c r="R59" s="147" t="str">
        <f t="shared" si="2"/>
        <v>conventional-pollutant-standards.html</v>
      </c>
      <c r="S59" s="185"/>
    </row>
    <row r="60" spans="1:20" s="2" customFormat="1" ht="45">
      <c r="A60" s="100" t="str">
        <f t="shared" si="6"/>
        <v>Transportation</v>
      </c>
      <c r="B60" s="100" t="str">
        <f t="shared" si="6"/>
        <v>Conventional Pollutant Standards</v>
      </c>
      <c r="C60" s="100" t="str">
        <f t="shared" si="6"/>
        <v>Percentage Reduction of Separately Regulated Pollutants</v>
      </c>
      <c r="D60" s="2" t="s">
        <v>122</v>
      </c>
      <c r="E60" s="2" t="s">
        <v>548</v>
      </c>
      <c r="F60" s="2" t="s">
        <v>122</v>
      </c>
      <c r="G60" s="2" t="s">
        <v>548</v>
      </c>
      <c r="H60" s="96">
        <v>358</v>
      </c>
      <c r="I60" s="8" t="s">
        <v>49</v>
      </c>
      <c r="J60" s="4"/>
      <c r="K60" s="4"/>
      <c r="L60" s="98"/>
      <c r="M60" s="98"/>
      <c r="N60" s="98"/>
      <c r="O60" s="4"/>
      <c r="P60" s="184"/>
      <c r="Q60" s="4"/>
      <c r="R60" s="147"/>
      <c r="S60" s="185"/>
    </row>
    <row r="61" spans="1:20" s="2" customFormat="1" ht="45">
      <c r="A61" s="100" t="str">
        <f t="shared" si="6"/>
        <v>Transportation</v>
      </c>
      <c r="B61" s="100" t="str">
        <f t="shared" si="6"/>
        <v>Conventional Pollutant Standards</v>
      </c>
      <c r="C61" s="100" t="str">
        <f t="shared" si="6"/>
        <v>Percentage Reduction of Separately Regulated Pollutants</v>
      </c>
      <c r="D61" s="2" t="s">
        <v>122</v>
      </c>
      <c r="E61" s="2" t="s">
        <v>549</v>
      </c>
      <c r="F61" s="2" t="s">
        <v>122</v>
      </c>
      <c r="G61" s="2" t="s">
        <v>549</v>
      </c>
      <c r="H61" s="96">
        <v>359</v>
      </c>
      <c r="I61" s="8" t="s">
        <v>49</v>
      </c>
      <c r="J61" s="4"/>
      <c r="K61" s="4"/>
      <c r="L61" s="98"/>
      <c r="M61" s="98"/>
      <c r="N61" s="98"/>
      <c r="O61" s="4"/>
      <c r="P61" s="184"/>
      <c r="Q61" s="4"/>
      <c r="R61" s="147"/>
      <c r="S61" s="185"/>
    </row>
    <row r="62" spans="1:20" s="2" customFormat="1" ht="150">
      <c r="A62" s="93" t="s">
        <v>4</v>
      </c>
      <c r="B62" s="94" t="s">
        <v>942</v>
      </c>
      <c r="C62" s="94" t="s">
        <v>943</v>
      </c>
      <c r="H62" s="96">
        <v>360</v>
      </c>
      <c r="I62" s="8" t="s">
        <v>48</v>
      </c>
      <c r="J62" s="2" t="s">
        <v>943</v>
      </c>
      <c r="K62" s="2" t="s">
        <v>944</v>
      </c>
      <c r="L62" s="106">
        <v>0</v>
      </c>
      <c r="M62" s="106">
        <v>300</v>
      </c>
      <c r="N62" s="106">
        <v>5</v>
      </c>
      <c r="O62" s="2" t="s">
        <v>945</v>
      </c>
      <c r="P62" s="203" t="s">
        <v>1688</v>
      </c>
      <c r="R62" s="146" t="s">
        <v>1239</v>
      </c>
      <c r="S62" s="185" t="s">
        <v>1671</v>
      </c>
    </row>
    <row r="63" spans="1:20" s="2" customFormat="1" ht="105">
      <c r="A63" s="93" t="s">
        <v>4</v>
      </c>
      <c r="B63" s="93" t="s">
        <v>938</v>
      </c>
      <c r="C63" s="93" t="s">
        <v>939</v>
      </c>
      <c r="D63" s="53"/>
      <c r="E63" s="53"/>
      <c r="F63" s="53"/>
      <c r="G63" s="53"/>
      <c r="H63" s="96">
        <v>361</v>
      </c>
      <c r="I63" s="53" t="s">
        <v>48</v>
      </c>
      <c r="J63" s="93" t="s">
        <v>947</v>
      </c>
      <c r="K63" s="92" t="s">
        <v>940</v>
      </c>
      <c r="L63" s="62">
        <v>0</v>
      </c>
      <c r="M63" s="62">
        <v>1</v>
      </c>
      <c r="N63" s="62">
        <v>0.02</v>
      </c>
      <c r="O63" s="53" t="s">
        <v>941</v>
      </c>
      <c r="P63" s="184" t="s">
        <v>948</v>
      </c>
      <c r="Q63" s="73"/>
      <c r="R63" s="148" t="s">
        <v>1240</v>
      </c>
      <c r="S63" s="186" t="s">
        <v>946</v>
      </c>
      <c r="T63" s="8"/>
    </row>
    <row r="64" spans="1:20" s="2" customFormat="1" ht="135">
      <c r="A64" s="93" t="s">
        <v>4</v>
      </c>
      <c r="B64" s="93" t="s">
        <v>518</v>
      </c>
      <c r="C64" s="93" t="s">
        <v>519</v>
      </c>
      <c r="D64" s="53" t="s">
        <v>50</v>
      </c>
      <c r="E64" s="53" t="s">
        <v>42</v>
      </c>
      <c r="F64" s="53" t="s">
        <v>91</v>
      </c>
      <c r="G64" s="53" t="s">
        <v>42</v>
      </c>
      <c r="H64" s="96">
        <v>186</v>
      </c>
      <c r="I64" s="53" t="s">
        <v>48</v>
      </c>
      <c r="J64" s="75" t="s">
        <v>520</v>
      </c>
      <c r="K64" s="76" t="s">
        <v>625</v>
      </c>
      <c r="L64" s="62">
        <v>0</v>
      </c>
      <c r="M64" s="62">
        <v>1</v>
      </c>
      <c r="N64" s="62">
        <v>0.01</v>
      </c>
      <c r="O64" s="53" t="s">
        <v>521</v>
      </c>
      <c r="P64" s="203" t="s">
        <v>1779</v>
      </c>
      <c r="Q64" s="73" t="s">
        <v>522</v>
      </c>
      <c r="R64" s="148" t="s">
        <v>523</v>
      </c>
      <c r="S64" s="186" t="s">
        <v>524</v>
      </c>
      <c r="T64" s="8"/>
    </row>
    <row r="65" spans="1:20" s="2" customFormat="1" ht="120">
      <c r="A65" s="74" t="str">
        <f>A$64</f>
        <v>Transportation</v>
      </c>
      <c r="B65" s="74" t="str">
        <f t="shared" ref="B65:C75" si="8">B$64</f>
        <v>Electric Vehicle Sales Mandate</v>
      </c>
      <c r="C65" s="74" t="str">
        <f t="shared" si="8"/>
        <v>Additional Minimum Required EV Sales Percentage</v>
      </c>
      <c r="D65" s="75" t="s">
        <v>47</v>
      </c>
      <c r="E65" s="75" t="s">
        <v>42</v>
      </c>
      <c r="F65" s="75" t="s">
        <v>92</v>
      </c>
      <c r="G65" s="75" t="s">
        <v>42</v>
      </c>
      <c r="H65" s="96">
        <v>203</v>
      </c>
      <c r="I65" s="8" t="s">
        <v>48</v>
      </c>
      <c r="J65" s="74" t="str">
        <f t="shared" ref="J65:J73" si="9">J$64</f>
        <v>EV Sales Mandate</v>
      </c>
      <c r="K65" s="74" t="str">
        <f t="shared" ref="K65:O74" si="10">K$64</f>
        <v>trans EV minimum</v>
      </c>
      <c r="L65" s="74">
        <f t="shared" si="10"/>
        <v>0</v>
      </c>
      <c r="M65" s="61">
        <f t="shared" si="10"/>
        <v>1</v>
      </c>
      <c r="N65" s="61">
        <f t="shared" si="10"/>
        <v>0.01</v>
      </c>
      <c r="O65" s="61" t="str">
        <f t="shared" si="10"/>
        <v>% of new vehicles sold</v>
      </c>
      <c r="P65" s="184" t="s">
        <v>1570</v>
      </c>
      <c r="Q65" s="61" t="str">
        <f t="shared" ref="Q65:R74" si="11">Q$64</f>
        <v>transportation-sector-main.html#ev-mandate</v>
      </c>
      <c r="R65" s="149" t="str">
        <f t="shared" si="11"/>
        <v>ev-mandate.html</v>
      </c>
      <c r="S65" s="186"/>
      <c r="T65" s="8"/>
    </row>
    <row r="66" spans="1:20" s="2" customFormat="1" ht="90">
      <c r="A66" s="74" t="str">
        <f t="shared" ref="A66:A75" si="12">A$64</f>
        <v>Transportation</v>
      </c>
      <c r="B66" s="74" t="str">
        <f t="shared" si="8"/>
        <v>Electric Vehicle Sales Mandate</v>
      </c>
      <c r="C66" s="74" t="str">
        <f t="shared" si="8"/>
        <v>Additional Minimum Required EV Sales Percentage</v>
      </c>
      <c r="D66" s="75" t="s">
        <v>50</v>
      </c>
      <c r="E66" s="75" t="s">
        <v>43</v>
      </c>
      <c r="F66" s="75" t="s">
        <v>91</v>
      </c>
      <c r="G66" s="75" t="s">
        <v>43</v>
      </c>
      <c r="H66" s="96">
        <v>187</v>
      </c>
      <c r="I66" s="53" t="s">
        <v>48</v>
      </c>
      <c r="J66" s="74" t="str">
        <f t="shared" si="9"/>
        <v>EV Sales Mandate</v>
      </c>
      <c r="K66" s="74" t="str">
        <f t="shared" si="10"/>
        <v>trans EV minimum</v>
      </c>
      <c r="L66" s="74">
        <f t="shared" si="10"/>
        <v>0</v>
      </c>
      <c r="M66" s="61">
        <f t="shared" si="10"/>
        <v>1</v>
      </c>
      <c r="N66" s="61">
        <f t="shared" si="10"/>
        <v>0.01</v>
      </c>
      <c r="O66" s="61" t="str">
        <f t="shared" si="10"/>
        <v>% of new vehicles sold</v>
      </c>
      <c r="P66" s="184" t="s">
        <v>626</v>
      </c>
      <c r="Q66" s="61" t="str">
        <f t="shared" si="11"/>
        <v>transportation-sector-main.html#ev-mandate</v>
      </c>
      <c r="R66" s="149" t="str">
        <f t="shared" si="11"/>
        <v>ev-mandate.html</v>
      </c>
      <c r="S66" s="186" t="s">
        <v>525</v>
      </c>
      <c r="T66" s="8"/>
    </row>
    <row r="67" spans="1:20" s="2" customFormat="1" ht="120">
      <c r="A67" s="74" t="str">
        <f t="shared" si="12"/>
        <v>Transportation</v>
      </c>
      <c r="B67" s="74" t="str">
        <f t="shared" si="8"/>
        <v>Electric Vehicle Sales Mandate</v>
      </c>
      <c r="C67" s="74" t="str">
        <f t="shared" si="8"/>
        <v>Additional Minimum Required EV Sales Percentage</v>
      </c>
      <c r="D67" s="75" t="s">
        <v>47</v>
      </c>
      <c r="E67" s="75" t="s">
        <v>43</v>
      </c>
      <c r="F67" s="75" t="s">
        <v>92</v>
      </c>
      <c r="G67" s="75" t="s">
        <v>43</v>
      </c>
      <c r="H67" s="96">
        <v>191</v>
      </c>
      <c r="I67" s="53" t="s">
        <v>48</v>
      </c>
      <c r="J67" s="74" t="str">
        <f t="shared" si="9"/>
        <v>EV Sales Mandate</v>
      </c>
      <c r="K67" s="74" t="str">
        <f t="shared" si="10"/>
        <v>trans EV minimum</v>
      </c>
      <c r="L67" s="74">
        <f t="shared" si="10"/>
        <v>0</v>
      </c>
      <c r="M67" s="61">
        <f t="shared" si="10"/>
        <v>1</v>
      </c>
      <c r="N67" s="61">
        <f t="shared" si="10"/>
        <v>0.01</v>
      </c>
      <c r="O67" s="61" t="str">
        <f t="shared" si="10"/>
        <v>% of new vehicles sold</v>
      </c>
      <c r="P67" s="184" t="s">
        <v>1571</v>
      </c>
      <c r="Q67" s="61" t="str">
        <f t="shared" si="11"/>
        <v>transportation-sector-main.html#ev-mandate</v>
      </c>
      <c r="R67" s="149" t="str">
        <f t="shared" si="11"/>
        <v>ev-mandate.html</v>
      </c>
      <c r="S67" s="186"/>
      <c r="T67" s="8"/>
    </row>
    <row r="68" spans="1:20" s="2" customFormat="1" ht="120">
      <c r="A68" s="74" t="str">
        <f t="shared" si="12"/>
        <v>Transportation</v>
      </c>
      <c r="B68" s="74" t="str">
        <f t="shared" si="8"/>
        <v>Electric Vehicle Sales Mandate</v>
      </c>
      <c r="C68" s="74" t="str">
        <f t="shared" si="8"/>
        <v>Additional Minimum Required EV Sales Percentage</v>
      </c>
      <c r="D68" s="75" t="s">
        <v>50</v>
      </c>
      <c r="E68" s="75" t="s">
        <v>44</v>
      </c>
      <c r="F68" s="75" t="s">
        <v>91</v>
      </c>
      <c r="G68" s="75" t="s">
        <v>93</v>
      </c>
      <c r="H68" s="96">
        <v>496</v>
      </c>
      <c r="I68" s="53" t="s">
        <v>48</v>
      </c>
      <c r="J68" s="74" t="str">
        <f t="shared" si="9"/>
        <v>EV Sales Mandate</v>
      </c>
      <c r="K68" s="74" t="str">
        <f t="shared" si="10"/>
        <v>trans EV minimum</v>
      </c>
      <c r="L68" s="74">
        <f t="shared" si="10"/>
        <v>0</v>
      </c>
      <c r="M68" s="61">
        <f t="shared" si="10"/>
        <v>1</v>
      </c>
      <c r="N68" s="61">
        <f t="shared" si="10"/>
        <v>0.01</v>
      </c>
      <c r="O68" s="61" t="str">
        <f t="shared" si="10"/>
        <v>% of new vehicles sold</v>
      </c>
      <c r="P68" s="184" t="s">
        <v>1572</v>
      </c>
      <c r="Q68" s="61" t="str">
        <f t="shared" si="11"/>
        <v>transportation-sector-main.html#ev-mandate</v>
      </c>
      <c r="R68" s="149" t="str">
        <f t="shared" si="11"/>
        <v>ev-mandate.html</v>
      </c>
      <c r="S68" s="186"/>
      <c r="T68" s="8"/>
    </row>
    <row r="69" spans="1:20" s="2" customFormat="1" ht="120">
      <c r="A69" s="74" t="str">
        <f t="shared" si="12"/>
        <v>Transportation</v>
      </c>
      <c r="B69" s="74" t="str">
        <f t="shared" si="8"/>
        <v>Electric Vehicle Sales Mandate</v>
      </c>
      <c r="C69" s="74" t="str">
        <f t="shared" si="8"/>
        <v>Additional Minimum Required EV Sales Percentage</v>
      </c>
      <c r="D69" s="75" t="s">
        <v>47</v>
      </c>
      <c r="E69" s="75" t="s">
        <v>44</v>
      </c>
      <c r="F69" s="75" t="s">
        <v>92</v>
      </c>
      <c r="G69" s="75" t="s">
        <v>93</v>
      </c>
      <c r="H69" s="96">
        <v>497</v>
      </c>
      <c r="I69" s="53" t="s">
        <v>48</v>
      </c>
      <c r="J69" s="74" t="str">
        <f t="shared" si="9"/>
        <v>EV Sales Mandate</v>
      </c>
      <c r="K69" s="74" t="str">
        <f t="shared" si="10"/>
        <v>trans EV minimum</v>
      </c>
      <c r="L69" s="74">
        <f t="shared" si="10"/>
        <v>0</v>
      </c>
      <c r="M69" s="61">
        <f t="shared" si="10"/>
        <v>1</v>
      </c>
      <c r="N69" s="61">
        <f t="shared" si="10"/>
        <v>0.01</v>
      </c>
      <c r="O69" s="61" t="str">
        <f t="shared" si="10"/>
        <v>% of new vehicles sold</v>
      </c>
      <c r="P69" s="184" t="s">
        <v>1573</v>
      </c>
      <c r="Q69" s="61" t="str">
        <f t="shared" si="11"/>
        <v>transportation-sector-main.html#ev-mandate</v>
      </c>
      <c r="R69" s="149" t="str">
        <f t="shared" si="11"/>
        <v>ev-mandate.html</v>
      </c>
      <c r="S69" s="186"/>
      <c r="T69" s="8"/>
    </row>
    <row r="70" spans="1:20" s="2" customFormat="1" ht="135">
      <c r="A70" s="74" t="str">
        <f t="shared" si="12"/>
        <v>Transportation</v>
      </c>
      <c r="B70" s="74" t="str">
        <f t="shared" si="8"/>
        <v>Electric Vehicle Sales Mandate</v>
      </c>
      <c r="C70" s="74" t="str">
        <f t="shared" si="8"/>
        <v>Additional Minimum Required EV Sales Percentage</v>
      </c>
      <c r="D70" s="75" t="s">
        <v>50</v>
      </c>
      <c r="E70" s="75" t="s">
        <v>45</v>
      </c>
      <c r="F70" s="75" t="s">
        <v>91</v>
      </c>
      <c r="G70" s="75" t="s">
        <v>94</v>
      </c>
      <c r="H70" s="96">
        <v>498</v>
      </c>
      <c r="I70" s="53" t="s">
        <v>48</v>
      </c>
      <c r="J70" s="74" t="str">
        <f t="shared" si="9"/>
        <v>EV Sales Mandate</v>
      </c>
      <c r="K70" s="74" t="str">
        <f t="shared" si="10"/>
        <v>trans EV minimum</v>
      </c>
      <c r="L70" s="74">
        <f t="shared" si="10"/>
        <v>0</v>
      </c>
      <c r="M70" s="61">
        <f t="shared" si="10"/>
        <v>1</v>
      </c>
      <c r="N70" s="61">
        <f t="shared" si="10"/>
        <v>0.01</v>
      </c>
      <c r="O70" s="61" t="str">
        <f t="shared" si="10"/>
        <v>% of new vehicles sold</v>
      </c>
      <c r="P70" s="204" t="s">
        <v>1689</v>
      </c>
      <c r="Q70" s="61" t="str">
        <f t="shared" si="11"/>
        <v>transportation-sector-main.html#ev-mandate</v>
      </c>
      <c r="R70" s="149" t="str">
        <f t="shared" si="11"/>
        <v>ev-mandate.html</v>
      </c>
      <c r="S70" s="186" t="s">
        <v>1672</v>
      </c>
      <c r="T70" s="8"/>
    </row>
    <row r="71" spans="1:20" s="2" customFormat="1" ht="150">
      <c r="A71" s="74" t="str">
        <f t="shared" si="12"/>
        <v>Transportation</v>
      </c>
      <c r="B71" s="74" t="str">
        <f t="shared" si="8"/>
        <v>Electric Vehicle Sales Mandate</v>
      </c>
      <c r="C71" s="74" t="str">
        <f t="shared" si="8"/>
        <v>Additional Minimum Required EV Sales Percentage</v>
      </c>
      <c r="D71" s="75" t="s">
        <v>47</v>
      </c>
      <c r="E71" s="75" t="s">
        <v>45</v>
      </c>
      <c r="F71" s="75" t="s">
        <v>92</v>
      </c>
      <c r="G71" s="75" t="s">
        <v>94</v>
      </c>
      <c r="H71" s="96">
        <v>499</v>
      </c>
      <c r="I71" s="53" t="s">
        <v>48</v>
      </c>
      <c r="J71" s="74" t="str">
        <f t="shared" si="9"/>
        <v>EV Sales Mandate</v>
      </c>
      <c r="K71" s="74" t="str">
        <f t="shared" si="10"/>
        <v>trans EV minimum</v>
      </c>
      <c r="L71" s="74">
        <f t="shared" si="10"/>
        <v>0</v>
      </c>
      <c r="M71" s="61">
        <f t="shared" si="10"/>
        <v>1</v>
      </c>
      <c r="N71" s="61">
        <f t="shared" si="10"/>
        <v>0.01</v>
      </c>
      <c r="O71" s="61" t="str">
        <f t="shared" si="10"/>
        <v>% of new vehicles sold</v>
      </c>
      <c r="P71" s="205" t="s">
        <v>1690</v>
      </c>
      <c r="Q71" s="61" t="str">
        <f t="shared" si="11"/>
        <v>transportation-sector-main.html#ev-mandate</v>
      </c>
      <c r="R71" s="149" t="str">
        <f t="shared" si="11"/>
        <v>ev-mandate.html</v>
      </c>
      <c r="S71" s="186" t="s">
        <v>1673</v>
      </c>
      <c r="T71" s="8"/>
    </row>
    <row r="72" spans="1:20" s="2" customFormat="1" ht="150">
      <c r="A72" s="74" t="str">
        <f t="shared" si="12"/>
        <v>Transportation</v>
      </c>
      <c r="B72" s="74" t="str">
        <f t="shared" si="8"/>
        <v>Electric Vehicle Sales Mandate</v>
      </c>
      <c r="C72" s="74" t="str">
        <f t="shared" si="8"/>
        <v>Additional Minimum Required EV Sales Percentage</v>
      </c>
      <c r="D72" s="75" t="s">
        <v>50</v>
      </c>
      <c r="E72" s="75" t="s">
        <v>46</v>
      </c>
      <c r="F72" s="75" t="s">
        <v>91</v>
      </c>
      <c r="G72" s="75" t="s">
        <v>95</v>
      </c>
      <c r="H72" s="96">
        <v>500</v>
      </c>
      <c r="I72" s="53" t="s">
        <v>48</v>
      </c>
      <c r="J72" s="74" t="str">
        <f t="shared" si="9"/>
        <v>EV Sales Mandate</v>
      </c>
      <c r="K72" s="74" t="str">
        <f t="shared" si="10"/>
        <v>trans EV minimum</v>
      </c>
      <c r="L72" s="74">
        <f t="shared" si="10"/>
        <v>0</v>
      </c>
      <c r="M72" s="61">
        <f t="shared" si="10"/>
        <v>1</v>
      </c>
      <c r="N72" s="61">
        <f t="shared" si="10"/>
        <v>0.01</v>
      </c>
      <c r="O72" s="61" t="str">
        <f t="shared" si="10"/>
        <v>% of new vehicles sold</v>
      </c>
      <c r="P72" s="184" t="s">
        <v>1574</v>
      </c>
      <c r="Q72" s="61" t="str">
        <f t="shared" si="11"/>
        <v>transportation-sector-main.html#ev-mandate</v>
      </c>
      <c r="R72" s="149" t="str">
        <f t="shared" si="11"/>
        <v>ev-mandate.html</v>
      </c>
      <c r="S72" s="188" t="s">
        <v>1260</v>
      </c>
      <c r="T72" s="8"/>
    </row>
    <row r="73" spans="1:20" s="2" customFormat="1" ht="165">
      <c r="A73" s="74" t="str">
        <f t="shared" si="12"/>
        <v>Transportation</v>
      </c>
      <c r="B73" s="74" t="str">
        <f t="shared" si="8"/>
        <v>Electric Vehicle Sales Mandate</v>
      </c>
      <c r="C73" s="74" t="str">
        <f t="shared" si="8"/>
        <v>Additional Minimum Required EV Sales Percentage</v>
      </c>
      <c r="D73" s="75" t="s">
        <v>47</v>
      </c>
      <c r="E73" s="75" t="s">
        <v>46</v>
      </c>
      <c r="F73" s="75" t="s">
        <v>92</v>
      </c>
      <c r="G73" s="75" t="s">
        <v>95</v>
      </c>
      <c r="H73" s="96">
        <v>501</v>
      </c>
      <c r="I73" s="53" t="s">
        <v>48</v>
      </c>
      <c r="J73" s="74" t="str">
        <f t="shared" si="9"/>
        <v>EV Sales Mandate</v>
      </c>
      <c r="K73" s="74" t="str">
        <f t="shared" si="10"/>
        <v>trans EV minimum</v>
      </c>
      <c r="L73" s="74">
        <f t="shared" si="10"/>
        <v>0</v>
      </c>
      <c r="M73" s="61">
        <f t="shared" si="10"/>
        <v>1</v>
      </c>
      <c r="N73" s="61">
        <f t="shared" si="10"/>
        <v>0.01</v>
      </c>
      <c r="O73" s="61" t="str">
        <f t="shared" si="10"/>
        <v>% of new vehicles sold</v>
      </c>
      <c r="P73" s="184" t="s">
        <v>1575</v>
      </c>
      <c r="Q73" s="61" t="str">
        <f t="shared" si="11"/>
        <v>transportation-sector-main.html#ev-mandate</v>
      </c>
      <c r="R73" s="149" t="str">
        <f t="shared" si="11"/>
        <v>ev-mandate.html</v>
      </c>
      <c r="S73" s="186"/>
      <c r="T73" s="8"/>
    </row>
    <row r="74" spans="1:20" s="2" customFormat="1" ht="120">
      <c r="A74" s="74" t="str">
        <f t="shared" si="12"/>
        <v>Transportation</v>
      </c>
      <c r="B74" s="74" t="str">
        <f t="shared" si="8"/>
        <v>Electric Vehicle Sales Mandate</v>
      </c>
      <c r="C74" s="74" t="str">
        <f t="shared" si="8"/>
        <v>Additional Minimum Required EV Sales Percentage</v>
      </c>
      <c r="D74" s="75" t="s">
        <v>50</v>
      </c>
      <c r="E74" s="75" t="s">
        <v>122</v>
      </c>
      <c r="F74" s="75" t="s">
        <v>91</v>
      </c>
      <c r="G74" s="75" t="s">
        <v>164</v>
      </c>
      <c r="H74" s="96">
        <v>188</v>
      </c>
      <c r="I74" s="53" t="s">
        <v>48</v>
      </c>
      <c r="J74" s="74" t="str">
        <f t="shared" ref="J74:J75" si="13">J$64</f>
        <v>EV Sales Mandate</v>
      </c>
      <c r="K74" s="74" t="str">
        <f t="shared" ref="K74:K75" si="14">K$64</f>
        <v>trans EV minimum</v>
      </c>
      <c r="L74" s="74">
        <f t="shared" si="10"/>
        <v>0</v>
      </c>
      <c r="M74" s="61">
        <f t="shared" si="10"/>
        <v>1</v>
      </c>
      <c r="N74" s="61">
        <f t="shared" si="10"/>
        <v>0.01</v>
      </c>
      <c r="O74" s="61" t="str">
        <f t="shared" si="10"/>
        <v>% of new vehicles sold</v>
      </c>
      <c r="P74" s="184" t="s">
        <v>1576</v>
      </c>
      <c r="Q74" s="61" t="str">
        <f t="shared" si="11"/>
        <v>transportation-sector-main.html#ev-mandate</v>
      </c>
      <c r="R74" s="149" t="str">
        <f t="shared" si="11"/>
        <v>ev-mandate.html</v>
      </c>
      <c r="S74" s="186"/>
      <c r="T74" s="8"/>
    </row>
    <row r="75" spans="1:20" s="2" customFormat="1" ht="30">
      <c r="A75" s="74" t="str">
        <f t="shared" si="12"/>
        <v>Transportation</v>
      </c>
      <c r="B75" s="74" t="str">
        <f t="shared" si="8"/>
        <v>Electric Vehicle Sales Mandate</v>
      </c>
      <c r="C75" s="74" t="str">
        <f t="shared" si="8"/>
        <v>Additional Minimum Required EV Sales Percentage</v>
      </c>
      <c r="D75" s="75" t="s">
        <v>47</v>
      </c>
      <c r="E75" s="75" t="s">
        <v>122</v>
      </c>
      <c r="F75" s="75" t="s">
        <v>92</v>
      </c>
      <c r="G75" s="75" t="s">
        <v>164</v>
      </c>
      <c r="H75" s="96">
        <v>591</v>
      </c>
      <c r="I75" s="8" t="s">
        <v>49</v>
      </c>
      <c r="J75" s="74" t="str">
        <f t="shared" si="13"/>
        <v>EV Sales Mandate</v>
      </c>
      <c r="K75" s="74" t="str">
        <f t="shared" si="14"/>
        <v>trans EV minimum</v>
      </c>
      <c r="L75" s="79"/>
      <c r="M75" s="79"/>
      <c r="N75" s="79"/>
      <c r="O75" s="53"/>
      <c r="P75" s="184"/>
      <c r="Q75" s="73"/>
      <c r="R75" s="148"/>
      <c r="S75" s="186"/>
      <c r="T75" s="8"/>
    </row>
    <row r="76" spans="1:20" s="2" customFormat="1" ht="78.75" customHeight="1">
      <c r="A76" s="93" t="s">
        <v>4</v>
      </c>
      <c r="B76" s="93" t="s">
        <v>517</v>
      </c>
      <c r="C76" s="93" t="s">
        <v>513</v>
      </c>
      <c r="D76" s="53" t="s">
        <v>50</v>
      </c>
      <c r="E76" s="53" t="s">
        <v>42</v>
      </c>
      <c r="F76" s="53" t="s">
        <v>91</v>
      </c>
      <c r="G76" s="53" t="s">
        <v>42</v>
      </c>
      <c r="H76" s="96">
        <v>189</v>
      </c>
      <c r="I76" s="53" t="s">
        <v>48</v>
      </c>
      <c r="J76" s="75" t="s">
        <v>512</v>
      </c>
      <c r="K76" s="76" t="s">
        <v>624</v>
      </c>
      <c r="L76" s="62">
        <v>0</v>
      </c>
      <c r="M76" s="62">
        <v>0.5</v>
      </c>
      <c r="N76" s="62">
        <v>0.01</v>
      </c>
      <c r="O76" s="73" t="s">
        <v>514</v>
      </c>
      <c r="P76" s="205" t="s">
        <v>1691</v>
      </c>
      <c r="Q76" s="73" t="s">
        <v>515</v>
      </c>
      <c r="R76" s="148" t="s">
        <v>516</v>
      </c>
      <c r="S76" s="208" t="s">
        <v>1759</v>
      </c>
      <c r="T76" s="8"/>
    </row>
    <row r="77" spans="1:20" s="78" customFormat="1" ht="30">
      <c r="A77" s="74" t="str">
        <f t="shared" ref="A77:C87" si="15">A$76</f>
        <v>Transportation</v>
      </c>
      <c r="B77" s="74" t="str">
        <f t="shared" si="15"/>
        <v>Electric Vehicle Subsidy</v>
      </c>
      <c r="C77" s="74" t="str">
        <f t="shared" si="15"/>
        <v>Additional EV Subsidy Percentage</v>
      </c>
      <c r="D77" s="75" t="s">
        <v>47</v>
      </c>
      <c r="E77" s="75" t="s">
        <v>42</v>
      </c>
      <c r="F77" s="75" t="s">
        <v>92</v>
      </c>
      <c r="G77" s="75" t="s">
        <v>42</v>
      </c>
      <c r="H77" s="180">
        <v>592</v>
      </c>
      <c r="I77" s="8" t="s">
        <v>49</v>
      </c>
      <c r="J77" s="74" t="str">
        <f t="shared" ref="J77:K87" si="16">J$76</f>
        <v>EV Subsidy</v>
      </c>
      <c r="K77" s="55" t="str">
        <f t="shared" si="16"/>
        <v>trans EV subsidy</v>
      </c>
      <c r="L77" s="77"/>
      <c r="M77" s="77"/>
      <c r="N77" s="77"/>
      <c r="O77" s="77"/>
      <c r="P77" s="188"/>
      <c r="Q77" s="77"/>
      <c r="R77" s="150"/>
      <c r="S77" s="189"/>
      <c r="T77" s="76"/>
    </row>
    <row r="78" spans="1:20" s="78" customFormat="1" ht="30">
      <c r="A78" s="74" t="str">
        <f t="shared" si="15"/>
        <v>Transportation</v>
      </c>
      <c r="B78" s="74" t="str">
        <f t="shared" si="15"/>
        <v>Electric Vehicle Subsidy</v>
      </c>
      <c r="C78" s="74" t="str">
        <f t="shared" si="15"/>
        <v>Additional EV Subsidy Percentage</v>
      </c>
      <c r="D78" s="75" t="s">
        <v>50</v>
      </c>
      <c r="E78" s="75" t="s">
        <v>43</v>
      </c>
      <c r="F78" s="75" t="s">
        <v>91</v>
      </c>
      <c r="G78" s="75" t="s">
        <v>43</v>
      </c>
      <c r="H78" s="180">
        <v>593</v>
      </c>
      <c r="I78" s="8" t="s">
        <v>49</v>
      </c>
      <c r="J78" s="74" t="str">
        <f t="shared" si="16"/>
        <v>EV Subsidy</v>
      </c>
      <c r="K78" s="55" t="str">
        <f t="shared" si="16"/>
        <v>trans EV subsidy</v>
      </c>
      <c r="L78" s="77"/>
      <c r="M78" s="77"/>
      <c r="N78" s="77"/>
      <c r="O78" s="77"/>
      <c r="P78" s="188"/>
      <c r="Q78" s="77"/>
      <c r="R78" s="150"/>
      <c r="S78" s="189"/>
      <c r="T78" s="76"/>
    </row>
    <row r="79" spans="1:20" s="78" customFormat="1" ht="30">
      <c r="A79" s="74" t="str">
        <f t="shared" si="15"/>
        <v>Transportation</v>
      </c>
      <c r="B79" s="74" t="str">
        <f t="shared" si="15"/>
        <v>Electric Vehicle Subsidy</v>
      </c>
      <c r="C79" s="74" t="str">
        <f t="shared" si="15"/>
        <v>Additional EV Subsidy Percentage</v>
      </c>
      <c r="D79" s="75" t="s">
        <v>47</v>
      </c>
      <c r="E79" s="75" t="s">
        <v>43</v>
      </c>
      <c r="F79" s="75" t="s">
        <v>92</v>
      </c>
      <c r="G79" s="75" t="s">
        <v>43</v>
      </c>
      <c r="H79" s="180">
        <v>594</v>
      </c>
      <c r="I79" s="8" t="s">
        <v>49</v>
      </c>
      <c r="J79" s="74" t="str">
        <f t="shared" si="16"/>
        <v>EV Subsidy</v>
      </c>
      <c r="K79" s="55" t="str">
        <f t="shared" si="16"/>
        <v>trans EV subsidy</v>
      </c>
      <c r="L79" s="77"/>
      <c r="M79" s="77"/>
      <c r="N79" s="77"/>
      <c r="O79" s="77"/>
      <c r="P79" s="188"/>
      <c r="Q79" s="77"/>
      <c r="R79" s="150"/>
      <c r="S79" s="189"/>
      <c r="T79" s="76"/>
    </row>
    <row r="80" spans="1:20" s="78" customFormat="1" ht="30">
      <c r="A80" s="74" t="str">
        <f t="shared" si="15"/>
        <v>Transportation</v>
      </c>
      <c r="B80" s="74" t="str">
        <f t="shared" si="15"/>
        <v>Electric Vehicle Subsidy</v>
      </c>
      <c r="C80" s="74" t="str">
        <f t="shared" si="15"/>
        <v>Additional EV Subsidy Percentage</v>
      </c>
      <c r="D80" s="75" t="s">
        <v>50</v>
      </c>
      <c r="E80" s="75" t="s">
        <v>44</v>
      </c>
      <c r="F80" s="75" t="s">
        <v>91</v>
      </c>
      <c r="G80" s="75" t="s">
        <v>93</v>
      </c>
      <c r="H80" s="180">
        <v>595</v>
      </c>
      <c r="I80" s="8" t="s">
        <v>49</v>
      </c>
      <c r="J80" s="74" t="str">
        <f t="shared" si="16"/>
        <v>EV Subsidy</v>
      </c>
      <c r="K80" s="55" t="str">
        <f t="shared" si="16"/>
        <v>trans EV subsidy</v>
      </c>
      <c r="L80" s="77"/>
      <c r="M80" s="77"/>
      <c r="N80" s="77"/>
      <c r="O80" s="77"/>
      <c r="P80" s="188"/>
      <c r="Q80" s="77"/>
      <c r="R80" s="150"/>
      <c r="S80" s="189"/>
      <c r="T80" s="76"/>
    </row>
    <row r="81" spans="1:20" s="78" customFormat="1" ht="30">
      <c r="A81" s="74" t="str">
        <f t="shared" si="15"/>
        <v>Transportation</v>
      </c>
      <c r="B81" s="74" t="str">
        <f t="shared" si="15"/>
        <v>Electric Vehicle Subsidy</v>
      </c>
      <c r="C81" s="74" t="str">
        <f t="shared" si="15"/>
        <v>Additional EV Subsidy Percentage</v>
      </c>
      <c r="D81" s="75" t="s">
        <v>47</v>
      </c>
      <c r="E81" s="75" t="s">
        <v>44</v>
      </c>
      <c r="F81" s="75" t="s">
        <v>92</v>
      </c>
      <c r="G81" s="75" t="s">
        <v>93</v>
      </c>
      <c r="H81" s="180">
        <v>596</v>
      </c>
      <c r="I81" s="8" t="s">
        <v>49</v>
      </c>
      <c r="J81" s="74" t="str">
        <f t="shared" si="16"/>
        <v>EV Subsidy</v>
      </c>
      <c r="K81" s="55" t="str">
        <f t="shared" si="16"/>
        <v>trans EV subsidy</v>
      </c>
      <c r="L81" s="77"/>
      <c r="M81" s="77"/>
      <c r="N81" s="77"/>
      <c r="O81" s="77"/>
      <c r="P81" s="188"/>
      <c r="Q81" s="77"/>
      <c r="R81" s="150"/>
      <c r="S81" s="189"/>
      <c r="T81" s="76"/>
    </row>
    <row r="82" spans="1:20" s="78" customFormat="1" ht="30">
      <c r="A82" s="74" t="str">
        <f t="shared" si="15"/>
        <v>Transportation</v>
      </c>
      <c r="B82" s="74" t="str">
        <f t="shared" si="15"/>
        <v>Electric Vehicle Subsidy</v>
      </c>
      <c r="C82" s="74" t="str">
        <f t="shared" si="15"/>
        <v>Additional EV Subsidy Percentage</v>
      </c>
      <c r="D82" s="75" t="s">
        <v>50</v>
      </c>
      <c r="E82" s="75" t="s">
        <v>45</v>
      </c>
      <c r="F82" s="75" t="s">
        <v>91</v>
      </c>
      <c r="G82" s="75" t="s">
        <v>94</v>
      </c>
      <c r="H82" s="180">
        <v>597</v>
      </c>
      <c r="I82" s="8" t="s">
        <v>49</v>
      </c>
      <c r="J82" s="74" t="str">
        <f t="shared" si="16"/>
        <v>EV Subsidy</v>
      </c>
      <c r="K82" s="55" t="str">
        <f t="shared" si="16"/>
        <v>trans EV subsidy</v>
      </c>
      <c r="L82" s="77"/>
      <c r="M82" s="77"/>
      <c r="N82" s="77"/>
      <c r="O82" s="77"/>
      <c r="P82" s="188"/>
      <c r="Q82" s="77"/>
      <c r="R82" s="150"/>
      <c r="S82" s="189"/>
      <c r="T82" s="76"/>
    </row>
    <row r="83" spans="1:20" s="78" customFormat="1" ht="30">
      <c r="A83" s="74" t="str">
        <f t="shared" si="15"/>
        <v>Transportation</v>
      </c>
      <c r="B83" s="74" t="str">
        <f t="shared" si="15"/>
        <v>Electric Vehicle Subsidy</v>
      </c>
      <c r="C83" s="74" t="str">
        <f t="shared" si="15"/>
        <v>Additional EV Subsidy Percentage</v>
      </c>
      <c r="D83" s="75" t="s">
        <v>47</v>
      </c>
      <c r="E83" s="75" t="s">
        <v>45</v>
      </c>
      <c r="F83" s="75" t="s">
        <v>92</v>
      </c>
      <c r="G83" s="75" t="s">
        <v>94</v>
      </c>
      <c r="H83" s="180">
        <v>598</v>
      </c>
      <c r="I83" s="8" t="s">
        <v>49</v>
      </c>
      <c r="J83" s="74" t="str">
        <f t="shared" si="16"/>
        <v>EV Subsidy</v>
      </c>
      <c r="K83" s="55" t="str">
        <f t="shared" si="16"/>
        <v>trans EV subsidy</v>
      </c>
      <c r="L83" s="77"/>
      <c r="M83" s="77"/>
      <c r="N83" s="77"/>
      <c r="O83" s="77"/>
      <c r="P83" s="188"/>
      <c r="Q83" s="77"/>
      <c r="R83" s="150"/>
      <c r="S83" s="189"/>
      <c r="T83" s="76"/>
    </row>
    <row r="84" spans="1:20" s="78" customFormat="1" ht="30">
      <c r="A84" s="74" t="str">
        <f t="shared" si="15"/>
        <v>Transportation</v>
      </c>
      <c r="B84" s="74" t="str">
        <f t="shared" si="15"/>
        <v>Electric Vehicle Subsidy</v>
      </c>
      <c r="C84" s="74" t="str">
        <f t="shared" si="15"/>
        <v>Additional EV Subsidy Percentage</v>
      </c>
      <c r="D84" s="75" t="s">
        <v>50</v>
      </c>
      <c r="E84" s="75" t="s">
        <v>46</v>
      </c>
      <c r="F84" s="75" t="s">
        <v>91</v>
      </c>
      <c r="G84" s="75" t="s">
        <v>95</v>
      </c>
      <c r="H84" s="180">
        <v>599</v>
      </c>
      <c r="I84" s="8" t="s">
        <v>49</v>
      </c>
      <c r="J84" s="74" t="str">
        <f t="shared" si="16"/>
        <v>EV Subsidy</v>
      </c>
      <c r="K84" s="55" t="str">
        <f t="shared" si="16"/>
        <v>trans EV subsidy</v>
      </c>
      <c r="L84" s="77"/>
      <c r="M84" s="77"/>
      <c r="N84" s="77"/>
      <c r="O84" s="77"/>
      <c r="P84" s="188"/>
      <c r="Q84" s="77"/>
      <c r="R84" s="150"/>
      <c r="S84" s="189"/>
      <c r="T84" s="76"/>
    </row>
    <row r="85" spans="1:20" s="78" customFormat="1" ht="30">
      <c r="A85" s="74" t="str">
        <f t="shared" si="15"/>
        <v>Transportation</v>
      </c>
      <c r="B85" s="74" t="str">
        <f t="shared" si="15"/>
        <v>Electric Vehicle Subsidy</v>
      </c>
      <c r="C85" s="74" t="str">
        <f t="shared" si="15"/>
        <v>Additional EV Subsidy Percentage</v>
      </c>
      <c r="D85" s="75" t="s">
        <v>47</v>
      </c>
      <c r="E85" s="75" t="s">
        <v>46</v>
      </c>
      <c r="F85" s="75" t="s">
        <v>92</v>
      </c>
      <c r="G85" s="75" t="s">
        <v>95</v>
      </c>
      <c r="H85" s="180">
        <v>600</v>
      </c>
      <c r="I85" s="8" t="s">
        <v>49</v>
      </c>
      <c r="J85" s="74" t="str">
        <f t="shared" si="16"/>
        <v>EV Subsidy</v>
      </c>
      <c r="K85" s="55" t="str">
        <f t="shared" si="16"/>
        <v>trans EV subsidy</v>
      </c>
      <c r="L85" s="77"/>
      <c r="M85" s="77"/>
      <c r="N85" s="77"/>
      <c r="O85" s="77"/>
      <c r="P85" s="188"/>
      <c r="Q85" s="77"/>
      <c r="R85" s="150"/>
      <c r="S85" s="189"/>
      <c r="T85" s="76"/>
    </row>
    <row r="86" spans="1:20" s="78" customFormat="1" ht="30">
      <c r="A86" s="74" t="str">
        <f t="shared" si="15"/>
        <v>Transportation</v>
      </c>
      <c r="B86" s="74" t="str">
        <f t="shared" si="15"/>
        <v>Electric Vehicle Subsidy</v>
      </c>
      <c r="C86" s="74" t="str">
        <f t="shared" si="15"/>
        <v>Additional EV Subsidy Percentage</v>
      </c>
      <c r="D86" s="75" t="s">
        <v>50</v>
      </c>
      <c r="E86" s="75" t="s">
        <v>122</v>
      </c>
      <c r="F86" s="75" t="s">
        <v>91</v>
      </c>
      <c r="G86" s="75" t="s">
        <v>164</v>
      </c>
      <c r="H86" s="180">
        <v>601</v>
      </c>
      <c r="I86" s="8" t="s">
        <v>49</v>
      </c>
      <c r="J86" s="74" t="str">
        <f t="shared" si="16"/>
        <v>EV Subsidy</v>
      </c>
      <c r="K86" s="55" t="str">
        <f t="shared" si="16"/>
        <v>trans EV subsidy</v>
      </c>
      <c r="L86" s="77"/>
      <c r="M86" s="77"/>
      <c r="N86" s="77"/>
      <c r="O86" s="77"/>
      <c r="P86" s="188"/>
      <c r="Q86" s="77"/>
      <c r="R86" s="150"/>
      <c r="S86" s="189"/>
      <c r="T86" s="76"/>
    </row>
    <row r="87" spans="1:20" s="78" customFormat="1" ht="30">
      <c r="A87" s="74" t="str">
        <f t="shared" si="15"/>
        <v>Transportation</v>
      </c>
      <c r="B87" s="74" t="str">
        <f t="shared" si="15"/>
        <v>Electric Vehicle Subsidy</v>
      </c>
      <c r="C87" s="74" t="str">
        <f t="shared" si="15"/>
        <v>Additional EV Subsidy Percentage</v>
      </c>
      <c r="D87" s="75" t="s">
        <v>47</v>
      </c>
      <c r="E87" s="75" t="s">
        <v>122</v>
      </c>
      <c r="F87" s="75" t="s">
        <v>92</v>
      </c>
      <c r="G87" s="75" t="s">
        <v>164</v>
      </c>
      <c r="H87" s="180">
        <v>602</v>
      </c>
      <c r="I87" s="8" t="s">
        <v>49</v>
      </c>
      <c r="J87" s="74" t="str">
        <f t="shared" si="16"/>
        <v>EV Subsidy</v>
      </c>
      <c r="K87" s="55" t="str">
        <f t="shared" si="16"/>
        <v>trans EV subsidy</v>
      </c>
      <c r="L87" s="77"/>
      <c r="M87" s="77"/>
      <c r="N87" s="77"/>
      <c r="O87" s="77"/>
      <c r="P87" s="188"/>
      <c r="Q87" s="77"/>
      <c r="R87" s="150"/>
      <c r="S87" s="189"/>
      <c r="T87" s="76"/>
    </row>
    <row r="88" spans="1:20" ht="120">
      <c r="A88" s="92" t="s">
        <v>4</v>
      </c>
      <c r="B88" s="92" t="s">
        <v>11</v>
      </c>
      <c r="C88" s="92" t="s">
        <v>120</v>
      </c>
      <c r="D88" s="53"/>
      <c r="E88" s="53"/>
      <c r="F88" s="53"/>
      <c r="G88" s="53"/>
      <c r="H88" s="180">
        <v>1</v>
      </c>
      <c r="I88" s="53" t="s">
        <v>48</v>
      </c>
      <c r="J88" s="54" t="s">
        <v>11</v>
      </c>
      <c r="K88" s="76" t="s">
        <v>623</v>
      </c>
      <c r="L88" s="59">
        <v>0</v>
      </c>
      <c r="M88" s="59">
        <v>1</v>
      </c>
      <c r="N88" s="60">
        <v>0.02</v>
      </c>
      <c r="O88" s="53" t="s">
        <v>495</v>
      </c>
      <c r="P88" s="184" t="s">
        <v>627</v>
      </c>
      <c r="Q88" s="53" t="s">
        <v>212</v>
      </c>
      <c r="R88" s="151" t="s">
        <v>213</v>
      </c>
      <c r="S88" s="184" t="s">
        <v>167</v>
      </c>
      <c r="T88" s="53" t="s">
        <v>193</v>
      </c>
    </row>
    <row r="89" spans="1:20" ht="75" customHeight="1">
      <c r="A89" s="92" t="s">
        <v>4</v>
      </c>
      <c r="B89" s="92" t="s">
        <v>5</v>
      </c>
      <c r="C89" s="92" t="s">
        <v>331</v>
      </c>
      <c r="D89" s="53" t="s">
        <v>50</v>
      </c>
      <c r="E89" s="53" t="s">
        <v>42</v>
      </c>
      <c r="F89" s="53" t="s">
        <v>91</v>
      </c>
      <c r="G89" s="53" t="s">
        <v>42</v>
      </c>
      <c r="H89" s="180">
        <v>362</v>
      </c>
      <c r="I89" s="8" t="s">
        <v>48</v>
      </c>
      <c r="J89" s="54" t="s">
        <v>390</v>
      </c>
      <c r="K89" s="76" t="s">
        <v>622</v>
      </c>
      <c r="L89" s="59">
        <v>0</v>
      </c>
      <c r="M89" s="59">
        <f>ROUND(MaxBoundCalculations!B88,1)</f>
        <v>1</v>
      </c>
      <c r="N89" s="59">
        <v>0.01</v>
      </c>
      <c r="O89" s="53" t="s">
        <v>121</v>
      </c>
      <c r="P89" s="184" t="s">
        <v>927</v>
      </c>
      <c r="Q89" s="53" t="s">
        <v>214</v>
      </c>
      <c r="R89" s="151" t="s">
        <v>215</v>
      </c>
      <c r="S89" s="190" t="s">
        <v>832</v>
      </c>
      <c r="T89" s="53" t="s">
        <v>409</v>
      </c>
    </row>
    <row r="90" spans="1:20" ht="90" customHeight="1">
      <c r="A90" s="74" t="str">
        <f t="shared" ref="A90:C94" si="17">A$89</f>
        <v>Transportation</v>
      </c>
      <c r="B90" s="74" t="str">
        <f t="shared" si="17"/>
        <v>Fuel Economy Standard</v>
      </c>
      <c r="C90" s="74" t="str">
        <f t="shared" si="17"/>
        <v>Percentage Additional Improvement of Fuel Economy Std</v>
      </c>
      <c r="D90" s="53" t="s">
        <v>47</v>
      </c>
      <c r="E90" s="53" t="s">
        <v>42</v>
      </c>
      <c r="F90" s="53" t="s">
        <v>92</v>
      </c>
      <c r="G90" s="53" t="s">
        <v>42</v>
      </c>
      <c r="H90" s="180">
        <v>363</v>
      </c>
      <c r="I90" s="8" t="s">
        <v>48</v>
      </c>
      <c r="J90" s="85" t="str">
        <f>J$89</f>
        <v>Vehicle Fuel Economy Standards</v>
      </c>
      <c r="K90" s="85" t="str">
        <f>K$89</f>
        <v>trans fuel economy standards</v>
      </c>
      <c r="L90" s="102">
        <f t="shared" ref="L90:O99" si="18">L$89</f>
        <v>0</v>
      </c>
      <c r="M90" s="102">
        <f t="shared" si="18"/>
        <v>1</v>
      </c>
      <c r="N90" s="102">
        <f t="shared" si="18"/>
        <v>0.01</v>
      </c>
      <c r="O90" s="74" t="str">
        <f t="shared" si="18"/>
        <v>% increase in miles/gal</v>
      </c>
      <c r="P90" s="184" t="s">
        <v>926</v>
      </c>
      <c r="Q90" s="74" t="str">
        <f t="shared" ref="Q90:S99" si="19">Q$89</f>
        <v>transportation-sector-main.html#fuel-econ-std</v>
      </c>
      <c r="R90" s="143" t="str">
        <f t="shared" si="19"/>
        <v>fuel-economy-standard.html</v>
      </c>
      <c r="S90" s="191"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4" t="str">
        <f t="shared" ref="T90:T92" si="20">T$89</f>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21">B$89</f>
        <v>Fuel Economy Standard</v>
      </c>
      <c r="C91" s="74" t="str">
        <f t="shared" si="21"/>
        <v>Percentage Additional Improvement of Fuel Economy Std</v>
      </c>
      <c r="D91" s="53" t="s">
        <v>50</v>
      </c>
      <c r="E91" s="53" t="s">
        <v>43</v>
      </c>
      <c r="F91" s="53" t="s">
        <v>91</v>
      </c>
      <c r="G91" s="53" t="s">
        <v>43</v>
      </c>
      <c r="H91" s="180">
        <v>364</v>
      </c>
      <c r="I91" s="8" t="s">
        <v>48</v>
      </c>
      <c r="J91" s="85" t="str">
        <f t="shared" ref="J91:J100" si="22">J$89</f>
        <v>Vehicle Fuel Economy Standards</v>
      </c>
      <c r="K91" s="85" t="str">
        <f t="shared" ref="K91:K100" si="23">K$89</f>
        <v>trans fuel economy standards</v>
      </c>
      <c r="L91" s="102">
        <f t="shared" si="18"/>
        <v>0</v>
      </c>
      <c r="M91" s="103">
        <v>0.66</v>
      </c>
      <c r="N91" s="102">
        <f t="shared" si="18"/>
        <v>0.01</v>
      </c>
      <c r="O91" s="74" t="str">
        <f t="shared" si="18"/>
        <v>% increase in miles/gal</v>
      </c>
      <c r="P91" s="184" t="s">
        <v>935</v>
      </c>
      <c r="Q91" s="74" t="str">
        <f t="shared" si="19"/>
        <v>transportation-sector-main.html#fuel-econ-std</v>
      </c>
      <c r="R91" s="143" t="str">
        <f t="shared" si="19"/>
        <v>fuel-economy-standard.html</v>
      </c>
      <c r="S91" s="190" t="s">
        <v>833</v>
      </c>
      <c r="T91" s="53" t="s">
        <v>420</v>
      </c>
    </row>
    <row r="92" spans="1:20" ht="105" customHeight="1">
      <c r="A92" s="74" t="str">
        <f t="shared" si="17"/>
        <v>Transportation</v>
      </c>
      <c r="B92" s="74" t="str">
        <f t="shared" si="17"/>
        <v>Fuel Economy Standard</v>
      </c>
      <c r="C92" s="74" t="str">
        <f t="shared" si="17"/>
        <v>Percentage Additional Improvement of Fuel Economy Std</v>
      </c>
      <c r="D92" s="53" t="s">
        <v>47</v>
      </c>
      <c r="E92" s="53" t="s">
        <v>43</v>
      </c>
      <c r="F92" s="53" t="s">
        <v>92</v>
      </c>
      <c r="G92" s="53" t="s">
        <v>43</v>
      </c>
      <c r="H92" s="180">
        <v>365</v>
      </c>
      <c r="I92" s="8" t="s">
        <v>48</v>
      </c>
      <c r="J92" s="85" t="str">
        <f t="shared" si="22"/>
        <v>Vehicle Fuel Economy Standards</v>
      </c>
      <c r="K92" s="85" t="str">
        <f t="shared" si="23"/>
        <v>trans fuel economy standards</v>
      </c>
      <c r="L92" s="102">
        <f t="shared" si="18"/>
        <v>0</v>
      </c>
      <c r="M92" s="102">
        <f>M$91</f>
        <v>0.66</v>
      </c>
      <c r="N92" s="102">
        <f t="shared" si="18"/>
        <v>0.01</v>
      </c>
      <c r="O92" s="74" t="str">
        <f t="shared" si="18"/>
        <v>% increase in miles/gal</v>
      </c>
      <c r="P92" s="184" t="s">
        <v>936</v>
      </c>
      <c r="Q92" s="74" t="str">
        <f t="shared" si="19"/>
        <v>transportation-sector-main.html#fuel-econ-std</v>
      </c>
      <c r="R92" s="143" t="str">
        <f t="shared" si="19"/>
        <v>fuel-economy-standard.html</v>
      </c>
      <c r="S92" s="19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4" t="str">
        <f t="shared" si="20"/>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50</v>
      </c>
      <c r="E93" s="53" t="s">
        <v>44</v>
      </c>
      <c r="F93" s="53" t="s">
        <v>91</v>
      </c>
      <c r="G93" s="53" t="s">
        <v>93</v>
      </c>
      <c r="H93" s="180">
        <v>366</v>
      </c>
      <c r="I93" s="8" t="s">
        <v>48</v>
      </c>
      <c r="J93" s="85" t="str">
        <f t="shared" si="22"/>
        <v>Vehicle Fuel Economy Standards</v>
      </c>
      <c r="K93" s="85" t="str">
        <f t="shared" si="23"/>
        <v>trans fuel economy standards</v>
      </c>
      <c r="L93" s="102">
        <f t="shared" si="18"/>
        <v>0</v>
      </c>
      <c r="M93" s="103">
        <v>0.54</v>
      </c>
      <c r="N93" s="102">
        <f t="shared" si="18"/>
        <v>0.01</v>
      </c>
      <c r="O93" s="74" t="str">
        <f t="shared" si="18"/>
        <v>% increase in miles/gal</v>
      </c>
      <c r="P93" s="188" t="s">
        <v>1577</v>
      </c>
      <c r="Q93" s="74" t="str">
        <f t="shared" si="19"/>
        <v>transportation-sector-main.html#fuel-econ-std</v>
      </c>
      <c r="R93" s="143" t="str">
        <f t="shared" si="19"/>
        <v>fuel-economy-standard.html</v>
      </c>
      <c r="S93" s="184" t="s">
        <v>173</v>
      </c>
      <c r="T93" s="53" t="s">
        <v>194</v>
      </c>
    </row>
    <row r="94" spans="1:20" ht="120">
      <c r="A94" s="74" t="str">
        <f t="shared" si="17"/>
        <v>Transportation</v>
      </c>
      <c r="B94" s="74" t="str">
        <f t="shared" si="21"/>
        <v>Fuel Economy Standard</v>
      </c>
      <c r="C94" s="74" t="str">
        <f t="shared" si="21"/>
        <v>Percentage Additional Improvement of Fuel Economy Std</v>
      </c>
      <c r="D94" s="53" t="s">
        <v>47</v>
      </c>
      <c r="E94" s="53" t="s">
        <v>44</v>
      </c>
      <c r="F94" s="53" t="s">
        <v>92</v>
      </c>
      <c r="G94" s="53" t="s">
        <v>93</v>
      </c>
      <c r="H94" s="180">
        <v>367</v>
      </c>
      <c r="I94" s="8" t="s">
        <v>48</v>
      </c>
      <c r="J94" s="85" t="str">
        <f t="shared" si="22"/>
        <v>Vehicle Fuel Economy Standards</v>
      </c>
      <c r="K94" s="85" t="str">
        <f t="shared" si="23"/>
        <v>trans fuel economy standards</v>
      </c>
      <c r="L94" s="102">
        <f t="shared" si="18"/>
        <v>0</v>
      </c>
      <c r="M94" s="102">
        <f>M$93</f>
        <v>0.54</v>
      </c>
      <c r="N94" s="102">
        <f t="shared" si="18"/>
        <v>0.01</v>
      </c>
      <c r="O94" s="74" t="str">
        <f t="shared" si="18"/>
        <v>% increase in miles/gal</v>
      </c>
      <c r="P94" s="184" t="s">
        <v>1578</v>
      </c>
      <c r="Q94" s="74" t="str">
        <f t="shared" si="19"/>
        <v>transportation-sector-main.html#fuel-econ-std</v>
      </c>
      <c r="R94" s="143" t="str">
        <f t="shared" si="19"/>
        <v>fuel-economy-standard.html</v>
      </c>
      <c r="S94" s="184" t="s">
        <v>173</v>
      </c>
      <c r="T94" s="10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4">A$89</f>
        <v>Transportation</v>
      </c>
      <c r="B95" s="74" t="str">
        <f t="shared" si="24"/>
        <v>Fuel Economy Standard</v>
      </c>
      <c r="C95" s="74" t="str">
        <f t="shared" si="24"/>
        <v>Percentage Additional Improvement of Fuel Economy Std</v>
      </c>
      <c r="D95" s="53" t="s">
        <v>50</v>
      </c>
      <c r="E95" s="53" t="s">
        <v>45</v>
      </c>
      <c r="F95" s="53" t="s">
        <v>91</v>
      </c>
      <c r="G95" s="53" t="s">
        <v>94</v>
      </c>
      <c r="H95" s="180">
        <v>368</v>
      </c>
      <c r="I95" s="8" t="s">
        <v>48</v>
      </c>
      <c r="J95" s="85" t="str">
        <f t="shared" si="22"/>
        <v>Vehicle Fuel Economy Standards</v>
      </c>
      <c r="K95" s="85" t="str">
        <f t="shared" si="23"/>
        <v>trans fuel economy standards</v>
      </c>
      <c r="L95" s="102">
        <f t="shared" si="18"/>
        <v>0</v>
      </c>
      <c r="M95" s="103">
        <v>0.2</v>
      </c>
      <c r="N95" s="102">
        <f t="shared" si="18"/>
        <v>0.01</v>
      </c>
      <c r="O95" s="74" t="str">
        <f t="shared" si="18"/>
        <v>% increase in miles/gal</v>
      </c>
      <c r="P95" s="184" t="s">
        <v>1579</v>
      </c>
      <c r="Q95" s="74" t="str">
        <f t="shared" si="19"/>
        <v>transportation-sector-main.html#fuel-econ-std</v>
      </c>
      <c r="R95" s="143" t="str">
        <f t="shared" si="19"/>
        <v>fuel-economy-standard.html</v>
      </c>
      <c r="S95" s="184" t="s">
        <v>173</v>
      </c>
      <c r="T95" s="53" t="s">
        <v>195</v>
      </c>
    </row>
    <row r="96" spans="1:20" ht="75">
      <c r="A96" s="74" t="str">
        <f t="shared" si="24"/>
        <v>Transportation</v>
      </c>
      <c r="B96" s="74" t="str">
        <f t="shared" si="24"/>
        <v>Fuel Economy Standard</v>
      </c>
      <c r="C96" s="74" t="str">
        <f t="shared" si="24"/>
        <v>Percentage Additional Improvement of Fuel Economy Std</v>
      </c>
      <c r="D96" s="53" t="s">
        <v>47</v>
      </c>
      <c r="E96" s="53" t="s">
        <v>45</v>
      </c>
      <c r="F96" s="53" t="s">
        <v>92</v>
      </c>
      <c r="G96" s="53" t="s">
        <v>94</v>
      </c>
      <c r="H96" s="180">
        <v>369</v>
      </c>
      <c r="I96" s="8" t="s">
        <v>48</v>
      </c>
      <c r="J96" s="85" t="str">
        <f t="shared" si="22"/>
        <v>Vehicle Fuel Economy Standards</v>
      </c>
      <c r="K96" s="85" t="str">
        <f t="shared" si="23"/>
        <v>trans fuel economy standards</v>
      </c>
      <c r="L96" s="102">
        <f t="shared" si="18"/>
        <v>0</v>
      </c>
      <c r="M96" s="102">
        <f>M$95</f>
        <v>0.2</v>
      </c>
      <c r="N96" s="102">
        <f t="shared" si="18"/>
        <v>0.01</v>
      </c>
      <c r="O96" s="74" t="str">
        <f t="shared" si="18"/>
        <v>% increase in miles/gal</v>
      </c>
      <c r="P96" s="184" t="s">
        <v>1580</v>
      </c>
      <c r="Q96" s="74" t="str">
        <f t="shared" si="19"/>
        <v>transportation-sector-main.html#fuel-econ-std</v>
      </c>
      <c r="R96" s="143" t="str">
        <f t="shared" si="19"/>
        <v>fuel-economy-standard.html</v>
      </c>
      <c r="S96" s="184" t="s">
        <v>173</v>
      </c>
      <c r="T96" s="102" t="str">
        <f>T$95</f>
        <v>U.S. DOE, 2013, "Potential for Energy Efficiency Improvement Beyond the Light-Duty-Vehicle Sector", http://www.nrel.gov/docs/fy13osti/55637.pdf, Section 3.4.5, Paragraph 1</v>
      </c>
    </row>
    <row r="97" spans="1:20" ht="120">
      <c r="A97" s="74" t="str">
        <f t="shared" si="24"/>
        <v>Transportation</v>
      </c>
      <c r="B97" s="74" t="str">
        <f t="shared" si="24"/>
        <v>Fuel Economy Standard</v>
      </c>
      <c r="C97" s="74" t="str">
        <f t="shared" si="24"/>
        <v>Percentage Additional Improvement of Fuel Economy Std</v>
      </c>
      <c r="D97" s="53" t="s">
        <v>50</v>
      </c>
      <c r="E97" s="53" t="s">
        <v>46</v>
      </c>
      <c r="F97" s="53" t="s">
        <v>91</v>
      </c>
      <c r="G97" s="53" t="s">
        <v>95</v>
      </c>
      <c r="H97" s="180">
        <v>370</v>
      </c>
      <c r="I97" s="8" t="s">
        <v>48</v>
      </c>
      <c r="J97" s="85" t="str">
        <f t="shared" si="22"/>
        <v>Vehicle Fuel Economy Standards</v>
      </c>
      <c r="K97" s="85" t="str">
        <f t="shared" si="23"/>
        <v>trans fuel economy standards</v>
      </c>
      <c r="L97" s="102">
        <f t="shared" si="18"/>
        <v>0</v>
      </c>
      <c r="M97" s="103">
        <v>0.2</v>
      </c>
      <c r="N97" s="102">
        <f t="shared" si="18"/>
        <v>0.01</v>
      </c>
      <c r="O97" s="74" t="str">
        <f t="shared" si="18"/>
        <v>% increase in miles/gal</v>
      </c>
      <c r="P97" s="184" t="s">
        <v>1581</v>
      </c>
      <c r="Q97" s="74" t="str">
        <f t="shared" si="19"/>
        <v>transportation-sector-main.html#fuel-econ-std</v>
      </c>
      <c r="R97" s="143" t="str">
        <f t="shared" si="19"/>
        <v>fuel-economy-standard.html</v>
      </c>
      <c r="S97" s="184" t="s">
        <v>173</v>
      </c>
      <c r="T97" s="53" t="s">
        <v>194</v>
      </c>
    </row>
    <row r="98" spans="1:20" ht="120">
      <c r="A98" s="74" t="str">
        <f t="shared" si="24"/>
        <v>Transportation</v>
      </c>
      <c r="B98" s="74" t="str">
        <f t="shared" si="24"/>
        <v>Fuel Economy Standard</v>
      </c>
      <c r="C98" s="74" t="str">
        <f t="shared" si="24"/>
        <v>Percentage Additional Improvement of Fuel Economy Std</v>
      </c>
      <c r="D98" s="53" t="s">
        <v>47</v>
      </c>
      <c r="E98" s="53" t="s">
        <v>46</v>
      </c>
      <c r="F98" s="53" t="s">
        <v>92</v>
      </c>
      <c r="G98" s="53" t="s">
        <v>95</v>
      </c>
      <c r="H98" s="180">
        <v>371</v>
      </c>
      <c r="I98" s="8" t="s">
        <v>48</v>
      </c>
      <c r="J98" s="85" t="str">
        <f t="shared" si="22"/>
        <v>Vehicle Fuel Economy Standards</v>
      </c>
      <c r="K98" s="85" t="str">
        <f t="shared" si="23"/>
        <v>trans fuel economy standards</v>
      </c>
      <c r="L98" s="102">
        <f t="shared" si="18"/>
        <v>0</v>
      </c>
      <c r="M98" s="102">
        <f>M$97</f>
        <v>0.2</v>
      </c>
      <c r="N98" s="102">
        <f t="shared" si="18"/>
        <v>0.01</v>
      </c>
      <c r="O98" s="74" t="str">
        <f t="shared" si="18"/>
        <v>% increase in miles/gal</v>
      </c>
      <c r="P98" s="184" t="s">
        <v>1582</v>
      </c>
      <c r="Q98" s="74" t="str">
        <f t="shared" si="19"/>
        <v>transportation-sector-main.html#fuel-econ-std</v>
      </c>
      <c r="R98" s="143" t="str">
        <f t="shared" si="19"/>
        <v>fuel-economy-standard.html</v>
      </c>
      <c r="S98" s="184" t="s">
        <v>173</v>
      </c>
      <c r="T98" s="10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4"/>
        <v>Transportation</v>
      </c>
      <c r="B99" s="74" t="str">
        <f t="shared" si="24"/>
        <v>Fuel Economy Standard</v>
      </c>
      <c r="C99" s="74" t="str">
        <f t="shared" si="24"/>
        <v>Percentage Additional Improvement of Fuel Economy Std</v>
      </c>
      <c r="D99" s="53" t="s">
        <v>50</v>
      </c>
      <c r="E99" s="53" t="s">
        <v>122</v>
      </c>
      <c r="F99" s="53" t="s">
        <v>91</v>
      </c>
      <c r="G99" s="53" t="s">
        <v>164</v>
      </c>
      <c r="H99" s="180">
        <v>372</v>
      </c>
      <c r="I99" s="8" t="s">
        <v>48</v>
      </c>
      <c r="J99" s="85" t="str">
        <f t="shared" si="22"/>
        <v>Vehicle Fuel Economy Standards</v>
      </c>
      <c r="K99" s="85" t="str">
        <f t="shared" si="23"/>
        <v>trans fuel economy standards</v>
      </c>
      <c r="L99" s="102">
        <f t="shared" si="18"/>
        <v>0</v>
      </c>
      <c r="M99" s="103">
        <v>0.74</v>
      </c>
      <c r="N99" s="102">
        <f t="shared" si="18"/>
        <v>0.01</v>
      </c>
      <c r="O99" s="74" t="str">
        <f t="shared" si="18"/>
        <v>% increase in miles/gal</v>
      </c>
      <c r="P99" s="184" t="s">
        <v>1583</v>
      </c>
      <c r="Q99" s="74" t="str">
        <f t="shared" si="19"/>
        <v>transportation-sector-main.html#fuel-econ-std</v>
      </c>
      <c r="R99" s="143" t="str">
        <f t="shared" si="19"/>
        <v>fuel-economy-standard.html</v>
      </c>
      <c r="S99" s="184" t="s">
        <v>173</v>
      </c>
      <c r="T99" s="53" t="s">
        <v>438</v>
      </c>
    </row>
    <row r="100" spans="1:20" ht="45">
      <c r="A100" s="74" t="str">
        <f t="shared" si="24"/>
        <v>Transportation</v>
      </c>
      <c r="B100" s="74" t="str">
        <f t="shared" si="24"/>
        <v>Fuel Economy Standard</v>
      </c>
      <c r="C100" s="74" t="str">
        <f t="shared" si="24"/>
        <v>Percentage Additional Improvement of Fuel Economy Std</v>
      </c>
      <c r="D100" s="53" t="s">
        <v>47</v>
      </c>
      <c r="E100" s="53" t="s">
        <v>122</v>
      </c>
      <c r="F100" s="53" t="s">
        <v>92</v>
      </c>
      <c r="G100" s="53" t="s">
        <v>164</v>
      </c>
      <c r="H100" s="180">
        <v>373</v>
      </c>
      <c r="I100" s="8" t="s">
        <v>49</v>
      </c>
      <c r="J100" s="85" t="str">
        <f t="shared" si="22"/>
        <v>Vehicle Fuel Economy Standards</v>
      </c>
      <c r="K100" s="85" t="str">
        <f t="shared" si="23"/>
        <v>trans fuel economy standards</v>
      </c>
      <c r="L100" s="61"/>
      <c r="M100" s="63"/>
      <c r="N100" s="61"/>
      <c r="O100" s="55"/>
      <c r="P100" s="184"/>
      <c r="Q100" s="55"/>
      <c r="R100" s="152"/>
      <c r="S100" s="184"/>
      <c r="T100" s="53"/>
    </row>
    <row r="101" spans="1:20" s="2" customFormat="1" ht="135">
      <c r="A101" s="93" t="s">
        <v>4</v>
      </c>
      <c r="B101" s="93" t="s">
        <v>988</v>
      </c>
      <c r="C101" s="93" t="s">
        <v>989</v>
      </c>
      <c r="D101" s="53" t="s">
        <v>50</v>
      </c>
      <c r="E101" s="53" t="s">
        <v>42</v>
      </c>
      <c r="F101" s="53" t="s">
        <v>91</v>
      </c>
      <c r="G101" s="53" t="s">
        <v>42</v>
      </c>
      <c r="H101" s="96">
        <v>460</v>
      </c>
      <c r="I101" s="53" t="s">
        <v>48</v>
      </c>
      <c r="J101" s="93" t="s">
        <v>990</v>
      </c>
      <c r="K101" s="92" t="s">
        <v>991</v>
      </c>
      <c r="L101" s="62">
        <v>0</v>
      </c>
      <c r="M101" s="62">
        <v>1</v>
      </c>
      <c r="N101" s="62">
        <v>0.01</v>
      </c>
      <c r="O101" s="53" t="s">
        <v>521</v>
      </c>
      <c r="P101" s="184" t="s">
        <v>1584</v>
      </c>
      <c r="Q101" s="73"/>
      <c r="R101" s="148" t="s">
        <v>1241</v>
      </c>
      <c r="S101" s="193" t="s">
        <v>992</v>
      </c>
      <c r="T101" s="8"/>
    </row>
    <row r="102" spans="1:20" ht="135">
      <c r="A102" s="74" t="str">
        <f>A$101</f>
        <v>Transportation</v>
      </c>
      <c r="B102" s="74" t="str">
        <f t="shared" ref="B102:C112" si="25">B$101</f>
        <v>Hydrogen Vehicle Sales Mandate</v>
      </c>
      <c r="C102" s="74" t="str">
        <f t="shared" si="25"/>
        <v>Minimum Required Hydrogen Vehicle Sales Percentage</v>
      </c>
      <c r="D102" s="53" t="s">
        <v>47</v>
      </c>
      <c r="E102" s="53" t="s">
        <v>42</v>
      </c>
      <c r="F102" s="53" t="s">
        <v>92</v>
      </c>
      <c r="G102" s="53" t="s">
        <v>42</v>
      </c>
      <c r="H102" s="180">
        <v>461</v>
      </c>
      <c r="I102" s="53" t="s">
        <v>48</v>
      </c>
      <c r="J102" s="74" t="str">
        <f t="shared" ref="J102:O110" si="26">J$101</f>
        <v>Hydrogen Veh Sales Mandate</v>
      </c>
      <c r="K102" s="74" t="str">
        <f t="shared" si="26"/>
        <v>trans hydrogen vehicle minimum</v>
      </c>
      <c r="L102" s="102">
        <f t="shared" si="26"/>
        <v>0</v>
      </c>
      <c r="M102" s="102">
        <f t="shared" si="26"/>
        <v>1</v>
      </c>
      <c r="N102" s="102">
        <f t="shared" si="26"/>
        <v>0.01</v>
      </c>
      <c r="O102" s="74" t="str">
        <f t="shared" si="26"/>
        <v>% of new vehicles sold</v>
      </c>
      <c r="P102" s="184" t="s">
        <v>1585</v>
      </c>
      <c r="Q102" s="55"/>
      <c r="R102" s="143" t="str">
        <f t="shared" ref="R102:R104" si="27">R$101</f>
        <v>hydrogen-vehicle-mandate.html</v>
      </c>
      <c r="S102" s="184"/>
      <c r="T102" s="53"/>
    </row>
    <row r="103" spans="1:20" ht="135">
      <c r="A103" s="74" t="str">
        <f t="shared" ref="A103:A112" si="28">A$101</f>
        <v>Transportation</v>
      </c>
      <c r="B103" s="74" t="str">
        <f t="shared" si="25"/>
        <v>Hydrogen Vehicle Sales Mandate</v>
      </c>
      <c r="C103" s="74" t="str">
        <f t="shared" si="25"/>
        <v>Minimum Required Hydrogen Vehicle Sales Percentage</v>
      </c>
      <c r="D103" s="53" t="s">
        <v>50</v>
      </c>
      <c r="E103" s="53" t="s">
        <v>43</v>
      </c>
      <c r="F103" s="53" t="s">
        <v>91</v>
      </c>
      <c r="G103" s="53" t="s">
        <v>43</v>
      </c>
      <c r="H103" s="96">
        <v>462</v>
      </c>
      <c r="I103" s="53" t="s">
        <v>48</v>
      </c>
      <c r="J103" s="74" t="str">
        <f t="shared" si="26"/>
        <v>Hydrogen Veh Sales Mandate</v>
      </c>
      <c r="K103" s="74" t="str">
        <f t="shared" si="26"/>
        <v>trans hydrogen vehicle minimum</v>
      </c>
      <c r="L103" s="102">
        <f t="shared" si="26"/>
        <v>0</v>
      </c>
      <c r="M103" s="102">
        <f t="shared" si="26"/>
        <v>1</v>
      </c>
      <c r="N103" s="102">
        <f t="shared" si="26"/>
        <v>0.01</v>
      </c>
      <c r="O103" s="74" t="str">
        <f t="shared" si="26"/>
        <v>% of new vehicles sold</v>
      </c>
      <c r="P103" s="184" t="s">
        <v>1586</v>
      </c>
      <c r="Q103" s="55"/>
      <c r="R103" s="143" t="str">
        <f t="shared" si="27"/>
        <v>hydrogen-vehicle-mandate.html</v>
      </c>
      <c r="S103" s="184"/>
      <c r="T103" s="53"/>
    </row>
    <row r="104" spans="1:20" ht="135">
      <c r="A104" s="74" t="str">
        <f t="shared" si="28"/>
        <v>Transportation</v>
      </c>
      <c r="B104" s="74" t="str">
        <f t="shared" si="25"/>
        <v>Hydrogen Vehicle Sales Mandate</v>
      </c>
      <c r="C104" s="74" t="str">
        <f t="shared" si="25"/>
        <v>Minimum Required Hydrogen Vehicle Sales Percentage</v>
      </c>
      <c r="D104" s="53" t="s">
        <v>47</v>
      </c>
      <c r="E104" s="53" t="s">
        <v>43</v>
      </c>
      <c r="F104" s="53" t="s">
        <v>92</v>
      </c>
      <c r="G104" s="53" t="s">
        <v>43</v>
      </c>
      <c r="H104" s="180">
        <v>463</v>
      </c>
      <c r="I104" s="53" t="s">
        <v>48</v>
      </c>
      <c r="J104" s="74" t="str">
        <f t="shared" si="26"/>
        <v>Hydrogen Veh Sales Mandate</v>
      </c>
      <c r="K104" s="74" t="str">
        <f t="shared" si="26"/>
        <v>trans hydrogen vehicle minimum</v>
      </c>
      <c r="L104" s="102">
        <f t="shared" si="26"/>
        <v>0</v>
      </c>
      <c r="M104" s="102">
        <f t="shared" si="26"/>
        <v>1</v>
      </c>
      <c r="N104" s="102">
        <f t="shared" si="26"/>
        <v>0.01</v>
      </c>
      <c r="O104" s="74" t="str">
        <f t="shared" si="26"/>
        <v>% of new vehicles sold</v>
      </c>
      <c r="P104" s="184" t="s">
        <v>1587</v>
      </c>
      <c r="Q104" s="55"/>
      <c r="R104" s="143" t="str">
        <f t="shared" si="27"/>
        <v>hydrogen-vehicle-mandate.html</v>
      </c>
      <c r="S104" s="184"/>
      <c r="T104" s="53"/>
    </row>
    <row r="105" spans="1:20" ht="90">
      <c r="A105" s="74" t="str">
        <f t="shared" si="28"/>
        <v>Transportation</v>
      </c>
      <c r="B105" s="74" t="str">
        <f t="shared" si="25"/>
        <v>Hydrogen Vehicle Sales Mandate</v>
      </c>
      <c r="C105" s="74" t="str">
        <f t="shared" si="25"/>
        <v>Minimum Required Hydrogen Vehicle Sales Percentage</v>
      </c>
      <c r="D105" s="53" t="s">
        <v>50</v>
      </c>
      <c r="E105" s="53" t="s">
        <v>44</v>
      </c>
      <c r="F105" s="53" t="s">
        <v>91</v>
      </c>
      <c r="G105" s="53" t="s">
        <v>93</v>
      </c>
      <c r="H105" s="180">
        <v>502</v>
      </c>
      <c r="I105" s="53" t="s">
        <v>48</v>
      </c>
      <c r="J105" s="74" t="str">
        <f t="shared" si="26"/>
        <v>Hydrogen Veh Sales Mandate</v>
      </c>
      <c r="K105" s="74" t="str">
        <f t="shared" si="26"/>
        <v>trans hydrogen vehicle minimum</v>
      </c>
      <c r="L105" s="102">
        <f t="shared" si="26"/>
        <v>0</v>
      </c>
      <c r="M105" s="102">
        <f t="shared" si="26"/>
        <v>1</v>
      </c>
      <c r="N105" s="102">
        <f t="shared" si="26"/>
        <v>0.01</v>
      </c>
      <c r="O105" s="74" t="str">
        <f t="shared" si="26"/>
        <v>% of new vehicles sold</v>
      </c>
      <c r="P105" s="184" t="s">
        <v>1263</v>
      </c>
      <c r="Q105" s="55"/>
      <c r="R105" s="152"/>
      <c r="S105" s="184"/>
      <c r="T105" s="53"/>
    </row>
    <row r="106" spans="1:20" ht="90">
      <c r="A106" s="74" t="str">
        <f t="shared" si="28"/>
        <v>Transportation</v>
      </c>
      <c r="B106" s="74" t="str">
        <f t="shared" si="25"/>
        <v>Hydrogen Vehicle Sales Mandate</v>
      </c>
      <c r="C106" s="74" t="str">
        <f t="shared" si="25"/>
        <v>Minimum Required Hydrogen Vehicle Sales Percentage</v>
      </c>
      <c r="D106" s="53" t="s">
        <v>47</v>
      </c>
      <c r="E106" s="53" t="s">
        <v>44</v>
      </c>
      <c r="F106" s="53" t="s">
        <v>92</v>
      </c>
      <c r="G106" s="53" t="s">
        <v>93</v>
      </c>
      <c r="H106" s="180">
        <v>503</v>
      </c>
      <c r="I106" s="53" t="s">
        <v>48</v>
      </c>
      <c r="J106" s="74" t="str">
        <f t="shared" si="26"/>
        <v>Hydrogen Veh Sales Mandate</v>
      </c>
      <c r="K106" s="74" t="str">
        <f t="shared" si="26"/>
        <v>trans hydrogen vehicle minimum</v>
      </c>
      <c r="L106" s="102">
        <f t="shared" si="26"/>
        <v>0</v>
      </c>
      <c r="M106" s="102">
        <f t="shared" si="26"/>
        <v>1</v>
      </c>
      <c r="N106" s="102">
        <f t="shared" si="26"/>
        <v>0.01</v>
      </c>
      <c r="O106" s="74" t="str">
        <f t="shared" si="26"/>
        <v>% of new vehicles sold</v>
      </c>
      <c r="P106" s="184" t="s">
        <v>1264</v>
      </c>
      <c r="Q106" s="55"/>
      <c r="R106" s="152"/>
      <c r="S106" s="184"/>
      <c r="T106" s="53"/>
    </row>
    <row r="107" spans="1:20" ht="90">
      <c r="A107" s="74" t="str">
        <f t="shared" si="28"/>
        <v>Transportation</v>
      </c>
      <c r="B107" s="74" t="str">
        <f t="shared" si="25"/>
        <v>Hydrogen Vehicle Sales Mandate</v>
      </c>
      <c r="C107" s="74" t="str">
        <f t="shared" si="25"/>
        <v>Minimum Required Hydrogen Vehicle Sales Percentage</v>
      </c>
      <c r="D107" s="53" t="s">
        <v>50</v>
      </c>
      <c r="E107" s="53" t="s">
        <v>45</v>
      </c>
      <c r="F107" s="53" t="s">
        <v>91</v>
      </c>
      <c r="G107" s="53" t="s">
        <v>94</v>
      </c>
      <c r="H107" s="180">
        <v>504</v>
      </c>
      <c r="I107" s="53" t="s">
        <v>48</v>
      </c>
      <c r="J107" s="74" t="str">
        <f t="shared" si="26"/>
        <v>Hydrogen Veh Sales Mandate</v>
      </c>
      <c r="K107" s="74" t="str">
        <f t="shared" si="26"/>
        <v>trans hydrogen vehicle minimum</v>
      </c>
      <c r="L107" s="102">
        <f t="shared" si="26"/>
        <v>0</v>
      </c>
      <c r="M107" s="102">
        <f t="shared" si="26"/>
        <v>1</v>
      </c>
      <c r="N107" s="102">
        <f t="shared" si="26"/>
        <v>0.01</v>
      </c>
      <c r="O107" s="74" t="str">
        <f t="shared" si="26"/>
        <v>% of new vehicles sold</v>
      </c>
      <c r="P107" s="184" t="s">
        <v>1261</v>
      </c>
      <c r="Q107" s="55"/>
      <c r="R107" s="152"/>
      <c r="S107" s="184"/>
      <c r="T107" s="53"/>
    </row>
    <row r="108" spans="1:20" ht="90">
      <c r="A108" s="74" t="str">
        <f t="shared" si="28"/>
        <v>Transportation</v>
      </c>
      <c r="B108" s="74" t="str">
        <f t="shared" si="25"/>
        <v>Hydrogen Vehicle Sales Mandate</v>
      </c>
      <c r="C108" s="74" t="str">
        <f t="shared" si="25"/>
        <v>Minimum Required Hydrogen Vehicle Sales Percentage</v>
      </c>
      <c r="D108" s="53" t="s">
        <v>47</v>
      </c>
      <c r="E108" s="53" t="s">
        <v>45</v>
      </c>
      <c r="F108" s="53" t="s">
        <v>92</v>
      </c>
      <c r="G108" s="53" t="s">
        <v>94</v>
      </c>
      <c r="H108" s="180">
        <v>505</v>
      </c>
      <c r="I108" s="53" t="s">
        <v>48</v>
      </c>
      <c r="J108" s="74" t="str">
        <f t="shared" si="26"/>
        <v>Hydrogen Veh Sales Mandate</v>
      </c>
      <c r="K108" s="74" t="str">
        <f t="shared" si="26"/>
        <v>trans hydrogen vehicle minimum</v>
      </c>
      <c r="L108" s="102">
        <f t="shared" si="26"/>
        <v>0</v>
      </c>
      <c r="M108" s="102">
        <f t="shared" si="26"/>
        <v>1</v>
      </c>
      <c r="N108" s="102">
        <f t="shared" si="26"/>
        <v>0.01</v>
      </c>
      <c r="O108" s="74" t="str">
        <f t="shared" si="26"/>
        <v>% of new vehicles sold</v>
      </c>
      <c r="P108" s="184" t="s">
        <v>1262</v>
      </c>
      <c r="Q108" s="55"/>
      <c r="R108" s="152"/>
      <c r="S108" s="184"/>
      <c r="T108" s="53"/>
    </row>
    <row r="109" spans="1:20" ht="90">
      <c r="A109" s="74" t="str">
        <f t="shared" si="28"/>
        <v>Transportation</v>
      </c>
      <c r="B109" s="74" t="str">
        <f t="shared" si="25"/>
        <v>Hydrogen Vehicle Sales Mandate</v>
      </c>
      <c r="C109" s="74" t="str">
        <f t="shared" si="25"/>
        <v>Minimum Required Hydrogen Vehicle Sales Percentage</v>
      </c>
      <c r="D109" s="53" t="s">
        <v>50</v>
      </c>
      <c r="E109" s="53" t="s">
        <v>46</v>
      </c>
      <c r="F109" s="53" t="s">
        <v>91</v>
      </c>
      <c r="G109" s="53" t="s">
        <v>95</v>
      </c>
      <c r="H109" s="180">
        <v>506</v>
      </c>
      <c r="I109" s="53" t="s">
        <v>48</v>
      </c>
      <c r="J109" s="74" t="str">
        <f t="shared" si="26"/>
        <v>Hydrogen Veh Sales Mandate</v>
      </c>
      <c r="K109" s="74" t="str">
        <f t="shared" si="26"/>
        <v>trans hydrogen vehicle minimum</v>
      </c>
      <c r="L109" s="102">
        <f t="shared" si="26"/>
        <v>0</v>
      </c>
      <c r="M109" s="102">
        <f t="shared" si="26"/>
        <v>1</v>
      </c>
      <c r="N109" s="102">
        <f t="shared" si="26"/>
        <v>0.01</v>
      </c>
      <c r="O109" s="74" t="str">
        <f t="shared" si="26"/>
        <v>% of new vehicles sold</v>
      </c>
      <c r="P109" s="184" t="s">
        <v>1265</v>
      </c>
      <c r="Q109" s="55"/>
      <c r="R109" s="152"/>
      <c r="S109" s="184"/>
      <c r="T109" s="53"/>
    </row>
    <row r="110" spans="1:20" ht="105">
      <c r="A110" s="74" t="str">
        <f t="shared" si="28"/>
        <v>Transportation</v>
      </c>
      <c r="B110" s="74" t="str">
        <f t="shared" si="25"/>
        <v>Hydrogen Vehicle Sales Mandate</v>
      </c>
      <c r="C110" s="74" t="str">
        <f t="shared" si="25"/>
        <v>Minimum Required Hydrogen Vehicle Sales Percentage</v>
      </c>
      <c r="D110" s="53" t="s">
        <v>47</v>
      </c>
      <c r="E110" s="53" t="s">
        <v>46</v>
      </c>
      <c r="F110" s="53" t="s">
        <v>92</v>
      </c>
      <c r="G110" s="53" t="s">
        <v>95</v>
      </c>
      <c r="H110" s="180">
        <v>507</v>
      </c>
      <c r="I110" s="53" t="s">
        <v>48</v>
      </c>
      <c r="J110" s="74" t="str">
        <f t="shared" si="26"/>
        <v>Hydrogen Veh Sales Mandate</v>
      </c>
      <c r="K110" s="74" t="str">
        <f t="shared" si="26"/>
        <v>trans hydrogen vehicle minimum</v>
      </c>
      <c r="L110" s="102">
        <f t="shared" si="26"/>
        <v>0</v>
      </c>
      <c r="M110" s="102">
        <f t="shared" si="26"/>
        <v>1</v>
      </c>
      <c r="N110" s="102">
        <f t="shared" si="26"/>
        <v>0.01</v>
      </c>
      <c r="O110" s="74" t="str">
        <f t="shared" si="26"/>
        <v>% of new vehicles sold</v>
      </c>
      <c r="P110" s="184" t="s">
        <v>1266</v>
      </c>
      <c r="Q110" s="55"/>
      <c r="R110" s="152"/>
      <c r="S110" s="184"/>
      <c r="T110" s="53"/>
    </row>
    <row r="111" spans="1:20" ht="30">
      <c r="A111" s="74" t="str">
        <f t="shared" si="28"/>
        <v>Transportation</v>
      </c>
      <c r="B111" s="74" t="str">
        <f t="shared" si="25"/>
        <v>Hydrogen Vehicle Sales Mandate</v>
      </c>
      <c r="C111" s="74" t="str">
        <f t="shared" si="25"/>
        <v>Minimum Required Hydrogen Vehicle Sales Percentage</v>
      </c>
      <c r="D111" s="53" t="s">
        <v>50</v>
      </c>
      <c r="E111" s="53" t="s">
        <v>122</v>
      </c>
      <c r="F111" s="53" t="s">
        <v>91</v>
      </c>
      <c r="G111" s="53" t="s">
        <v>164</v>
      </c>
      <c r="H111" s="180">
        <v>603</v>
      </c>
      <c r="I111" s="8" t="s">
        <v>49</v>
      </c>
      <c r="J111" s="85"/>
      <c r="K111" s="85"/>
      <c r="L111" s="61"/>
      <c r="M111" s="63"/>
      <c r="N111" s="61"/>
      <c r="O111" s="55"/>
      <c r="P111" s="184"/>
      <c r="Q111" s="55"/>
      <c r="R111" s="152"/>
      <c r="S111" s="184"/>
      <c r="T111" s="53"/>
    </row>
    <row r="112" spans="1:20" ht="30">
      <c r="A112" s="74" t="str">
        <f t="shared" si="28"/>
        <v>Transportation</v>
      </c>
      <c r="B112" s="74" t="str">
        <f t="shared" si="25"/>
        <v>Hydrogen Vehicle Sales Mandate</v>
      </c>
      <c r="C112" s="74" t="str">
        <f t="shared" si="25"/>
        <v>Minimum Required Hydrogen Vehicle Sales Percentage</v>
      </c>
      <c r="D112" s="53" t="s">
        <v>47</v>
      </c>
      <c r="E112" s="53" t="s">
        <v>122</v>
      </c>
      <c r="F112" s="53" t="s">
        <v>92</v>
      </c>
      <c r="G112" s="53" t="s">
        <v>164</v>
      </c>
      <c r="H112" s="180">
        <v>604</v>
      </c>
      <c r="I112" s="8" t="s">
        <v>49</v>
      </c>
      <c r="J112" s="85"/>
      <c r="K112" s="85"/>
      <c r="L112" s="61"/>
      <c r="M112" s="63"/>
      <c r="N112" s="61"/>
      <c r="O112" s="55"/>
      <c r="P112" s="184"/>
      <c r="Q112" s="55"/>
      <c r="R112" s="152"/>
      <c r="S112" s="184"/>
      <c r="T112" s="53"/>
    </row>
    <row r="113" spans="1:20" s="2" customFormat="1" ht="75">
      <c r="A113" s="93" t="s">
        <v>4</v>
      </c>
      <c r="B113" s="93" t="s">
        <v>526</v>
      </c>
      <c r="C113" s="93" t="s">
        <v>527</v>
      </c>
      <c r="D113" s="53"/>
      <c r="E113" s="53"/>
      <c r="F113" s="53"/>
      <c r="G113" s="53"/>
      <c r="H113" s="96">
        <v>190</v>
      </c>
      <c r="I113" s="53" t="s">
        <v>48</v>
      </c>
      <c r="J113" s="75" t="s">
        <v>526</v>
      </c>
      <c r="K113" s="76" t="s">
        <v>621</v>
      </c>
      <c r="L113" s="63">
        <v>0</v>
      </c>
      <c r="M113" s="63">
        <v>0.2</v>
      </c>
      <c r="N113" s="63">
        <v>0.01</v>
      </c>
      <c r="O113" s="8" t="s">
        <v>528</v>
      </c>
      <c r="P113" s="184" t="s">
        <v>628</v>
      </c>
      <c r="Q113" s="53" t="s">
        <v>529</v>
      </c>
      <c r="R113" s="151" t="s">
        <v>530</v>
      </c>
      <c r="S113" s="194" t="s">
        <v>531</v>
      </c>
      <c r="T113" s="8"/>
    </row>
    <row r="114" spans="1:20" ht="330">
      <c r="A114" s="92" t="s">
        <v>4</v>
      </c>
      <c r="B114" s="92" t="s">
        <v>12</v>
      </c>
      <c r="C114" s="92" t="s">
        <v>332</v>
      </c>
      <c r="D114" s="53" t="s">
        <v>50</v>
      </c>
      <c r="E114" s="53"/>
      <c r="F114" s="53" t="s">
        <v>491</v>
      </c>
      <c r="G114" s="53"/>
      <c r="H114" s="180">
        <v>8</v>
      </c>
      <c r="I114" s="53" t="s">
        <v>48</v>
      </c>
      <c r="J114" s="76" t="s">
        <v>12</v>
      </c>
      <c r="K114" s="76" t="s">
        <v>620</v>
      </c>
      <c r="L114" s="60">
        <v>0</v>
      </c>
      <c r="M114" s="60">
        <v>1</v>
      </c>
      <c r="N114" s="60">
        <v>0.01</v>
      </c>
      <c r="O114" s="53" t="s">
        <v>39</v>
      </c>
      <c r="P114" s="205" t="s">
        <v>1685</v>
      </c>
      <c r="Q114" s="53" t="s">
        <v>216</v>
      </c>
      <c r="R114" s="151" t="s">
        <v>217</v>
      </c>
      <c r="S114" s="195" t="s">
        <v>492</v>
      </c>
      <c r="T114" s="53"/>
    </row>
    <row r="115" spans="1:20" ht="120">
      <c r="A115" s="74" t="str">
        <f>A$114</f>
        <v>Transportation</v>
      </c>
      <c r="B115" s="74" t="str">
        <f t="shared" ref="B115:C115" si="29">B$114</f>
        <v>Transportation Demand Management</v>
      </c>
      <c r="C115" s="74" t="str">
        <f t="shared" si="29"/>
        <v>Fraction of TDM Package Implemented</v>
      </c>
      <c r="D115" s="53" t="s">
        <v>47</v>
      </c>
      <c r="E115" s="53"/>
      <c r="F115" s="53" t="s">
        <v>92</v>
      </c>
      <c r="G115" s="53"/>
      <c r="H115" s="180">
        <v>179</v>
      </c>
      <c r="I115" s="53" t="s">
        <v>48</v>
      </c>
      <c r="J115" s="74" t="str">
        <f t="shared" ref="J115:O115" si="30">J$114</f>
        <v>Transportation Demand Management</v>
      </c>
      <c r="K115" s="64" t="str">
        <f t="shared" si="30"/>
        <v>trans TDM</v>
      </c>
      <c r="L115" s="64">
        <f t="shared" si="30"/>
        <v>0</v>
      </c>
      <c r="M115" s="64">
        <f t="shared" si="30"/>
        <v>1</v>
      </c>
      <c r="N115" s="64">
        <f t="shared" si="30"/>
        <v>0.01</v>
      </c>
      <c r="O115" s="58" t="str">
        <f t="shared" si="30"/>
        <v>% of TDM package implemented</v>
      </c>
      <c r="P115" s="205" t="s">
        <v>1674</v>
      </c>
      <c r="Q115" s="58" t="str">
        <f t="shared" ref="Q115:S115" si="31">Q$114</f>
        <v>transportation-sector-main.html#tdm</v>
      </c>
      <c r="R115" s="153" t="str">
        <f t="shared" si="31"/>
        <v>transportation-demand-management.html</v>
      </c>
      <c r="S115" s="196" t="str">
        <f t="shared" si="31"/>
        <v>International Energy Agency, 2009, "Transport, Energy and CO2: Moving toward Sustainability", http://www.iea.org/publications/freepublications/publication/transport2009.pdf</v>
      </c>
      <c r="T115" s="53"/>
    </row>
    <row r="116" spans="1:20" ht="75">
      <c r="A116" s="92" t="s">
        <v>77</v>
      </c>
      <c r="B116" s="92" t="s">
        <v>16</v>
      </c>
      <c r="C116" s="92" t="s">
        <v>980</v>
      </c>
      <c r="D116" s="53" t="s">
        <v>124</v>
      </c>
      <c r="E116" s="53" t="s">
        <v>307</v>
      </c>
      <c r="F116" s="53" t="s">
        <v>311</v>
      </c>
      <c r="G116" s="53" t="s">
        <v>130</v>
      </c>
      <c r="H116" s="180">
        <v>435</v>
      </c>
      <c r="I116" s="53" t="s">
        <v>48</v>
      </c>
      <c r="J116" s="76" t="s">
        <v>16</v>
      </c>
      <c r="K116" s="76" t="s">
        <v>979</v>
      </c>
      <c r="L116" s="59">
        <v>0</v>
      </c>
      <c r="M116" s="59">
        <v>1</v>
      </c>
      <c r="N116" s="59">
        <v>0.01</v>
      </c>
      <c r="O116" s="53" t="s">
        <v>123</v>
      </c>
      <c r="P116" s="205" t="s">
        <v>1692</v>
      </c>
      <c r="Q116" s="53" t="s">
        <v>218</v>
      </c>
      <c r="R116" s="151" t="s">
        <v>219</v>
      </c>
      <c r="S116" s="144" t="s">
        <v>1675</v>
      </c>
      <c r="T116" s="53"/>
    </row>
    <row r="117" spans="1:20" ht="45">
      <c r="A117" s="74" t="str">
        <f>A$116</f>
        <v>Buildings and Appliances</v>
      </c>
      <c r="B117" s="74" t="str">
        <f t="shared" ref="B117:C129" si="32">B$116</f>
        <v>Building Component Electrification</v>
      </c>
      <c r="C117" s="74" t="str">
        <f t="shared" si="32"/>
        <v>Fraction of New Bldg Components Shifted to Other Fuels</v>
      </c>
      <c r="D117" s="53" t="s">
        <v>125</v>
      </c>
      <c r="E117" s="53" t="s">
        <v>307</v>
      </c>
      <c r="F117" s="53" t="s">
        <v>311</v>
      </c>
      <c r="G117" s="53" t="s">
        <v>131</v>
      </c>
      <c r="H117" s="180">
        <v>436</v>
      </c>
      <c r="I117" s="53" t="s">
        <v>49</v>
      </c>
      <c r="J117" s="74"/>
      <c r="K117" s="66"/>
      <c r="L117" s="102"/>
      <c r="M117" s="102"/>
      <c r="N117" s="64"/>
      <c r="O117" s="58"/>
      <c r="P117" s="184"/>
      <c r="Q117" s="58"/>
      <c r="R117" s="153"/>
      <c r="S117" s="196"/>
      <c r="T117" s="58"/>
    </row>
    <row r="118" spans="1:20" ht="45">
      <c r="A118" s="74" t="str">
        <f t="shared" ref="A118:C130" si="33">A$116</f>
        <v>Buildings and Appliances</v>
      </c>
      <c r="B118" s="74" t="str">
        <f t="shared" si="32"/>
        <v>Building Component Electrification</v>
      </c>
      <c r="C118" s="74" t="str">
        <f t="shared" si="32"/>
        <v>Fraction of New Bldg Components Shifted to Other Fuels</v>
      </c>
      <c r="D118" s="53" t="s">
        <v>127</v>
      </c>
      <c r="E118" s="53" t="s">
        <v>307</v>
      </c>
      <c r="F118" s="53" t="s">
        <v>311</v>
      </c>
      <c r="G118" s="53" t="s">
        <v>133</v>
      </c>
      <c r="H118" s="180">
        <v>437</v>
      </c>
      <c r="I118" s="53" t="s">
        <v>49</v>
      </c>
      <c r="J118" s="74"/>
      <c r="K118" s="66"/>
      <c r="L118" s="66"/>
      <c r="M118" s="64"/>
      <c r="N118" s="64"/>
      <c r="O118" s="58"/>
      <c r="P118" s="184"/>
      <c r="Q118" s="58"/>
      <c r="R118" s="153"/>
      <c r="S118" s="196"/>
      <c r="T118" s="58"/>
    </row>
    <row r="119" spans="1:20" ht="67.5" customHeight="1">
      <c r="A119" s="74" t="str">
        <f t="shared" si="33"/>
        <v>Buildings and Appliances</v>
      </c>
      <c r="B119" s="74" t="str">
        <f t="shared" si="32"/>
        <v>Building Component Electrification</v>
      </c>
      <c r="C119" s="74" t="str">
        <f t="shared" si="32"/>
        <v>Fraction of New Bldg Components Shifted to Other Fuels</v>
      </c>
      <c r="D119" s="53" t="s">
        <v>128</v>
      </c>
      <c r="E119" s="53" t="s">
        <v>307</v>
      </c>
      <c r="F119" s="53" t="s">
        <v>311</v>
      </c>
      <c r="G119" s="53" t="s">
        <v>134</v>
      </c>
      <c r="H119" s="180">
        <v>438</v>
      </c>
      <c r="I119" s="53" t="s">
        <v>48</v>
      </c>
      <c r="J119" s="74" t="str">
        <f t="shared" ref="J119:J121" si="34">J$116</f>
        <v>Building Component Electrification</v>
      </c>
      <c r="K119" s="66" t="str">
        <f t="shared" ref="K119:O121" si="35">K$116</f>
        <v>bldgs new component fuel shifting</v>
      </c>
      <c r="L119" s="102">
        <f t="shared" si="35"/>
        <v>0</v>
      </c>
      <c r="M119" s="102">
        <f t="shared" si="35"/>
        <v>1</v>
      </c>
      <c r="N119" s="64">
        <f t="shared" si="35"/>
        <v>0.01</v>
      </c>
      <c r="O119" s="58" t="str">
        <f t="shared" si="35"/>
        <v>% of newly sold non-electric building components</v>
      </c>
      <c r="P119" s="205" t="s">
        <v>1696</v>
      </c>
      <c r="Q119" s="58" t="str">
        <f t="shared" ref="Q119:R121" si="36">Q$116</f>
        <v>buildings-sector-main.html#component-elec</v>
      </c>
      <c r="R119" s="153" t="str">
        <f t="shared" si="36"/>
        <v>building-component-electrification.html</v>
      </c>
      <c r="S119" s="196"/>
      <c r="T119" s="58"/>
    </row>
    <row r="120" spans="1:20" ht="60">
      <c r="A120" s="74" t="str">
        <f t="shared" si="33"/>
        <v>Buildings and Appliances</v>
      </c>
      <c r="B120" s="74" t="str">
        <f t="shared" si="32"/>
        <v>Building Component Electrification</v>
      </c>
      <c r="C120" s="74" t="str">
        <f t="shared" si="32"/>
        <v>Fraction of New Bldg Components Shifted to Other Fuels</v>
      </c>
      <c r="D120" s="53" t="s">
        <v>129</v>
      </c>
      <c r="E120" s="53" t="s">
        <v>307</v>
      </c>
      <c r="F120" s="53" t="s">
        <v>311</v>
      </c>
      <c r="G120" s="53" t="s">
        <v>135</v>
      </c>
      <c r="H120" s="180">
        <v>439</v>
      </c>
      <c r="I120" s="53" t="s">
        <v>49</v>
      </c>
      <c r="J120" s="74" t="str">
        <f t="shared" si="34"/>
        <v>Building Component Electrification</v>
      </c>
      <c r="K120" s="66" t="str">
        <f t="shared" si="35"/>
        <v>bldgs new component fuel shifting</v>
      </c>
      <c r="L120" s="102">
        <f t="shared" si="35"/>
        <v>0</v>
      </c>
      <c r="M120" s="102">
        <f t="shared" si="35"/>
        <v>1</v>
      </c>
      <c r="N120" s="64">
        <f t="shared" si="35"/>
        <v>0.01</v>
      </c>
      <c r="O120" s="58" t="str">
        <f t="shared" si="35"/>
        <v>% of newly sold non-electric building components</v>
      </c>
      <c r="P120" s="205" t="s">
        <v>1693</v>
      </c>
      <c r="Q120" s="58" t="str">
        <f t="shared" si="36"/>
        <v>buildings-sector-main.html#component-elec</v>
      </c>
      <c r="R120" s="153" t="str">
        <f t="shared" si="36"/>
        <v>building-component-electrification.html</v>
      </c>
      <c r="S120" s="197"/>
      <c r="T120" s="58"/>
    </row>
    <row r="121" spans="1:20" ht="60">
      <c r="A121" s="74" t="str">
        <f t="shared" si="33"/>
        <v>Buildings and Appliances</v>
      </c>
      <c r="B121" s="74" t="str">
        <f t="shared" si="32"/>
        <v>Building Component Electrification</v>
      </c>
      <c r="C121" s="74" t="str">
        <f t="shared" si="32"/>
        <v>Fraction of New Bldg Components Shifted to Other Fuels</v>
      </c>
      <c r="D121" s="53" t="s">
        <v>124</v>
      </c>
      <c r="E121" s="53" t="s">
        <v>308</v>
      </c>
      <c r="F121" s="53" t="s">
        <v>310</v>
      </c>
      <c r="G121" s="53" t="s">
        <v>130</v>
      </c>
      <c r="H121" s="180">
        <v>440</v>
      </c>
      <c r="I121" s="53" t="s">
        <v>48</v>
      </c>
      <c r="J121" s="74" t="str">
        <f t="shared" si="34"/>
        <v>Building Component Electrification</v>
      </c>
      <c r="K121" s="66" t="str">
        <f t="shared" si="35"/>
        <v>bldgs new component fuel shifting</v>
      </c>
      <c r="L121" s="102">
        <f t="shared" si="35"/>
        <v>0</v>
      </c>
      <c r="M121" s="102">
        <f t="shared" si="35"/>
        <v>1</v>
      </c>
      <c r="N121" s="64">
        <f t="shared" si="35"/>
        <v>0.01</v>
      </c>
      <c r="O121" s="58" t="str">
        <f t="shared" si="35"/>
        <v>% of newly sold non-electric building components</v>
      </c>
      <c r="P121" s="205" t="s">
        <v>1694</v>
      </c>
      <c r="Q121" s="58" t="str">
        <f t="shared" si="36"/>
        <v>buildings-sector-main.html#component-elec</v>
      </c>
      <c r="R121" s="153" t="str">
        <f t="shared" si="36"/>
        <v>building-component-electrification.html</v>
      </c>
      <c r="S121" s="196"/>
      <c r="T121" s="58"/>
    </row>
    <row r="122" spans="1:20" ht="45">
      <c r="A122" s="74" t="str">
        <f t="shared" si="33"/>
        <v>Buildings and Appliances</v>
      </c>
      <c r="B122" s="74" t="str">
        <f t="shared" si="32"/>
        <v>Building Component Electrification</v>
      </c>
      <c r="C122" s="74" t="str">
        <f t="shared" si="32"/>
        <v>Fraction of New Bldg Components Shifted to Other Fuels</v>
      </c>
      <c r="D122" s="53" t="s">
        <v>125</v>
      </c>
      <c r="E122" s="53" t="s">
        <v>308</v>
      </c>
      <c r="F122" s="53" t="s">
        <v>310</v>
      </c>
      <c r="G122" s="53" t="s">
        <v>131</v>
      </c>
      <c r="H122" s="180">
        <v>441</v>
      </c>
      <c r="I122" s="53" t="s">
        <v>49</v>
      </c>
      <c r="J122" s="74"/>
      <c r="K122" s="66"/>
      <c r="L122" s="66"/>
      <c r="M122" s="64"/>
      <c r="N122" s="64"/>
      <c r="O122" s="58"/>
      <c r="P122" s="184"/>
      <c r="Q122" s="58"/>
      <c r="R122" s="153"/>
      <c r="S122" s="196"/>
      <c r="T122" s="58"/>
    </row>
    <row r="123" spans="1:20" ht="45">
      <c r="A123" s="74" t="str">
        <f t="shared" si="33"/>
        <v>Buildings and Appliances</v>
      </c>
      <c r="B123" s="74" t="str">
        <f t="shared" si="32"/>
        <v>Building Component Electrification</v>
      </c>
      <c r="C123" s="74" t="str">
        <f t="shared" si="32"/>
        <v>Fraction of New Bldg Components Shifted to Other Fuels</v>
      </c>
      <c r="D123" s="53" t="s">
        <v>127</v>
      </c>
      <c r="E123" s="53" t="s">
        <v>308</v>
      </c>
      <c r="F123" s="53" t="s">
        <v>310</v>
      </c>
      <c r="G123" s="53" t="s">
        <v>133</v>
      </c>
      <c r="H123" s="180">
        <v>442</v>
      </c>
      <c r="I123" s="53" t="s">
        <v>49</v>
      </c>
      <c r="J123" s="74"/>
      <c r="K123" s="66"/>
      <c r="L123" s="66"/>
      <c r="M123" s="64"/>
      <c r="N123" s="64"/>
      <c r="O123" s="58"/>
      <c r="P123" s="184"/>
      <c r="Q123" s="58"/>
      <c r="R123" s="153"/>
      <c r="S123" s="196"/>
      <c r="T123" s="58"/>
    </row>
    <row r="124" spans="1:20" ht="60">
      <c r="A124" s="74" t="str">
        <f t="shared" si="33"/>
        <v>Buildings and Appliances</v>
      </c>
      <c r="B124" s="74" t="str">
        <f t="shared" si="32"/>
        <v>Building Component Electrification</v>
      </c>
      <c r="C124" s="74" t="str">
        <f t="shared" si="32"/>
        <v>Fraction of New Bldg Components Shifted to Other Fuels</v>
      </c>
      <c r="D124" s="53" t="s">
        <v>128</v>
      </c>
      <c r="E124" s="53" t="s">
        <v>308</v>
      </c>
      <c r="F124" s="53" t="s">
        <v>310</v>
      </c>
      <c r="G124" s="53" t="s">
        <v>134</v>
      </c>
      <c r="H124" s="180">
        <v>443</v>
      </c>
      <c r="I124" s="53" t="s">
        <v>48</v>
      </c>
      <c r="J124" s="74" t="str">
        <f t="shared" ref="J124:O126" si="37">J$116</f>
        <v>Building Component Electrification</v>
      </c>
      <c r="K124" s="66" t="str">
        <f t="shared" si="37"/>
        <v>bldgs new component fuel shifting</v>
      </c>
      <c r="L124" s="102">
        <f t="shared" si="37"/>
        <v>0</v>
      </c>
      <c r="M124" s="102">
        <f t="shared" si="37"/>
        <v>1</v>
      </c>
      <c r="N124" s="64">
        <f t="shared" si="37"/>
        <v>0.01</v>
      </c>
      <c r="O124" s="58" t="str">
        <f t="shared" si="37"/>
        <v>% of newly sold non-electric building components</v>
      </c>
      <c r="P124" s="205" t="s">
        <v>1697</v>
      </c>
      <c r="Q124" s="58" t="str">
        <f t="shared" ref="Q124:R126" si="38">Q$116</f>
        <v>buildings-sector-main.html#component-elec</v>
      </c>
      <c r="R124" s="153" t="str">
        <f t="shared" si="38"/>
        <v>building-component-electrification.html</v>
      </c>
      <c r="S124" s="196"/>
      <c r="T124" s="58"/>
    </row>
    <row r="125" spans="1:20" ht="60">
      <c r="A125" s="74" t="str">
        <f t="shared" si="33"/>
        <v>Buildings and Appliances</v>
      </c>
      <c r="B125" s="74" t="str">
        <f t="shared" si="32"/>
        <v>Building Component Electrification</v>
      </c>
      <c r="C125" s="74" t="str">
        <f t="shared" si="32"/>
        <v>Fraction of New Bldg Components Shifted to Other Fuels</v>
      </c>
      <c r="D125" s="53" t="s">
        <v>129</v>
      </c>
      <c r="E125" s="53" t="s">
        <v>308</v>
      </c>
      <c r="F125" s="53" t="s">
        <v>310</v>
      </c>
      <c r="G125" s="53" t="s">
        <v>135</v>
      </c>
      <c r="H125" s="180">
        <v>444</v>
      </c>
      <c r="I125" s="53" t="s">
        <v>49</v>
      </c>
      <c r="J125" s="74" t="str">
        <f t="shared" si="37"/>
        <v>Building Component Electrification</v>
      </c>
      <c r="K125" s="66" t="str">
        <f t="shared" si="37"/>
        <v>bldgs new component fuel shifting</v>
      </c>
      <c r="L125" s="102">
        <f t="shared" si="37"/>
        <v>0</v>
      </c>
      <c r="M125" s="102">
        <f t="shared" si="37"/>
        <v>1</v>
      </c>
      <c r="N125" s="64">
        <f t="shared" si="37"/>
        <v>0.01</v>
      </c>
      <c r="O125" s="58" t="str">
        <f t="shared" si="37"/>
        <v>% of newly sold non-electric building components</v>
      </c>
      <c r="P125" s="205" t="s">
        <v>1695</v>
      </c>
      <c r="Q125" s="58" t="str">
        <f t="shared" si="38"/>
        <v>buildings-sector-main.html#component-elec</v>
      </c>
      <c r="R125" s="153" t="str">
        <f t="shared" si="38"/>
        <v>building-component-electrification.html</v>
      </c>
      <c r="S125" s="197"/>
      <c r="T125" s="58"/>
    </row>
    <row r="126" spans="1:20" ht="60">
      <c r="A126" s="74" t="str">
        <f t="shared" si="33"/>
        <v>Buildings and Appliances</v>
      </c>
      <c r="B126" s="74" t="str">
        <f t="shared" si="32"/>
        <v>Building Component Electrification</v>
      </c>
      <c r="C126" s="74" t="str">
        <f t="shared" si="32"/>
        <v>Fraction of New Bldg Components Shifted to Other Fuels</v>
      </c>
      <c r="D126" s="53" t="s">
        <v>124</v>
      </c>
      <c r="E126" s="53" t="s">
        <v>309</v>
      </c>
      <c r="F126" s="53" t="s">
        <v>185</v>
      </c>
      <c r="G126" s="53" t="s">
        <v>130</v>
      </c>
      <c r="H126" s="180">
        <v>445</v>
      </c>
      <c r="I126" s="53" t="s">
        <v>48</v>
      </c>
      <c r="J126" s="74" t="str">
        <f t="shared" si="37"/>
        <v>Building Component Electrification</v>
      </c>
      <c r="K126" s="66" t="str">
        <f t="shared" si="37"/>
        <v>bldgs new component fuel shifting</v>
      </c>
      <c r="L126" s="102">
        <f t="shared" si="37"/>
        <v>0</v>
      </c>
      <c r="M126" s="102">
        <f t="shared" si="37"/>
        <v>1</v>
      </c>
      <c r="N126" s="64">
        <f t="shared" si="37"/>
        <v>0.01</v>
      </c>
      <c r="O126" s="58" t="str">
        <f t="shared" si="37"/>
        <v>% of newly sold non-electric building components</v>
      </c>
      <c r="P126" s="205" t="s">
        <v>1698</v>
      </c>
      <c r="Q126" s="58" t="str">
        <f t="shared" si="38"/>
        <v>buildings-sector-main.html#component-elec</v>
      </c>
      <c r="R126" s="153" t="str">
        <f t="shared" si="38"/>
        <v>building-component-electrification.html</v>
      </c>
      <c r="S126" s="196" t="s">
        <v>1676</v>
      </c>
      <c r="T126" s="58"/>
    </row>
    <row r="127" spans="1:20" ht="45">
      <c r="A127" s="74" t="str">
        <f t="shared" si="33"/>
        <v>Buildings and Appliances</v>
      </c>
      <c r="B127" s="74" t="str">
        <f t="shared" si="32"/>
        <v>Building Component Electrification</v>
      </c>
      <c r="C127" s="74" t="str">
        <f t="shared" si="32"/>
        <v>Fraction of New Bldg Components Shifted to Other Fuels</v>
      </c>
      <c r="D127" s="53" t="s">
        <v>125</v>
      </c>
      <c r="E127" s="53" t="s">
        <v>309</v>
      </c>
      <c r="F127" s="53" t="s">
        <v>185</v>
      </c>
      <c r="G127" s="53" t="s">
        <v>131</v>
      </c>
      <c r="H127" s="180">
        <v>446</v>
      </c>
      <c r="I127" s="53" t="s">
        <v>49</v>
      </c>
      <c r="J127" s="74"/>
      <c r="K127" s="66"/>
      <c r="L127" s="66"/>
      <c r="M127" s="64"/>
      <c r="N127" s="64"/>
      <c r="O127" s="58"/>
      <c r="P127" s="184"/>
      <c r="Q127" s="58"/>
      <c r="R127" s="153"/>
      <c r="S127" s="196"/>
      <c r="T127" s="58"/>
    </row>
    <row r="128" spans="1:20" ht="45">
      <c r="A128" s="74" t="str">
        <f t="shared" si="33"/>
        <v>Buildings and Appliances</v>
      </c>
      <c r="B128" s="74" t="str">
        <f t="shared" si="32"/>
        <v>Building Component Electrification</v>
      </c>
      <c r="C128" s="74" t="str">
        <f t="shared" si="32"/>
        <v>Fraction of New Bldg Components Shifted to Other Fuels</v>
      </c>
      <c r="D128" s="53" t="s">
        <v>127</v>
      </c>
      <c r="E128" s="53" t="s">
        <v>309</v>
      </c>
      <c r="F128" s="53" t="s">
        <v>185</v>
      </c>
      <c r="G128" s="53" t="s">
        <v>133</v>
      </c>
      <c r="H128" s="180">
        <v>447</v>
      </c>
      <c r="I128" s="53" t="s">
        <v>49</v>
      </c>
      <c r="J128" s="74"/>
      <c r="K128" s="66"/>
      <c r="L128" s="66"/>
      <c r="M128" s="64"/>
      <c r="N128" s="64"/>
      <c r="O128" s="58"/>
      <c r="P128" s="184"/>
      <c r="Q128" s="58"/>
      <c r="R128" s="153"/>
      <c r="S128" s="196"/>
      <c r="T128" s="58"/>
    </row>
    <row r="129" spans="1:20" ht="60">
      <c r="A129" s="74" t="str">
        <f t="shared" si="33"/>
        <v>Buildings and Appliances</v>
      </c>
      <c r="B129" s="74" t="str">
        <f t="shared" si="32"/>
        <v>Building Component Electrification</v>
      </c>
      <c r="C129" s="74" t="str">
        <f t="shared" si="32"/>
        <v>Fraction of New Bldg Components Shifted to Other Fuels</v>
      </c>
      <c r="D129" s="53" t="s">
        <v>128</v>
      </c>
      <c r="E129" s="53" t="s">
        <v>309</v>
      </c>
      <c r="F129" s="53" t="s">
        <v>185</v>
      </c>
      <c r="G129" s="53" t="s">
        <v>134</v>
      </c>
      <c r="H129" s="180">
        <v>448</v>
      </c>
      <c r="I129" s="53" t="s">
        <v>48</v>
      </c>
      <c r="J129" s="74" t="str">
        <f t="shared" ref="J129:O130" si="39">J$116</f>
        <v>Building Component Electrification</v>
      </c>
      <c r="K129" s="66" t="str">
        <f t="shared" si="39"/>
        <v>bldgs new component fuel shifting</v>
      </c>
      <c r="L129" s="102">
        <f t="shared" si="39"/>
        <v>0</v>
      </c>
      <c r="M129" s="102">
        <f t="shared" si="39"/>
        <v>1</v>
      </c>
      <c r="N129" s="64">
        <f t="shared" si="39"/>
        <v>0.01</v>
      </c>
      <c r="O129" s="58" t="str">
        <f t="shared" si="39"/>
        <v>% of newly sold non-electric building components</v>
      </c>
      <c r="P129" s="205" t="s">
        <v>1699</v>
      </c>
      <c r="Q129" s="58" t="str">
        <f t="shared" ref="Q129:R130" si="40">Q$116</f>
        <v>buildings-sector-main.html#component-elec</v>
      </c>
      <c r="R129" s="153" t="str">
        <f t="shared" si="40"/>
        <v>building-component-electrification.html</v>
      </c>
      <c r="S129" s="196" t="s">
        <v>1677</v>
      </c>
      <c r="T129" s="58"/>
    </row>
    <row r="130" spans="1:20" ht="60">
      <c r="A130" s="74" t="str">
        <f t="shared" si="33"/>
        <v>Buildings and Appliances</v>
      </c>
      <c r="B130" s="74" t="str">
        <f t="shared" si="33"/>
        <v>Building Component Electrification</v>
      </c>
      <c r="C130" s="74" t="str">
        <f t="shared" si="33"/>
        <v>Fraction of New Bldg Components Shifted to Other Fuels</v>
      </c>
      <c r="D130" s="53" t="s">
        <v>129</v>
      </c>
      <c r="E130" s="53" t="s">
        <v>309</v>
      </c>
      <c r="F130" s="53" t="s">
        <v>185</v>
      </c>
      <c r="G130" s="53" t="s">
        <v>135</v>
      </c>
      <c r="H130" s="180">
        <v>449</v>
      </c>
      <c r="I130" s="53" t="s">
        <v>48</v>
      </c>
      <c r="J130" s="74" t="str">
        <f t="shared" si="39"/>
        <v>Building Component Electrification</v>
      </c>
      <c r="K130" s="66" t="str">
        <f t="shared" si="39"/>
        <v>bldgs new component fuel shifting</v>
      </c>
      <c r="L130" s="102">
        <f t="shared" si="39"/>
        <v>0</v>
      </c>
      <c r="M130" s="102">
        <f t="shared" si="39"/>
        <v>1</v>
      </c>
      <c r="N130" s="64">
        <f t="shared" si="39"/>
        <v>0.01</v>
      </c>
      <c r="O130" s="58" t="str">
        <f t="shared" si="39"/>
        <v>% of newly sold non-electric building components</v>
      </c>
      <c r="P130" s="205" t="s">
        <v>1700</v>
      </c>
      <c r="Q130" s="58" t="str">
        <f t="shared" si="40"/>
        <v>buildings-sector-main.html#component-elec</v>
      </c>
      <c r="R130" s="153" t="str">
        <f t="shared" si="40"/>
        <v>building-component-electrification.html</v>
      </c>
      <c r="S130" s="196" t="s">
        <v>1678</v>
      </c>
      <c r="T130" s="58"/>
    </row>
    <row r="131" spans="1:20" s="4" customFormat="1" ht="120">
      <c r="A131" s="92" t="s">
        <v>77</v>
      </c>
      <c r="B131" s="92" t="s">
        <v>109</v>
      </c>
      <c r="C131" s="92" t="s">
        <v>333</v>
      </c>
      <c r="D131" s="53" t="s">
        <v>124</v>
      </c>
      <c r="E131" s="53" t="s">
        <v>307</v>
      </c>
      <c r="F131" s="53" t="s">
        <v>311</v>
      </c>
      <c r="G131" s="53" t="s">
        <v>130</v>
      </c>
      <c r="H131" s="180">
        <v>13</v>
      </c>
      <c r="I131" s="53" t="s">
        <v>48</v>
      </c>
      <c r="J131" s="76" t="s">
        <v>109</v>
      </c>
      <c r="K131" s="76" t="s">
        <v>619</v>
      </c>
      <c r="L131" s="59">
        <v>0</v>
      </c>
      <c r="M131" s="59">
        <f>ROUND(MaxBoundCalculations!B162,2)</f>
        <v>0.22</v>
      </c>
      <c r="N131" s="59">
        <v>0.01</v>
      </c>
      <c r="O131" s="53" t="s">
        <v>34</v>
      </c>
      <c r="P131" s="205" t="s">
        <v>1701</v>
      </c>
      <c r="Q131" s="53" t="s">
        <v>220</v>
      </c>
      <c r="R131" s="151" t="s">
        <v>221</v>
      </c>
      <c r="S131" s="184" t="s">
        <v>168</v>
      </c>
      <c r="T131" s="53" t="s">
        <v>479</v>
      </c>
    </row>
    <row r="132" spans="1:20" s="4" customFormat="1" ht="120">
      <c r="A132" s="74" t="str">
        <f>A$131</f>
        <v>Buildings and Appliances</v>
      </c>
      <c r="B132" s="74" t="str">
        <f t="shared" ref="B132:C147" si="41">B$131</f>
        <v>Building Energy Efficiency Standards</v>
      </c>
      <c r="C132" s="74" t="str">
        <f t="shared" si="41"/>
        <v>Reduction in E Use Allowed by Component Eff Std</v>
      </c>
      <c r="D132" s="53" t="s">
        <v>125</v>
      </c>
      <c r="E132" s="53" t="s">
        <v>307</v>
      </c>
      <c r="F132" s="53" t="s">
        <v>311</v>
      </c>
      <c r="G132" s="53" t="s">
        <v>131</v>
      </c>
      <c r="H132" s="180">
        <v>14</v>
      </c>
      <c r="I132" s="53" t="s">
        <v>48</v>
      </c>
      <c r="J132" s="74" t="str">
        <f t="shared" ref="J132:J148" si="42">J$131</f>
        <v>Building Energy Efficiency Standards</v>
      </c>
      <c r="K132" s="61" t="str">
        <f t="shared" ref="K132:O147" si="43">K$131</f>
        <v>bldgs efficiency standards</v>
      </c>
      <c r="L132" s="61">
        <f t="shared" si="43"/>
        <v>0</v>
      </c>
      <c r="M132" s="63">
        <f>ROUND(MaxBoundCalculations!B163,2)</f>
        <v>0.38</v>
      </c>
      <c r="N132" s="61">
        <f t="shared" si="43"/>
        <v>0.01</v>
      </c>
      <c r="O132" s="55" t="str">
        <f t="shared" si="43"/>
        <v>% reduction in energy use</v>
      </c>
      <c r="P132" s="205" t="s">
        <v>1702</v>
      </c>
      <c r="Q132" s="55" t="str">
        <f t="shared" ref="Q132:S147" si="44">Q$131</f>
        <v>buildings-sector-main.html#eff-stds</v>
      </c>
      <c r="R132" s="152" t="str">
        <f t="shared" si="44"/>
        <v>building-energy-efficiency-standards.html</v>
      </c>
      <c r="S132"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5" t="str">
        <f>T131</f>
        <v>Itron, 2007, "ASSESSMENT OF LONG-TERM
ELECTRIC ENERGY EFFICIENCY
POTENTIAL IN CALIFORNIA’S
RESIDENTIAL SECTOR," http://www.energy.ca.gov/2007publications/CEC-500-2007-002/CEC-500-2007-002.PDF, p.33, Table 5-1</v>
      </c>
    </row>
    <row r="133" spans="1:20" s="4" customFormat="1" ht="120">
      <c r="A133" s="74" t="str">
        <f>A$131</f>
        <v>Buildings and Appliances</v>
      </c>
      <c r="B133" s="74" t="str">
        <f t="shared" si="41"/>
        <v>Building Energy Efficiency Standards</v>
      </c>
      <c r="C133" s="74" t="str">
        <f t="shared" si="41"/>
        <v>Reduction in E Use Allowed by Component Eff Std</v>
      </c>
      <c r="D133" s="53" t="s">
        <v>126</v>
      </c>
      <c r="E133" s="53" t="s">
        <v>307</v>
      </c>
      <c r="F133" s="53" t="s">
        <v>311</v>
      </c>
      <c r="G133" s="53" t="s">
        <v>132</v>
      </c>
      <c r="H133" s="180">
        <v>15</v>
      </c>
      <c r="I133" s="53" t="s">
        <v>48</v>
      </c>
      <c r="J133" s="74" t="str">
        <f t="shared" si="42"/>
        <v>Building Energy Efficiency Standards</v>
      </c>
      <c r="K133" s="61" t="str">
        <f t="shared" si="43"/>
        <v>bldgs efficiency standards</v>
      </c>
      <c r="L133" s="61">
        <f t="shared" si="43"/>
        <v>0</v>
      </c>
      <c r="M133" s="63">
        <f>ROUND(MaxBoundCalculations!B163,2)</f>
        <v>0.38</v>
      </c>
      <c r="N133" s="61">
        <f t="shared" si="43"/>
        <v>0.01</v>
      </c>
      <c r="O133" s="55" t="str">
        <f t="shared" si="43"/>
        <v>% reduction in energy use</v>
      </c>
      <c r="P133" s="205" t="s">
        <v>1703</v>
      </c>
      <c r="Q133" s="55" t="str">
        <f t="shared" si="44"/>
        <v>buildings-sector-main.html#eff-stds</v>
      </c>
      <c r="R133" s="152" t="str">
        <f t="shared" si="44"/>
        <v>building-energy-efficiency-standards.html</v>
      </c>
      <c r="S133"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5" t="str">
        <f t="shared" ref="T133:T148" si="45">T132</f>
        <v>Itron, 2007, "ASSESSMENT OF LONG-TERM
ELECTRIC ENERGY EFFICIENCY
POTENTIAL IN CALIFORNIA’S
RESIDENTIAL SECTOR," http://www.energy.ca.gov/2007publications/CEC-500-2007-002/CEC-500-2007-002.PDF, p.33, Table 5-1</v>
      </c>
    </row>
    <row r="134" spans="1:20" s="4" customFormat="1" ht="120">
      <c r="A134" s="74" t="str">
        <f>A$131</f>
        <v>Buildings and Appliances</v>
      </c>
      <c r="B134" s="74" t="str">
        <f t="shared" si="41"/>
        <v>Building Energy Efficiency Standards</v>
      </c>
      <c r="C134" s="74" t="str">
        <f t="shared" si="41"/>
        <v>Reduction in E Use Allowed by Component Eff Std</v>
      </c>
      <c r="D134" s="53" t="s">
        <v>127</v>
      </c>
      <c r="E134" s="53" t="s">
        <v>307</v>
      </c>
      <c r="F134" s="53" t="s">
        <v>311</v>
      </c>
      <c r="G134" s="53" t="s">
        <v>133</v>
      </c>
      <c r="H134" s="180">
        <v>16</v>
      </c>
      <c r="I134" s="53" t="s">
        <v>48</v>
      </c>
      <c r="J134" s="74" t="str">
        <f t="shared" si="42"/>
        <v>Building Energy Efficiency Standards</v>
      </c>
      <c r="K134" s="61" t="str">
        <f t="shared" si="43"/>
        <v>bldgs efficiency standards</v>
      </c>
      <c r="L134" s="61">
        <f t="shared" si="43"/>
        <v>0</v>
      </c>
      <c r="M134" s="63">
        <f>ROUND(MaxBoundCalculations!B161,2)</f>
        <v>0.4</v>
      </c>
      <c r="N134" s="61">
        <f t="shared" si="43"/>
        <v>0.01</v>
      </c>
      <c r="O134" s="55" t="str">
        <f t="shared" si="43"/>
        <v>% reduction in energy use</v>
      </c>
      <c r="P134" s="205" t="s">
        <v>1704</v>
      </c>
      <c r="Q134" s="55" t="str">
        <f t="shared" si="44"/>
        <v>buildings-sector-main.html#eff-stds</v>
      </c>
      <c r="R134" s="152" t="str">
        <f t="shared" si="44"/>
        <v>building-energy-efficiency-standards.html</v>
      </c>
      <c r="S134"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5" t="str">
        <f t="shared" si="45"/>
        <v>Itron, 2007, "ASSESSMENT OF LONG-TERM
ELECTRIC ENERGY EFFICIENCY
POTENTIAL IN CALIFORNIA’S
RESIDENTIAL SECTOR," http://www.energy.ca.gov/2007publications/CEC-500-2007-002/CEC-500-2007-002.PDF, p.33, Table 5-1</v>
      </c>
    </row>
    <row r="135" spans="1:20" s="4" customFormat="1" ht="120">
      <c r="A135" s="74" t="str">
        <f>A$131</f>
        <v>Buildings and Appliances</v>
      </c>
      <c r="B135" s="74" t="str">
        <f t="shared" si="41"/>
        <v>Building Energy Efficiency Standards</v>
      </c>
      <c r="C135" s="74" t="str">
        <f t="shared" si="41"/>
        <v>Reduction in E Use Allowed by Component Eff Std</v>
      </c>
      <c r="D135" s="53" t="s">
        <v>128</v>
      </c>
      <c r="E135" s="53" t="s">
        <v>307</v>
      </c>
      <c r="F135" s="53" t="s">
        <v>311</v>
      </c>
      <c r="G135" s="53" t="s">
        <v>134</v>
      </c>
      <c r="H135" s="180">
        <v>17</v>
      </c>
      <c r="I135" s="53" t="s">
        <v>48</v>
      </c>
      <c r="J135" s="74" t="str">
        <f t="shared" si="42"/>
        <v>Building Energy Efficiency Standards</v>
      </c>
      <c r="K135" s="61" t="str">
        <f t="shared" si="43"/>
        <v>bldgs efficiency standards</v>
      </c>
      <c r="L135" s="61">
        <f t="shared" si="43"/>
        <v>0</v>
      </c>
      <c r="M135" s="63">
        <f>ROUND(MaxBoundCalculations!B159,2)</f>
        <v>0.38</v>
      </c>
      <c r="N135" s="61">
        <f t="shared" si="43"/>
        <v>0.01</v>
      </c>
      <c r="O135" s="55" t="str">
        <f t="shared" si="43"/>
        <v>% reduction in energy use</v>
      </c>
      <c r="P135" s="205" t="s">
        <v>1705</v>
      </c>
      <c r="Q135" s="55" t="str">
        <f t="shared" si="44"/>
        <v>buildings-sector-main.html#eff-stds</v>
      </c>
      <c r="R135" s="152" t="str">
        <f t="shared" si="44"/>
        <v>building-energy-efficiency-standards.html</v>
      </c>
      <c r="S135"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5" t="str">
        <f t="shared" si="45"/>
        <v>Itron, 2007, "ASSESSMENT OF LONG-TERM
ELECTRIC ENERGY EFFICIENCY
POTENTIAL IN CALIFORNIA’S
RESIDENTIAL SECTOR," http://www.energy.ca.gov/2007publications/CEC-500-2007-002/CEC-500-2007-002.PDF, p.33, Table 5-1</v>
      </c>
    </row>
    <row r="136" spans="1:20" s="4" customFormat="1" ht="120">
      <c r="A136" s="74" t="str">
        <f>A$131</f>
        <v>Buildings and Appliances</v>
      </c>
      <c r="B136" s="74" t="str">
        <f t="shared" si="41"/>
        <v>Building Energy Efficiency Standards</v>
      </c>
      <c r="C136" s="74" t="str">
        <f t="shared" si="41"/>
        <v>Reduction in E Use Allowed by Component Eff Std</v>
      </c>
      <c r="D136" s="53" t="s">
        <v>129</v>
      </c>
      <c r="E136" s="53" t="s">
        <v>307</v>
      </c>
      <c r="F136" s="53" t="s">
        <v>311</v>
      </c>
      <c r="G136" s="53" t="s">
        <v>135</v>
      </c>
      <c r="H136" s="180">
        <v>18</v>
      </c>
      <c r="I136" s="53" t="s">
        <v>48</v>
      </c>
      <c r="J136" s="74" t="str">
        <f t="shared" si="42"/>
        <v>Building Energy Efficiency Standards</v>
      </c>
      <c r="K136" s="61" t="str">
        <f t="shared" si="43"/>
        <v>bldgs efficiency standards</v>
      </c>
      <c r="L136" s="61">
        <f t="shared" si="43"/>
        <v>0</v>
      </c>
      <c r="M136" s="63">
        <f>ROUND(MaxBoundCalculations!B160,2)</f>
        <v>0.11</v>
      </c>
      <c r="N136" s="61">
        <f t="shared" si="43"/>
        <v>0.01</v>
      </c>
      <c r="O136" s="55" t="str">
        <f t="shared" si="43"/>
        <v>% reduction in energy use</v>
      </c>
      <c r="P136" s="205" t="s">
        <v>1706</v>
      </c>
      <c r="Q136" s="55" t="str">
        <f t="shared" si="44"/>
        <v>buildings-sector-main.html#eff-stds</v>
      </c>
      <c r="R136" s="152" t="str">
        <f t="shared" si="44"/>
        <v>building-energy-efficiency-standards.html</v>
      </c>
      <c r="S136"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5" t="str">
        <f t="shared" si="45"/>
        <v>Itron, 2007, "ASSESSMENT OF LONG-TERM
ELECTRIC ENERGY EFFICIENCY
POTENTIAL IN CALIFORNIA’S
RESIDENTIAL SECTOR," http://www.energy.ca.gov/2007publications/CEC-500-2007-002/CEC-500-2007-002.PDF, p.33, Table 5-1</v>
      </c>
    </row>
    <row r="137" spans="1:20" s="4" customFormat="1" ht="120">
      <c r="A137" s="74" t="str">
        <f t="shared" ref="A137:C148" si="46">A$131</f>
        <v>Buildings and Appliances</v>
      </c>
      <c r="B137" s="74" t="str">
        <f t="shared" si="41"/>
        <v>Building Energy Efficiency Standards</v>
      </c>
      <c r="C137" s="74" t="str">
        <f t="shared" si="41"/>
        <v>Reduction in E Use Allowed by Component Eff Std</v>
      </c>
      <c r="D137" s="53" t="s">
        <v>124</v>
      </c>
      <c r="E137" s="53" t="s">
        <v>308</v>
      </c>
      <c r="F137" s="53" t="s">
        <v>310</v>
      </c>
      <c r="G137" s="53" t="s">
        <v>130</v>
      </c>
      <c r="H137" s="180">
        <v>150</v>
      </c>
      <c r="I137" s="53" t="s">
        <v>48</v>
      </c>
      <c r="J137" s="74" t="str">
        <f t="shared" si="42"/>
        <v>Building Energy Efficiency Standards</v>
      </c>
      <c r="K137" s="61" t="str">
        <f t="shared" si="43"/>
        <v>bldgs efficiency standards</v>
      </c>
      <c r="L137" s="61">
        <f t="shared" si="43"/>
        <v>0</v>
      </c>
      <c r="M137" s="61">
        <f>M131</f>
        <v>0.22</v>
      </c>
      <c r="N137" s="61">
        <f t="shared" si="43"/>
        <v>0.01</v>
      </c>
      <c r="O137" s="55" t="str">
        <f t="shared" si="43"/>
        <v>% reduction in energy use</v>
      </c>
      <c r="P137" s="205" t="s">
        <v>1707</v>
      </c>
      <c r="Q137" s="55" t="str">
        <f t="shared" si="44"/>
        <v>buildings-sector-main.html#eff-stds</v>
      </c>
      <c r="R137" s="152" t="str">
        <f t="shared" si="44"/>
        <v>building-energy-efficiency-standards.html</v>
      </c>
      <c r="S137"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5" t="str">
        <f t="shared" si="45"/>
        <v>Itron, 2007, "ASSESSMENT OF LONG-TERM
ELECTRIC ENERGY EFFICIENCY
POTENTIAL IN CALIFORNIA’S
RESIDENTIAL SECTOR," http://www.energy.ca.gov/2007publications/CEC-500-2007-002/CEC-500-2007-002.PDF, p.33, Table 5-1</v>
      </c>
    </row>
    <row r="138" spans="1:20" s="4" customFormat="1" ht="120">
      <c r="A138" s="74" t="str">
        <f t="shared" si="46"/>
        <v>Buildings and Appliances</v>
      </c>
      <c r="B138" s="74" t="str">
        <f t="shared" si="41"/>
        <v>Building Energy Efficiency Standards</v>
      </c>
      <c r="C138" s="74" t="str">
        <f t="shared" si="41"/>
        <v>Reduction in E Use Allowed by Component Eff Std</v>
      </c>
      <c r="D138" s="53" t="s">
        <v>125</v>
      </c>
      <c r="E138" s="53" t="s">
        <v>308</v>
      </c>
      <c r="F138" s="53" t="s">
        <v>310</v>
      </c>
      <c r="G138" s="53" t="s">
        <v>131</v>
      </c>
      <c r="H138" s="180">
        <v>151</v>
      </c>
      <c r="I138" s="53" t="s">
        <v>48</v>
      </c>
      <c r="J138" s="74" t="str">
        <f t="shared" si="42"/>
        <v>Building Energy Efficiency Standards</v>
      </c>
      <c r="K138" s="61" t="str">
        <f t="shared" si="43"/>
        <v>bldgs efficiency standards</v>
      </c>
      <c r="L138" s="61">
        <f t="shared" si="43"/>
        <v>0</v>
      </c>
      <c r="M138" s="61">
        <f t="shared" ref="M138:M148" si="47">M132</f>
        <v>0.38</v>
      </c>
      <c r="N138" s="61">
        <f t="shared" si="43"/>
        <v>0.01</v>
      </c>
      <c r="O138" s="55" t="str">
        <f t="shared" si="43"/>
        <v>% reduction in energy use</v>
      </c>
      <c r="P138" s="205" t="s">
        <v>1708</v>
      </c>
      <c r="Q138" s="55" t="str">
        <f t="shared" si="44"/>
        <v>buildings-sector-main.html#eff-stds</v>
      </c>
      <c r="R138" s="152" t="str">
        <f t="shared" si="44"/>
        <v>building-energy-efficiency-standards.html</v>
      </c>
      <c r="S138"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5" t="str">
        <f t="shared" si="45"/>
        <v>Itron, 2007, "ASSESSMENT OF LONG-TERM
ELECTRIC ENERGY EFFICIENCY
POTENTIAL IN CALIFORNIA’S
RESIDENTIAL SECTOR," http://www.energy.ca.gov/2007publications/CEC-500-2007-002/CEC-500-2007-002.PDF, p.33, Table 5-1</v>
      </c>
    </row>
    <row r="139" spans="1:20" s="4" customFormat="1" ht="120">
      <c r="A139" s="74" t="str">
        <f t="shared" si="46"/>
        <v>Buildings and Appliances</v>
      </c>
      <c r="B139" s="74" t="str">
        <f t="shared" si="41"/>
        <v>Building Energy Efficiency Standards</v>
      </c>
      <c r="C139" s="74" t="str">
        <f t="shared" si="41"/>
        <v>Reduction in E Use Allowed by Component Eff Std</v>
      </c>
      <c r="D139" s="53" t="s">
        <v>126</v>
      </c>
      <c r="E139" s="53" t="s">
        <v>308</v>
      </c>
      <c r="F139" s="53" t="s">
        <v>310</v>
      </c>
      <c r="G139" s="53" t="s">
        <v>132</v>
      </c>
      <c r="H139" s="180">
        <v>152</v>
      </c>
      <c r="I139" s="53" t="s">
        <v>48</v>
      </c>
      <c r="J139" s="74" t="str">
        <f t="shared" si="42"/>
        <v>Building Energy Efficiency Standards</v>
      </c>
      <c r="K139" s="61" t="str">
        <f t="shared" si="43"/>
        <v>bldgs efficiency standards</v>
      </c>
      <c r="L139" s="61">
        <f t="shared" si="43"/>
        <v>0</v>
      </c>
      <c r="M139" s="61">
        <f t="shared" si="47"/>
        <v>0.38</v>
      </c>
      <c r="N139" s="61">
        <f t="shared" si="43"/>
        <v>0.01</v>
      </c>
      <c r="O139" s="55" t="str">
        <f t="shared" si="43"/>
        <v>% reduction in energy use</v>
      </c>
      <c r="P139" s="205" t="s">
        <v>1709</v>
      </c>
      <c r="Q139" s="55" t="str">
        <f t="shared" si="44"/>
        <v>buildings-sector-main.html#eff-stds</v>
      </c>
      <c r="R139" s="152" t="str">
        <f t="shared" si="44"/>
        <v>building-energy-efficiency-standards.html</v>
      </c>
      <c r="S139"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5" t="str">
        <f t="shared" si="45"/>
        <v>Itron, 2007, "ASSESSMENT OF LONG-TERM
ELECTRIC ENERGY EFFICIENCY
POTENTIAL IN CALIFORNIA’S
RESIDENTIAL SECTOR," http://www.energy.ca.gov/2007publications/CEC-500-2007-002/CEC-500-2007-002.PDF, p.33, Table 5-1</v>
      </c>
    </row>
    <row r="140" spans="1:20" s="4" customFormat="1" ht="120">
      <c r="A140" s="74" t="str">
        <f t="shared" si="46"/>
        <v>Buildings and Appliances</v>
      </c>
      <c r="B140" s="74" t="str">
        <f t="shared" si="41"/>
        <v>Building Energy Efficiency Standards</v>
      </c>
      <c r="C140" s="74" t="str">
        <f t="shared" si="41"/>
        <v>Reduction in E Use Allowed by Component Eff Std</v>
      </c>
      <c r="D140" s="53" t="s">
        <v>127</v>
      </c>
      <c r="E140" s="53" t="s">
        <v>308</v>
      </c>
      <c r="F140" s="53" t="s">
        <v>310</v>
      </c>
      <c r="G140" s="53" t="s">
        <v>133</v>
      </c>
      <c r="H140" s="180">
        <v>153</v>
      </c>
      <c r="I140" s="53" t="s">
        <v>48</v>
      </c>
      <c r="J140" s="74" t="str">
        <f t="shared" si="42"/>
        <v>Building Energy Efficiency Standards</v>
      </c>
      <c r="K140" s="61" t="str">
        <f t="shared" si="43"/>
        <v>bldgs efficiency standards</v>
      </c>
      <c r="L140" s="61">
        <f t="shared" si="43"/>
        <v>0</v>
      </c>
      <c r="M140" s="61">
        <f t="shared" si="47"/>
        <v>0.4</v>
      </c>
      <c r="N140" s="61">
        <f t="shared" si="43"/>
        <v>0.01</v>
      </c>
      <c r="O140" s="55" t="str">
        <f t="shared" si="43"/>
        <v>% reduction in energy use</v>
      </c>
      <c r="P140" s="205" t="s">
        <v>1710</v>
      </c>
      <c r="Q140" s="55" t="str">
        <f t="shared" si="44"/>
        <v>buildings-sector-main.html#eff-stds</v>
      </c>
      <c r="R140" s="152" t="str">
        <f t="shared" si="44"/>
        <v>building-energy-efficiency-standards.html</v>
      </c>
      <c r="S140"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5" t="str">
        <f t="shared" si="45"/>
        <v>Itron, 2007, "ASSESSMENT OF LONG-TERM
ELECTRIC ENERGY EFFICIENCY
POTENTIAL IN CALIFORNIA’S
RESIDENTIAL SECTOR," http://www.energy.ca.gov/2007publications/CEC-500-2007-002/CEC-500-2007-002.PDF, p.33, Table 5-1</v>
      </c>
    </row>
    <row r="141" spans="1:20" s="4" customFormat="1" ht="120">
      <c r="A141" s="74" t="str">
        <f t="shared" si="46"/>
        <v>Buildings and Appliances</v>
      </c>
      <c r="B141" s="74" t="str">
        <f t="shared" si="41"/>
        <v>Building Energy Efficiency Standards</v>
      </c>
      <c r="C141" s="74" t="str">
        <f t="shared" si="41"/>
        <v>Reduction in E Use Allowed by Component Eff Std</v>
      </c>
      <c r="D141" s="53" t="s">
        <v>128</v>
      </c>
      <c r="E141" s="53" t="s">
        <v>308</v>
      </c>
      <c r="F141" s="53" t="s">
        <v>310</v>
      </c>
      <c r="G141" s="53" t="s">
        <v>134</v>
      </c>
      <c r="H141" s="180">
        <v>154</v>
      </c>
      <c r="I141" s="53" t="s">
        <v>48</v>
      </c>
      <c r="J141" s="74" t="str">
        <f t="shared" si="42"/>
        <v>Building Energy Efficiency Standards</v>
      </c>
      <c r="K141" s="61" t="str">
        <f t="shared" si="43"/>
        <v>bldgs efficiency standards</v>
      </c>
      <c r="L141" s="61">
        <f t="shared" si="43"/>
        <v>0</v>
      </c>
      <c r="M141" s="61">
        <f t="shared" si="47"/>
        <v>0.38</v>
      </c>
      <c r="N141" s="61">
        <f t="shared" si="43"/>
        <v>0.01</v>
      </c>
      <c r="O141" s="55" t="str">
        <f t="shared" si="43"/>
        <v>% reduction in energy use</v>
      </c>
      <c r="P141" s="205" t="s">
        <v>1711</v>
      </c>
      <c r="Q141" s="55" t="str">
        <f t="shared" si="44"/>
        <v>buildings-sector-main.html#eff-stds</v>
      </c>
      <c r="R141" s="152" t="str">
        <f t="shared" si="44"/>
        <v>building-energy-efficiency-standards.html</v>
      </c>
      <c r="S141"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5" t="str">
        <f t="shared" si="45"/>
        <v>Itron, 2007, "ASSESSMENT OF LONG-TERM
ELECTRIC ENERGY EFFICIENCY
POTENTIAL IN CALIFORNIA’S
RESIDENTIAL SECTOR," http://www.energy.ca.gov/2007publications/CEC-500-2007-002/CEC-500-2007-002.PDF, p.33, Table 5-1</v>
      </c>
    </row>
    <row r="142" spans="1:20" s="4" customFormat="1" ht="120">
      <c r="A142" s="74" t="str">
        <f t="shared" si="46"/>
        <v>Buildings and Appliances</v>
      </c>
      <c r="B142" s="74" t="str">
        <f t="shared" si="41"/>
        <v>Building Energy Efficiency Standards</v>
      </c>
      <c r="C142" s="74" t="str">
        <f t="shared" si="41"/>
        <v>Reduction in E Use Allowed by Component Eff Std</v>
      </c>
      <c r="D142" s="53" t="s">
        <v>129</v>
      </c>
      <c r="E142" s="53" t="s">
        <v>308</v>
      </c>
      <c r="F142" s="53" t="s">
        <v>310</v>
      </c>
      <c r="G142" s="53" t="s">
        <v>135</v>
      </c>
      <c r="H142" s="180">
        <v>155</v>
      </c>
      <c r="I142" s="53" t="s">
        <v>48</v>
      </c>
      <c r="J142" s="74" t="str">
        <f t="shared" si="42"/>
        <v>Building Energy Efficiency Standards</v>
      </c>
      <c r="K142" s="61" t="str">
        <f t="shared" si="43"/>
        <v>bldgs efficiency standards</v>
      </c>
      <c r="L142" s="61">
        <f t="shared" si="43"/>
        <v>0</v>
      </c>
      <c r="M142" s="61">
        <f t="shared" si="47"/>
        <v>0.11</v>
      </c>
      <c r="N142" s="61">
        <f t="shared" si="43"/>
        <v>0.01</v>
      </c>
      <c r="O142" s="55" t="str">
        <f t="shared" si="43"/>
        <v>% reduction in energy use</v>
      </c>
      <c r="P142" s="205" t="s">
        <v>1712</v>
      </c>
      <c r="Q142" s="55" t="str">
        <f t="shared" si="44"/>
        <v>buildings-sector-main.html#eff-stds</v>
      </c>
      <c r="R142" s="152" t="str">
        <f t="shared" si="44"/>
        <v>building-energy-efficiency-standards.html</v>
      </c>
      <c r="S142"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 t="shared" si="45"/>
        <v>Itron, 2007, "ASSESSMENT OF LONG-TERM
ELECTRIC ENERGY EFFICIENCY
POTENTIAL IN CALIFORNIA’S
RESIDENTIAL SECTOR," http://www.energy.ca.gov/2007publications/CEC-500-2007-002/CEC-500-2007-002.PDF, p.33, Table 5-1</v>
      </c>
    </row>
    <row r="143" spans="1:20" s="4" customFormat="1" ht="120">
      <c r="A143" s="74" t="str">
        <f t="shared" si="46"/>
        <v>Buildings and Appliances</v>
      </c>
      <c r="B143" s="74" t="str">
        <f t="shared" si="41"/>
        <v>Building Energy Efficiency Standards</v>
      </c>
      <c r="C143" s="74" t="str">
        <f t="shared" si="41"/>
        <v>Reduction in E Use Allowed by Component Eff Std</v>
      </c>
      <c r="D143" s="53" t="s">
        <v>124</v>
      </c>
      <c r="E143" s="53" t="s">
        <v>309</v>
      </c>
      <c r="F143" s="53" t="s">
        <v>185</v>
      </c>
      <c r="G143" s="53" t="s">
        <v>130</v>
      </c>
      <c r="H143" s="180">
        <v>156</v>
      </c>
      <c r="I143" s="53" t="s">
        <v>48</v>
      </c>
      <c r="J143" s="74" t="str">
        <f t="shared" si="42"/>
        <v>Building Energy Efficiency Standards</v>
      </c>
      <c r="K143" s="61" t="str">
        <f t="shared" si="43"/>
        <v>bldgs efficiency standards</v>
      </c>
      <c r="L143" s="61">
        <f t="shared" si="43"/>
        <v>0</v>
      </c>
      <c r="M143" s="61">
        <f>M137</f>
        <v>0.22</v>
      </c>
      <c r="N143" s="61">
        <f t="shared" si="43"/>
        <v>0.01</v>
      </c>
      <c r="O143" s="55" t="str">
        <f t="shared" si="43"/>
        <v>% reduction in energy use</v>
      </c>
      <c r="P143" s="205" t="s">
        <v>1713</v>
      </c>
      <c r="Q143" s="55" t="str">
        <f t="shared" si="44"/>
        <v>buildings-sector-main.html#eff-stds</v>
      </c>
      <c r="R143" s="152" t="str">
        <f t="shared" si="44"/>
        <v>building-energy-efficiency-standards.html</v>
      </c>
      <c r="S143"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si="45"/>
        <v>Itron, 2007, "ASSESSMENT OF LONG-TERM
ELECTRIC ENERGY EFFICIENCY
POTENTIAL IN CALIFORNIA’S
RESIDENTIAL SECTOR," http://www.energy.ca.gov/2007publications/CEC-500-2007-002/CEC-500-2007-002.PDF, p.33, Table 5-1</v>
      </c>
    </row>
    <row r="144" spans="1:20" s="4" customFormat="1" ht="120">
      <c r="A144" s="74" t="str">
        <f t="shared" si="46"/>
        <v>Buildings and Appliances</v>
      </c>
      <c r="B144" s="74" t="str">
        <f t="shared" si="41"/>
        <v>Building Energy Efficiency Standards</v>
      </c>
      <c r="C144" s="74" t="str">
        <f t="shared" si="41"/>
        <v>Reduction in E Use Allowed by Component Eff Std</v>
      </c>
      <c r="D144" s="53" t="s">
        <v>125</v>
      </c>
      <c r="E144" s="53" t="s">
        <v>309</v>
      </c>
      <c r="F144" s="53" t="s">
        <v>185</v>
      </c>
      <c r="G144" s="53" t="s">
        <v>131</v>
      </c>
      <c r="H144" s="180">
        <v>157</v>
      </c>
      <c r="I144" s="53" t="s">
        <v>48</v>
      </c>
      <c r="J144" s="74" t="str">
        <f t="shared" si="42"/>
        <v>Building Energy Efficiency Standards</v>
      </c>
      <c r="K144" s="61" t="str">
        <f t="shared" si="43"/>
        <v>bldgs efficiency standards</v>
      </c>
      <c r="L144" s="61">
        <f t="shared" si="43"/>
        <v>0</v>
      </c>
      <c r="M144" s="61">
        <f t="shared" si="47"/>
        <v>0.38</v>
      </c>
      <c r="N144" s="61">
        <f t="shared" si="43"/>
        <v>0.01</v>
      </c>
      <c r="O144" s="55" t="str">
        <f t="shared" si="43"/>
        <v>% reduction in energy use</v>
      </c>
      <c r="P144" s="205" t="s">
        <v>1714</v>
      </c>
      <c r="Q144" s="55" t="str">
        <f t="shared" si="44"/>
        <v>buildings-sector-main.html#eff-stds</v>
      </c>
      <c r="R144" s="152" t="str">
        <f t="shared" si="44"/>
        <v>building-energy-efficiency-standards.html</v>
      </c>
      <c r="S144"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4" customFormat="1" ht="120">
      <c r="A145" s="74" t="str">
        <f t="shared" si="46"/>
        <v>Buildings and Appliances</v>
      </c>
      <c r="B145" s="74" t="str">
        <f t="shared" si="41"/>
        <v>Building Energy Efficiency Standards</v>
      </c>
      <c r="C145" s="74" t="str">
        <f t="shared" si="41"/>
        <v>Reduction in E Use Allowed by Component Eff Std</v>
      </c>
      <c r="D145" s="53" t="s">
        <v>126</v>
      </c>
      <c r="E145" s="53" t="s">
        <v>309</v>
      </c>
      <c r="F145" s="53" t="s">
        <v>185</v>
      </c>
      <c r="G145" s="53" t="s">
        <v>132</v>
      </c>
      <c r="H145" s="180">
        <v>158</v>
      </c>
      <c r="I145" s="53" t="s">
        <v>48</v>
      </c>
      <c r="J145" s="74" t="str">
        <f t="shared" si="42"/>
        <v>Building Energy Efficiency Standards</v>
      </c>
      <c r="K145" s="61" t="str">
        <f t="shared" si="43"/>
        <v>bldgs efficiency standards</v>
      </c>
      <c r="L145" s="61">
        <f t="shared" si="43"/>
        <v>0</v>
      </c>
      <c r="M145" s="61">
        <f t="shared" si="47"/>
        <v>0.38</v>
      </c>
      <c r="N145" s="61">
        <f t="shared" si="43"/>
        <v>0.01</v>
      </c>
      <c r="O145" s="55" t="str">
        <f t="shared" si="43"/>
        <v>% reduction in energy use</v>
      </c>
      <c r="P145" s="205" t="s">
        <v>1715</v>
      </c>
      <c r="Q145" s="55" t="str">
        <f t="shared" si="44"/>
        <v>buildings-sector-main.html#eff-stds</v>
      </c>
      <c r="R145" s="152" t="str">
        <f t="shared" si="44"/>
        <v>building-energy-efficiency-standards.html</v>
      </c>
      <c r="S145"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4" customFormat="1" ht="120">
      <c r="A146" s="74" t="str">
        <f t="shared" si="46"/>
        <v>Buildings and Appliances</v>
      </c>
      <c r="B146" s="74" t="str">
        <f t="shared" si="41"/>
        <v>Building Energy Efficiency Standards</v>
      </c>
      <c r="C146" s="74" t="str">
        <f t="shared" si="41"/>
        <v>Reduction in E Use Allowed by Component Eff Std</v>
      </c>
      <c r="D146" s="53" t="s">
        <v>127</v>
      </c>
      <c r="E146" s="53" t="s">
        <v>309</v>
      </c>
      <c r="F146" s="53" t="s">
        <v>185</v>
      </c>
      <c r="G146" s="53" t="s">
        <v>133</v>
      </c>
      <c r="H146" s="180">
        <v>159</v>
      </c>
      <c r="I146" s="53" t="s">
        <v>48</v>
      </c>
      <c r="J146" s="74" t="str">
        <f t="shared" si="42"/>
        <v>Building Energy Efficiency Standards</v>
      </c>
      <c r="K146" s="61" t="str">
        <f t="shared" si="43"/>
        <v>bldgs efficiency standards</v>
      </c>
      <c r="L146" s="61">
        <f t="shared" si="43"/>
        <v>0</v>
      </c>
      <c r="M146" s="61">
        <f t="shared" si="47"/>
        <v>0.4</v>
      </c>
      <c r="N146" s="61">
        <f t="shared" si="43"/>
        <v>0.01</v>
      </c>
      <c r="O146" s="55" t="str">
        <f t="shared" si="43"/>
        <v>% reduction in energy use</v>
      </c>
      <c r="P146" s="205" t="s">
        <v>1716</v>
      </c>
      <c r="Q146" s="55" t="str">
        <f t="shared" si="44"/>
        <v>buildings-sector-main.html#eff-stds</v>
      </c>
      <c r="R146" s="152" t="str">
        <f t="shared" si="44"/>
        <v>building-energy-efficiency-standards.html</v>
      </c>
      <c r="S146"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4" customFormat="1" ht="120">
      <c r="A147" s="74" t="str">
        <f t="shared" si="46"/>
        <v>Buildings and Appliances</v>
      </c>
      <c r="B147" s="74" t="str">
        <f t="shared" si="41"/>
        <v>Building Energy Efficiency Standards</v>
      </c>
      <c r="C147" s="74" t="str">
        <f t="shared" si="41"/>
        <v>Reduction in E Use Allowed by Component Eff Std</v>
      </c>
      <c r="D147" s="53" t="s">
        <v>128</v>
      </c>
      <c r="E147" s="53" t="s">
        <v>309</v>
      </c>
      <c r="F147" s="53" t="s">
        <v>185</v>
      </c>
      <c r="G147" s="53" t="s">
        <v>134</v>
      </c>
      <c r="H147" s="180">
        <v>160</v>
      </c>
      <c r="I147" s="53" t="s">
        <v>48</v>
      </c>
      <c r="J147" s="74" t="str">
        <f t="shared" si="42"/>
        <v>Building Energy Efficiency Standards</v>
      </c>
      <c r="K147" s="61" t="str">
        <f t="shared" si="43"/>
        <v>bldgs efficiency standards</v>
      </c>
      <c r="L147" s="61">
        <f t="shared" si="43"/>
        <v>0</v>
      </c>
      <c r="M147" s="61">
        <f t="shared" si="47"/>
        <v>0.38</v>
      </c>
      <c r="N147" s="61">
        <f t="shared" si="43"/>
        <v>0.01</v>
      </c>
      <c r="O147" s="55" t="str">
        <f t="shared" si="43"/>
        <v>% reduction in energy use</v>
      </c>
      <c r="P147" s="205" t="s">
        <v>1717</v>
      </c>
      <c r="Q147" s="55" t="str">
        <f t="shared" si="44"/>
        <v>buildings-sector-main.html#eff-stds</v>
      </c>
      <c r="R147" s="152" t="str">
        <f t="shared" si="44"/>
        <v>building-energy-efficiency-standards.html</v>
      </c>
      <c r="S147"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4" customFormat="1" ht="120">
      <c r="A148" s="74" t="str">
        <f t="shared" si="46"/>
        <v>Buildings and Appliances</v>
      </c>
      <c r="B148" s="74" t="str">
        <f t="shared" si="46"/>
        <v>Building Energy Efficiency Standards</v>
      </c>
      <c r="C148" s="74" t="str">
        <f t="shared" si="46"/>
        <v>Reduction in E Use Allowed by Component Eff Std</v>
      </c>
      <c r="D148" s="53" t="s">
        <v>129</v>
      </c>
      <c r="E148" s="53" t="s">
        <v>309</v>
      </c>
      <c r="F148" s="53" t="s">
        <v>185</v>
      </c>
      <c r="G148" s="53" t="s">
        <v>135</v>
      </c>
      <c r="H148" s="180">
        <v>161</v>
      </c>
      <c r="I148" s="53" t="s">
        <v>48</v>
      </c>
      <c r="J148" s="74" t="str">
        <f t="shared" si="42"/>
        <v>Building Energy Efficiency Standards</v>
      </c>
      <c r="K148" s="61" t="str">
        <f t="shared" ref="K148:O148" si="48">K$131</f>
        <v>bldgs efficiency standards</v>
      </c>
      <c r="L148" s="61">
        <f t="shared" si="48"/>
        <v>0</v>
      </c>
      <c r="M148" s="61">
        <f t="shared" si="47"/>
        <v>0.11</v>
      </c>
      <c r="N148" s="61">
        <f t="shared" si="48"/>
        <v>0.01</v>
      </c>
      <c r="O148" s="55" t="str">
        <f t="shared" si="48"/>
        <v>% reduction in energy use</v>
      </c>
      <c r="P148" s="205" t="s">
        <v>1718</v>
      </c>
      <c r="Q148" s="55" t="str">
        <f t="shared" ref="Q148:S148" si="49">Q$131</f>
        <v>buildings-sector-main.html#eff-stds</v>
      </c>
      <c r="R148" s="152" t="str">
        <f t="shared" si="49"/>
        <v>building-energy-efficiency-standards.html</v>
      </c>
      <c r="S148" s="198"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4" customFormat="1" ht="75">
      <c r="A149" s="92" t="s">
        <v>77</v>
      </c>
      <c r="B149" s="92" t="s">
        <v>15</v>
      </c>
      <c r="C149" s="92" t="s">
        <v>7</v>
      </c>
      <c r="D149" s="53"/>
      <c r="E149" s="53"/>
      <c r="F149" s="53"/>
      <c r="G149" s="53"/>
      <c r="H149" s="180">
        <v>19</v>
      </c>
      <c r="I149" s="53" t="s">
        <v>48</v>
      </c>
      <c r="J149" s="76" t="s">
        <v>15</v>
      </c>
      <c r="K149" s="76" t="s">
        <v>618</v>
      </c>
      <c r="L149" s="65">
        <v>0</v>
      </c>
      <c r="M149" s="65">
        <v>1</v>
      </c>
      <c r="N149" s="65">
        <v>1</v>
      </c>
      <c r="O149" s="53" t="s">
        <v>33</v>
      </c>
      <c r="P149" s="184" t="s">
        <v>638</v>
      </c>
      <c r="Q149" s="53" t="s">
        <v>222</v>
      </c>
      <c r="R149" s="151" t="s">
        <v>223</v>
      </c>
      <c r="S149" s="194" t="s">
        <v>80</v>
      </c>
      <c r="T149" s="55"/>
    </row>
    <row r="150" spans="1:20" s="4" customFormat="1" ht="120">
      <c r="A150" s="92" t="s">
        <v>77</v>
      </c>
      <c r="B150" s="92" t="s">
        <v>289</v>
      </c>
      <c r="C150" s="92" t="s">
        <v>334</v>
      </c>
      <c r="D150" s="53"/>
      <c r="E150" s="53"/>
      <c r="F150" s="53"/>
      <c r="G150" s="53"/>
      <c r="H150" s="180">
        <v>146</v>
      </c>
      <c r="I150" s="53" t="s">
        <v>48</v>
      </c>
      <c r="J150" s="54" t="s">
        <v>391</v>
      </c>
      <c r="K150" s="76" t="s">
        <v>617</v>
      </c>
      <c r="L150" s="65">
        <v>0</v>
      </c>
      <c r="M150" s="60">
        <f>ROUND(MaxBoundCalculations!B172,2)</f>
        <v>0.24</v>
      </c>
      <c r="N150" s="67">
        <v>5.0000000000000001E-3</v>
      </c>
      <c r="O150" s="53" t="s">
        <v>290</v>
      </c>
      <c r="P150" s="184" t="s">
        <v>629</v>
      </c>
      <c r="Q150" s="53" t="s">
        <v>291</v>
      </c>
      <c r="R150" s="151" t="s">
        <v>292</v>
      </c>
      <c r="S150" s="194" t="s">
        <v>339</v>
      </c>
      <c r="T150" s="8" t="s">
        <v>444</v>
      </c>
    </row>
    <row r="151" spans="1:20" s="4" customFormat="1" ht="60">
      <c r="A151" s="92" t="s">
        <v>77</v>
      </c>
      <c r="B151" s="92" t="s">
        <v>293</v>
      </c>
      <c r="C151" s="92" t="s">
        <v>296</v>
      </c>
      <c r="D151" s="53"/>
      <c r="E151" s="53"/>
      <c r="F151" s="53"/>
      <c r="G151" s="53"/>
      <c r="H151" s="180">
        <v>147</v>
      </c>
      <c r="I151" s="53" t="s">
        <v>48</v>
      </c>
      <c r="J151" s="54" t="s">
        <v>391</v>
      </c>
      <c r="K151" s="76" t="s">
        <v>616</v>
      </c>
      <c r="L151" s="65">
        <v>0</v>
      </c>
      <c r="M151" s="59">
        <v>0.5</v>
      </c>
      <c r="N151" s="60">
        <v>0.01</v>
      </c>
      <c r="O151" s="53" t="s">
        <v>297</v>
      </c>
      <c r="P151" s="184" t="s">
        <v>639</v>
      </c>
      <c r="Q151" s="53" t="s">
        <v>294</v>
      </c>
      <c r="R151" s="151" t="s">
        <v>295</v>
      </c>
      <c r="S151" s="194" t="s">
        <v>340</v>
      </c>
      <c r="T151" s="55"/>
    </row>
    <row r="152" spans="1:20" s="4" customFormat="1" ht="60">
      <c r="A152" s="92" t="s">
        <v>77</v>
      </c>
      <c r="B152" s="92" t="s">
        <v>14</v>
      </c>
      <c r="C152" s="92" t="s">
        <v>136</v>
      </c>
      <c r="D152" s="53"/>
      <c r="E152" s="53"/>
      <c r="F152" s="53"/>
      <c r="G152" s="53"/>
      <c r="H152" s="180">
        <v>20</v>
      </c>
      <c r="I152" s="53" t="s">
        <v>48</v>
      </c>
      <c r="J152" s="76" t="s">
        <v>14</v>
      </c>
      <c r="K152" s="76" t="s">
        <v>615</v>
      </c>
      <c r="L152" s="65">
        <v>0</v>
      </c>
      <c r="M152" s="65">
        <v>1</v>
      </c>
      <c r="N152" s="65">
        <v>1</v>
      </c>
      <c r="O152" s="53" t="s">
        <v>33</v>
      </c>
      <c r="P152" s="184" t="s">
        <v>1588</v>
      </c>
      <c r="Q152" s="53" t="s">
        <v>224</v>
      </c>
      <c r="R152" s="151" t="s">
        <v>225</v>
      </c>
      <c r="S152" s="194" t="s">
        <v>80</v>
      </c>
      <c r="T152" s="55"/>
    </row>
    <row r="153" spans="1:20" s="4" customFormat="1" ht="75">
      <c r="A153" s="92" t="s">
        <v>77</v>
      </c>
      <c r="B153" s="92" t="s">
        <v>954</v>
      </c>
      <c r="C153" s="92" t="s">
        <v>953</v>
      </c>
      <c r="D153" s="53" t="s">
        <v>307</v>
      </c>
      <c r="E153" s="53"/>
      <c r="F153" s="53" t="s">
        <v>311</v>
      </c>
      <c r="G153" s="53"/>
      <c r="H153" s="180">
        <v>378</v>
      </c>
      <c r="I153" s="53" t="s">
        <v>48</v>
      </c>
      <c r="J153" s="76" t="s">
        <v>17</v>
      </c>
      <c r="K153" s="76" t="s">
        <v>614</v>
      </c>
      <c r="L153" s="59">
        <v>0</v>
      </c>
      <c r="M153" s="59">
        <v>0.5</v>
      </c>
      <c r="N153" s="59">
        <v>0.01</v>
      </c>
      <c r="O153" s="53" t="s">
        <v>955</v>
      </c>
      <c r="P153" s="184" t="s">
        <v>1589</v>
      </c>
      <c r="Q153" s="53" t="s">
        <v>226</v>
      </c>
      <c r="R153" s="151" t="s">
        <v>227</v>
      </c>
      <c r="S153" s="184" t="s">
        <v>173</v>
      </c>
      <c r="T153" s="8"/>
    </row>
    <row r="154" spans="1:20" s="4" customFormat="1" ht="75">
      <c r="A154" s="74" t="str">
        <f>A$153</f>
        <v>Buildings and Appliances</v>
      </c>
      <c r="B154" s="74" t="str">
        <f t="shared" ref="B154:C155" si="50">B$153</f>
        <v>Retrofit Existing Buildings</v>
      </c>
      <c r="C154" s="74" t="str">
        <f t="shared" si="50"/>
        <v>Share of Preexisting Buildings Subject to Retrofitting</v>
      </c>
      <c r="D154" s="53" t="s">
        <v>308</v>
      </c>
      <c r="E154" s="53"/>
      <c r="F154" s="53" t="s">
        <v>310</v>
      </c>
      <c r="G154" s="53"/>
      <c r="H154" s="180">
        <v>379</v>
      </c>
      <c r="I154" s="53" t="s">
        <v>48</v>
      </c>
      <c r="J154" s="74" t="str">
        <f t="shared" ref="J154:J155" si="51">J$153</f>
        <v>Increased Retrofitting</v>
      </c>
      <c r="K154" s="64" t="str">
        <f t="shared" ref="K154:O155" si="52">K$153</f>
        <v>bldgs retrofitting</v>
      </c>
      <c r="L154" s="64">
        <f t="shared" si="52"/>
        <v>0</v>
      </c>
      <c r="M154" s="61">
        <f t="shared" si="52"/>
        <v>0.5</v>
      </c>
      <c r="N154" s="61">
        <f t="shared" si="52"/>
        <v>0.01</v>
      </c>
      <c r="O154" s="55" t="str">
        <f t="shared" si="52"/>
        <v>% of existing buildings</v>
      </c>
      <c r="P154" s="184" t="s">
        <v>1590</v>
      </c>
      <c r="Q154" s="53" t="s">
        <v>226</v>
      </c>
      <c r="R154" s="151" t="s">
        <v>227</v>
      </c>
      <c r="S154" s="198" t="str">
        <f>S153</f>
        <v>Calculated from model data; see the relevant variable(s) in the InputData folder for source information.</v>
      </c>
      <c r="T154" s="55"/>
    </row>
    <row r="155" spans="1:20" s="4" customFormat="1" ht="75">
      <c r="A155" s="74" t="str">
        <f>A$153</f>
        <v>Buildings and Appliances</v>
      </c>
      <c r="B155" s="74" t="str">
        <f t="shared" si="50"/>
        <v>Retrofit Existing Buildings</v>
      </c>
      <c r="C155" s="74" t="str">
        <f t="shared" si="50"/>
        <v>Share of Preexisting Buildings Subject to Retrofitting</v>
      </c>
      <c r="D155" s="53" t="s">
        <v>309</v>
      </c>
      <c r="E155" s="53"/>
      <c r="F155" s="53" t="s">
        <v>185</v>
      </c>
      <c r="G155" s="53"/>
      <c r="H155" s="180">
        <v>380</v>
      </c>
      <c r="I155" s="53" t="s">
        <v>48</v>
      </c>
      <c r="J155" s="74" t="str">
        <f t="shared" si="51"/>
        <v>Increased Retrofitting</v>
      </c>
      <c r="K155" s="64" t="str">
        <f t="shared" si="52"/>
        <v>bldgs retrofitting</v>
      </c>
      <c r="L155" s="64">
        <f t="shared" si="52"/>
        <v>0</v>
      </c>
      <c r="M155" s="61">
        <f t="shared" si="52"/>
        <v>0.5</v>
      </c>
      <c r="N155" s="61">
        <f t="shared" si="52"/>
        <v>0.01</v>
      </c>
      <c r="O155" s="55" t="str">
        <f t="shared" si="52"/>
        <v>% of existing buildings</v>
      </c>
      <c r="P155" s="184" t="s">
        <v>1591</v>
      </c>
      <c r="Q155" s="53" t="s">
        <v>226</v>
      </c>
      <c r="R155" s="151" t="s">
        <v>227</v>
      </c>
      <c r="S155" s="198" t="str">
        <f>S154</f>
        <v>Calculated from model data; see the relevant variable(s) in the InputData folder for source information.</v>
      </c>
      <c r="T155" s="55"/>
    </row>
    <row r="156" spans="1:20" s="4" customFormat="1" ht="45">
      <c r="A156" s="92" t="s">
        <v>77</v>
      </c>
      <c r="B156" s="92" t="s">
        <v>13</v>
      </c>
      <c r="C156" s="92" t="s">
        <v>6</v>
      </c>
      <c r="D156" s="53" t="s">
        <v>124</v>
      </c>
      <c r="E156" s="53"/>
      <c r="F156" s="53" t="s">
        <v>130</v>
      </c>
      <c r="G156" s="53"/>
      <c r="H156" s="180">
        <v>27</v>
      </c>
      <c r="I156" s="53" t="s">
        <v>49</v>
      </c>
      <c r="J156" s="76" t="s">
        <v>13</v>
      </c>
      <c r="K156" s="76" t="s">
        <v>613</v>
      </c>
      <c r="L156" s="65">
        <v>0</v>
      </c>
      <c r="M156" s="65">
        <v>1</v>
      </c>
      <c r="N156" s="65">
        <v>1</v>
      </c>
      <c r="O156" s="53" t="s">
        <v>33</v>
      </c>
      <c r="P156" s="205" t="s">
        <v>1728</v>
      </c>
      <c r="Q156" s="53" t="s">
        <v>228</v>
      </c>
      <c r="R156" s="151" t="s">
        <v>229</v>
      </c>
      <c r="S156" s="193" t="s">
        <v>1761</v>
      </c>
      <c r="T156" s="55"/>
    </row>
    <row r="157" spans="1:20" s="4" customFormat="1" ht="60">
      <c r="A157" s="74" t="str">
        <f>A$156</f>
        <v>Buildings and Appliances</v>
      </c>
      <c r="B157" s="74" t="str">
        <f t="shared" ref="B157:C161" si="53">B$156</f>
        <v>Rebate for Efficient Products</v>
      </c>
      <c r="C157" s="74" t="str">
        <f t="shared" si="53"/>
        <v>Boolean Rebate Program for Efficient Components</v>
      </c>
      <c r="D157" s="53" t="s">
        <v>125</v>
      </c>
      <c r="E157" s="53"/>
      <c r="F157" s="53" t="s">
        <v>131</v>
      </c>
      <c r="G157" s="53"/>
      <c r="H157" s="180">
        <v>28</v>
      </c>
      <c r="I157" s="53" t="s">
        <v>48</v>
      </c>
      <c r="J157" s="74" t="str">
        <f t="shared" ref="J157:K161" si="54">J$156</f>
        <v>Rebate for Efficient Products</v>
      </c>
      <c r="K157" s="66" t="str">
        <f>K$156</f>
        <v>bldgs rebate</v>
      </c>
      <c r="L157" s="66">
        <f>L$156</f>
        <v>0</v>
      </c>
      <c r="M157" s="66">
        <f>M$156</f>
        <v>1</v>
      </c>
      <c r="N157" s="66">
        <f>N$156</f>
        <v>1</v>
      </c>
      <c r="O157" s="55" t="str">
        <f>O$156</f>
        <v>on/off</v>
      </c>
      <c r="P157" s="205" t="s">
        <v>1729</v>
      </c>
      <c r="Q157" s="53" t="s">
        <v>228</v>
      </c>
      <c r="R157" s="151" t="s">
        <v>229</v>
      </c>
      <c r="S157" s="194" t="s">
        <v>80</v>
      </c>
      <c r="T157" s="55"/>
    </row>
    <row r="158" spans="1:20" s="4" customFormat="1" ht="30">
      <c r="A158" s="74" t="str">
        <f>A$156</f>
        <v>Buildings and Appliances</v>
      </c>
      <c r="B158" s="74" t="str">
        <f t="shared" si="53"/>
        <v>Rebate for Efficient Products</v>
      </c>
      <c r="C158" s="74" t="str">
        <f t="shared" si="53"/>
        <v>Boolean Rebate Program for Efficient Components</v>
      </c>
      <c r="D158" s="53" t="s">
        <v>126</v>
      </c>
      <c r="E158" s="53"/>
      <c r="F158" s="53" t="s">
        <v>132</v>
      </c>
      <c r="G158" s="53"/>
      <c r="H158" s="180">
        <v>605</v>
      </c>
      <c r="I158" s="53" t="s">
        <v>49</v>
      </c>
      <c r="J158" s="74" t="str">
        <f t="shared" si="54"/>
        <v>Rebate for Efficient Products</v>
      </c>
      <c r="K158" s="66" t="str">
        <f t="shared" si="54"/>
        <v>bldgs rebate</v>
      </c>
      <c r="L158" s="65"/>
      <c r="M158" s="65"/>
      <c r="N158" s="65"/>
      <c r="O158" s="53"/>
      <c r="P158" s="184"/>
      <c r="Q158" s="55"/>
      <c r="R158" s="151"/>
      <c r="S158" s="198"/>
      <c r="T158" s="55"/>
    </row>
    <row r="159" spans="1:20" s="4" customFormat="1" ht="30">
      <c r="A159" s="74" t="str">
        <f>A$156</f>
        <v>Buildings and Appliances</v>
      </c>
      <c r="B159" s="74" t="str">
        <f t="shared" si="53"/>
        <v>Rebate for Efficient Products</v>
      </c>
      <c r="C159" s="74" t="str">
        <f t="shared" si="53"/>
        <v>Boolean Rebate Program for Efficient Components</v>
      </c>
      <c r="D159" s="53" t="s">
        <v>127</v>
      </c>
      <c r="E159" s="53"/>
      <c r="F159" s="53" t="s">
        <v>133</v>
      </c>
      <c r="G159" s="53"/>
      <c r="H159" s="180">
        <v>606</v>
      </c>
      <c r="I159" s="53" t="s">
        <v>49</v>
      </c>
      <c r="J159" s="74" t="str">
        <f t="shared" si="54"/>
        <v>Rebate for Efficient Products</v>
      </c>
      <c r="K159" s="66" t="str">
        <f t="shared" si="54"/>
        <v>bldgs rebate</v>
      </c>
      <c r="L159" s="65"/>
      <c r="M159" s="65"/>
      <c r="N159" s="65"/>
      <c r="O159" s="53"/>
      <c r="P159" s="184"/>
      <c r="Q159" s="55"/>
      <c r="R159" s="151"/>
      <c r="S159" s="198"/>
      <c r="T159" s="55"/>
    </row>
    <row r="160" spans="1:20" s="4" customFormat="1" ht="45">
      <c r="A160" s="74" t="str">
        <f>A$156</f>
        <v>Buildings and Appliances</v>
      </c>
      <c r="B160" s="74" t="str">
        <f t="shared" si="53"/>
        <v>Rebate for Efficient Products</v>
      </c>
      <c r="C160" s="74" t="str">
        <f t="shared" si="53"/>
        <v>Boolean Rebate Program for Efficient Components</v>
      </c>
      <c r="D160" s="53" t="s">
        <v>128</v>
      </c>
      <c r="E160" s="53"/>
      <c r="F160" s="53" t="s">
        <v>134</v>
      </c>
      <c r="G160" s="53"/>
      <c r="H160" s="180">
        <v>29</v>
      </c>
      <c r="I160" s="53" t="s">
        <v>48</v>
      </c>
      <c r="J160" s="74" t="str">
        <f t="shared" si="54"/>
        <v>Rebate for Efficient Products</v>
      </c>
      <c r="K160" s="66" t="str">
        <f t="shared" si="54"/>
        <v>bldgs rebate</v>
      </c>
      <c r="L160" s="66">
        <f>L$156</f>
        <v>0</v>
      </c>
      <c r="M160" s="66">
        <f>M$156</f>
        <v>1</v>
      </c>
      <c r="N160" s="66">
        <f>N$156</f>
        <v>1</v>
      </c>
      <c r="O160" s="55" t="str">
        <f>O$156</f>
        <v>on/off</v>
      </c>
      <c r="P160" s="205" t="s">
        <v>1728</v>
      </c>
      <c r="Q160" s="53" t="s">
        <v>228</v>
      </c>
      <c r="R160" s="151" t="s">
        <v>229</v>
      </c>
      <c r="S160" s="194" t="s">
        <v>80</v>
      </c>
      <c r="T160" s="55"/>
    </row>
    <row r="161" spans="1:20" s="4" customFormat="1" ht="30">
      <c r="A161" s="74" t="str">
        <f>A$156</f>
        <v>Buildings and Appliances</v>
      </c>
      <c r="B161" s="74" t="str">
        <f t="shared" si="53"/>
        <v>Rebate for Efficient Products</v>
      </c>
      <c r="C161" s="74" t="str">
        <f t="shared" si="53"/>
        <v>Boolean Rebate Program for Efficient Components</v>
      </c>
      <c r="D161" s="53" t="s">
        <v>129</v>
      </c>
      <c r="E161" s="53"/>
      <c r="F161" s="53" t="s">
        <v>135</v>
      </c>
      <c r="G161" s="53"/>
      <c r="H161" s="180">
        <v>607</v>
      </c>
      <c r="I161" s="53" t="s">
        <v>49</v>
      </c>
      <c r="J161" s="74" t="str">
        <f t="shared" si="54"/>
        <v>Rebate for Efficient Products</v>
      </c>
      <c r="K161" s="66" t="str">
        <f t="shared" si="54"/>
        <v>bldgs rebate</v>
      </c>
      <c r="L161" s="65"/>
      <c r="M161" s="65"/>
      <c r="N161" s="65"/>
      <c r="O161" s="53"/>
      <c r="P161" s="184"/>
      <c r="Q161" s="55"/>
      <c r="R161" s="151"/>
      <c r="S161" s="198"/>
      <c r="T161" s="55"/>
    </row>
    <row r="162" spans="1:20" s="2" customFormat="1" ht="30">
      <c r="A162" s="93" t="s">
        <v>8</v>
      </c>
      <c r="B162" s="93" t="s">
        <v>374</v>
      </c>
      <c r="C162" s="93" t="s">
        <v>375</v>
      </c>
      <c r="D162" s="53" t="s">
        <v>501</v>
      </c>
      <c r="E162" s="53"/>
      <c r="F162" s="53" t="s">
        <v>500</v>
      </c>
      <c r="G162" s="8"/>
      <c r="H162" s="96">
        <v>167</v>
      </c>
      <c r="I162" s="8" t="s">
        <v>48</v>
      </c>
      <c r="J162" s="75" t="s">
        <v>374</v>
      </c>
      <c r="K162" s="76" t="s">
        <v>612</v>
      </c>
      <c r="L162" s="69">
        <v>0</v>
      </c>
      <c r="M162" s="69">
        <v>1</v>
      </c>
      <c r="N162" s="69">
        <v>1</v>
      </c>
      <c r="O162" s="8" t="s">
        <v>33</v>
      </c>
      <c r="P162" s="206" t="s">
        <v>1730</v>
      </c>
      <c r="Q162" s="53" t="s">
        <v>376</v>
      </c>
      <c r="R162" s="151" t="s">
        <v>377</v>
      </c>
      <c r="S162" s="193"/>
      <c r="T162" s="8"/>
    </row>
    <row r="163" spans="1:20" s="4" customFormat="1" ht="30">
      <c r="A163" s="74" t="str">
        <f>A$162</f>
        <v>Electricity Supply</v>
      </c>
      <c r="B163" s="74" t="str">
        <f t="shared" ref="B163:C173" si="55">B$162</f>
        <v>Ban New Power Plants</v>
      </c>
      <c r="C163" s="74" t="str">
        <f t="shared" si="55"/>
        <v>Boolean Ban New Power Plants</v>
      </c>
      <c r="D163" s="8" t="s">
        <v>342</v>
      </c>
      <c r="E163" s="53"/>
      <c r="F163" s="8" t="s">
        <v>343</v>
      </c>
      <c r="G163" s="53"/>
      <c r="H163" s="180">
        <v>168</v>
      </c>
      <c r="I163" s="53" t="s">
        <v>48</v>
      </c>
      <c r="J163" s="74" t="str">
        <f t="shared" ref="J163:K177" si="56">J$162</f>
        <v>Ban New Power Plants</v>
      </c>
      <c r="K163" s="66" t="str">
        <f t="shared" ref="K163:O174" si="57">K$162</f>
        <v>elec ban new power plants</v>
      </c>
      <c r="L163" s="66">
        <f t="shared" si="57"/>
        <v>0</v>
      </c>
      <c r="M163" s="66">
        <f t="shared" si="57"/>
        <v>1</v>
      </c>
      <c r="N163" s="66">
        <f t="shared" si="57"/>
        <v>1</v>
      </c>
      <c r="O163" s="55" t="str">
        <f t="shared" si="57"/>
        <v>on/off</v>
      </c>
      <c r="P163" s="184" t="s">
        <v>640</v>
      </c>
      <c r="Q163" s="55" t="str">
        <f t="shared" ref="Q163:R165" si="58">Q$162</f>
        <v>electricity-sector-main.html#ban</v>
      </c>
      <c r="R163" s="152" t="str">
        <f t="shared" si="58"/>
        <v>ban-new-capacity.html</v>
      </c>
      <c r="S163" s="198"/>
      <c r="T163" s="55"/>
    </row>
    <row r="164" spans="1:20" s="4" customFormat="1" ht="30">
      <c r="A164" s="74" t="str">
        <f t="shared" ref="A164:C177" si="59">A$162</f>
        <v>Electricity Supply</v>
      </c>
      <c r="B164" s="74" t="str">
        <f t="shared" si="55"/>
        <v>Ban New Power Plants</v>
      </c>
      <c r="C164" s="74" t="str">
        <f t="shared" si="55"/>
        <v>Boolean Ban New Power Plants</v>
      </c>
      <c r="D164" s="8" t="s">
        <v>83</v>
      </c>
      <c r="E164" s="53"/>
      <c r="F164" s="8" t="s">
        <v>97</v>
      </c>
      <c r="G164" s="53"/>
      <c r="H164" s="96">
        <v>169</v>
      </c>
      <c r="I164" s="53" t="s">
        <v>48</v>
      </c>
      <c r="J164" s="74" t="str">
        <f t="shared" si="56"/>
        <v>Ban New Power Plants</v>
      </c>
      <c r="K164" s="66" t="str">
        <f t="shared" si="57"/>
        <v>elec ban new power plants</v>
      </c>
      <c r="L164" s="66">
        <f t="shared" si="57"/>
        <v>0</v>
      </c>
      <c r="M164" s="66">
        <f t="shared" si="57"/>
        <v>1</v>
      </c>
      <c r="N164" s="66">
        <f t="shared" si="57"/>
        <v>1</v>
      </c>
      <c r="O164" s="55" t="str">
        <f t="shared" si="57"/>
        <v>on/off</v>
      </c>
      <c r="P164" s="184" t="s">
        <v>641</v>
      </c>
      <c r="Q164" s="55" t="str">
        <f t="shared" si="58"/>
        <v>electricity-sector-main.html#ban</v>
      </c>
      <c r="R164" s="152" t="str">
        <f t="shared" si="58"/>
        <v>ban-new-capacity.html</v>
      </c>
      <c r="S164" s="198"/>
      <c r="T164" s="55"/>
    </row>
    <row r="165" spans="1:20" s="4" customFormat="1" ht="30">
      <c r="A165" s="74" t="str">
        <f t="shared" si="59"/>
        <v>Electricity Supply</v>
      </c>
      <c r="B165" s="74" t="str">
        <f t="shared" si="55"/>
        <v>Ban New Power Plants</v>
      </c>
      <c r="C165" s="74" t="str">
        <f t="shared" si="55"/>
        <v>Boolean Ban New Power Plants</v>
      </c>
      <c r="D165" s="8" t="s">
        <v>84</v>
      </c>
      <c r="E165" s="53"/>
      <c r="F165" s="8" t="s">
        <v>98</v>
      </c>
      <c r="G165" s="53"/>
      <c r="H165" s="180">
        <v>170</v>
      </c>
      <c r="I165" s="53" t="s">
        <v>48</v>
      </c>
      <c r="J165" s="74" t="str">
        <f t="shared" si="56"/>
        <v>Ban New Power Plants</v>
      </c>
      <c r="K165" s="66" t="str">
        <f t="shared" si="57"/>
        <v>elec ban new power plants</v>
      </c>
      <c r="L165" s="66">
        <f t="shared" si="57"/>
        <v>0</v>
      </c>
      <c r="M165" s="66">
        <f t="shared" si="57"/>
        <v>1</v>
      </c>
      <c r="N165" s="66">
        <f t="shared" si="57"/>
        <v>1</v>
      </c>
      <c r="O165" s="55" t="str">
        <f t="shared" si="57"/>
        <v>on/off</v>
      </c>
      <c r="P165" s="184" t="s">
        <v>642</v>
      </c>
      <c r="Q165" s="55" t="str">
        <f t="shared" si="58"/>
        <v>electricity-sector-main.html#ban</v>
      </c>
      <c r="R165" s="152" t="str">
        <f t="shared" si="58"/>
        <v>ban-new-capacity.html</v>
      </c>
      <c r="S165" s="198"/>
      <c r="T165" s="55"/>
    </row>
    <row r="166" spans="1:20" s="4" customFormat="1" ht="30">
      <c r="A166" s="74" t="str">
        <f t="shared" si="59"/>
        <v>Electricity Supply</v>
      </c>
      <c r="B166" s="74" t="str">
        <f t="shared" si="55"/>
        <v>Ban New Power Plants</v>
      </c>
      <c r="C166" s="74" t="str">
        <f t="shared" si="55"/>
        <v>Boolean Ban New Power Plants</v>
      </c>
      <c r="D166" s="8" t="s">
        <v>502</v>
      </c>
      <c r="E166" s="53"/>
      <c r="F166" s="8" t="s">
        <v>505</v>
      </c>
      <c r="G166" s="53"/>
      <c r="H166" s="180">
        <v>608</v>
      </c>
      <c r="I166" s="53" t="s">
        <v>49</v>
      </c>
      <c r="J166" s="74" t="str">
        <f t="shared" si="56"/>
        <v>Ban New Power Plants</v>
      </c>
      <c r="K166" s="66" t="str">
        <f t="shared" si="57"/>
        <v>elec ban new power plants</v>
      </c>
      <c r="L166" s="65"/>
      <c r="M166" s="65"/>
      <c r="N166" s="65"/>
      <c r="O166" s="53"/>
      <c r="P166" s="184"/>
      <c r="Q166" s="55"/>
      <c r="R166" s="151"/>
      <c r="S166" s="198"/>
      <c r="T166" s="55"/>
    </row>
    <row r="167" spans="1:20" s="4" customFormat="1" ht="30">
      <c r="A167" s="74" t="str">
        <f t="shared" si="59"/>
        <v>Electricity Supply</v>
      </c>
      <c r="B167" s="74" t="str">
        <f t="shared" si="55"/>
        <v>Ban New Power Plants</v>
      </c>
      <c r="C167" s="74" t="str">
        <f t="shared" si="55"/>
        <v>Boolean Ban New Power Plants</v>
      </c>
      <c r="D167" s="8" t="s">
        <v>85</v>
      </c>
      <c r="E167" s="53"/>
      <c r="F167" s="8" t="s">
        <v>99</v>
      </c>
      <c r="G167" s="53"/>
      <c r="H167" s="180">
        <v>609</v>
      </c>
      <c r="I167" s="53" t="s">
        <v>49</v>
      </c>
      <c r="J167" s="74" t="str">
        <f t="shared" si="56"/>
        <v>Ban New Power Plants</v>
      </c>
      <c r="K167" s="66" t="str">
        <f t="shared" si="57"/>
        <v>elec ban new power plants</v>
      </c>
      <c r="L167" s="65"/>
      <c r="M167" s="65"/>
      <c r="N167" s="65"/>
      <c r="O167" s="53"/>
      <c r="P167" s="184"/>
      <c r="Q167" s="55"/>
      <c r="R167" s="151"/>
      <c r="S167" s="198"/>
      <c r="T167" s="55"/>
    </row>
    <row r="168" spans="1:20" s="4" customFormat="1" ht="30">
      <c r="A168" s="74" t="str">
        <f t="shared" si="59"/>
        <v>Electricity Supply</v>
      </c>
      <c r="B168" s="74" t="str">
        <f t="shared" si="55"/>
        <v>Ban New Power Plants</v>
      </c>
      <c r="C168" s="74" t="str">
        <f t="shared" si="55"/>
        <v>Boolean Ban New Power Plants</v>
      </c>
      <c r="D168" s="8" t="s">
        <v>86</v>
      </c>
      <c r="E168" s="53"/>
      <c r="F168" s="8" t="s">
        <v>100</v>
      </c>
      <c r="G168" s="53"/>
      <c r="H168" s="180">
        <v>610</v>
      </c>
      <c r="I168" s="53" t="s">
        <v>49</v>
      </c>
      <c r="J168" s="74" t="str">
        <f t="shared" si="56"/>
        <v>Ban New Power Plants</v>
      </c>
      <c r="K168" s="66" t="str">
        <f t="shared" si="57"/>
        <v>elec ban new power plants</v>
      </c>
      <c r="L168" s="65"/>
      <c r="M168" s="65"/>
      <c r="N168" s="65"/>
      <c r="O168" s="53"/>
      <c r="P168" s="184"/>
      <c r="Q168" s="55"/>
      <c r="R168" s="151"/>
      <c r="S168" s="198"/>
      <c r="T168" s="55"/>
    </row>
    <row r="169" spans="1:20" s="4" customFormat="1" ht="30">
      <c r="A169" s="74" t="str">
        <f t="shared" si="59"/>
        <v>Electricity Supply</v>
      </c>
      <c r="B169" s="74" t="str">
        <f t="shared" si="55"/>
        <v>Ban New Power Plants</v>
      </c>
      <c r="C169" s="74" t="str">
        <f t="shared" si="55"/>
        <v>Boolean Ban New Power Plants</v>
      </c>
      <c r="D169" s="8" t="s">
        <v>87</v>
      </c>
      <c r="E169" s="53"/>
      <c r="F169" s="8" t="s">
        <v>101</v>
      </c>
      <c r="G169" s="53"/>
      <c r="H169" s="180">
        <v>611</v>
      </c>
      <c r="I169" s="53" t="s">
        <v>49</v>
      </c>
      <c r="J169" s="74" t="str">
        <f t="shared" si="56"/>
        <v>Ban New Power Plants</v>
      </c>
      <c r="K169" s="66" t="str">
        <f t="shared" si="57"/>
        <v>elec ban new power plants</v>
      </c>
      <c r="L169" s="65"/>
      <c r="M169" s="65"/>
      <c r="N169" s="65"/>
      <c r="O169" s="53"/>
      <c r="P169" s="184"/>
      <c r="Q169" s="55"/>
      <c r="R169" s="151"/>
      <c r="S169" s="198"/>
      <c r="T169" s="55"/>
    </row>
    <row r="170" spans="1:20" s="4" customFormat="1" ht="30">
      <c r="A170" s="74" t="str">
        <f t="shared" si="59"/>
        <v>Electricity Supply</v>
      </c>
      <c r="B170" s="74" t="str">
        <f t="shared" si="59"/>
        <v>Ban New Power Plants</v>
      </c>
      <c r="C170" s="74" t="str">
        <f t="shared" si="59"/>
        <v>Boolean Ban New Power Plants</v>
      </c>
      <c r="D170" s="8" t="s">
        <v>850</v>
      </c>
      <c r="E170" s="53"/>
      <c r="F170" s="8" t="s">
        <v>488</v>
      </c>
      <c r="G170" s="53"/>
      <c r="H170" s="180">
        <v>612</v>
      </c>
      <c r="I170" s="53" t="s">
        <v>49</v>
      </c>
      <c r="J170" s="74" t="str">
        <f t="shared" si="56"/>
        <v>Ban New Power Plants</v>
      </c>
      <c r="K170" s="74" t="str">
        <f t="shared" si="56"/>
        <v>elec ban new power plants</v>
      </c>
      <c r="L170" s="65"/>
      <c r="M170" s="65"/>
      <c r="N170" s="65"/>
      <c r="O170" s="53"/>
      <c r="P170" s="184"/>
      <c r="Q170" s="55"/>
      <c r="R170" s="151"/>
      <c r="S170" s="198"/>
      <c r="T170" s="55"/>
    </row>
    <row r="171" spans="1:20" s="4" customFormat="1" ht="30">
      <c r="A171" s="74" t="str">
        <f t="shared" si="59"/>
        <v>Electricity Supply</v>
      </c>
      <c r="B171" s="74" t="str">
        <f t="shared" si="55"/>
        <v>Ban New Power Plants</v>
      </c>
      <c r="C171" s="74" t="str">
        <f t="shared" si="55"/>
        <v>Boolean Ban New Power Plants</v>
      </c>
      <c r="D171" s="8" t="s">
        <v>344</v>
      </c>
      <c r="E171" s="53"/>
      <c r="F171" s="8" t="s">
        <v>346</v>
      </c>
      <c r="G171" s="53"/>
      <c r="H171" s="180">
        <v>613</v>
      </c>
      <c r="I171" s="53" t="s">
        <v>49</v>
      </c>
      <c r="J171" s="74" t="str">
        <f t="shared" si="56"/>
        <v>Ban New Power Plants</v>
      </c>
      <c r="K171" s="66" t="str">
        <f t="shared" si="57"/>
        <v>elec ban new power plants</v>
      </c>
      <c r="L171" s="65"/>
      <c r="M171" s="65"/>
      <c r="N171" s="65"/>
      <c r="O171" s="53"/>
      <c r="P171" s="184"/>
      <c r="Q171" s="55"/>
      <c r="R171" s="151"/>
      <c r="S171" s="198"/>
      <c r="T171" s="55"/>
    </row>
    <row r="172" spans="1:20" s="4" customFormat="1" ht="30">
      <c r="A172" s="74" t="str">
        <f t="shared" si="59"/>
        <v>Electricity Supply</v>
      </c>
      <c r="B172" s="74" t="str">
        <f t="shared" si="55"/>
        <v>Ban New Power Plants</v>
      </c>
      <c r="C172" s="74" t="str">
        <f t="shared" si="55"/>
        <v>Boolean Ban New Power Plants</v>
      </c>
      <c r="D172" s="8" t="s">
        <v>345</v>
      </c>
      <c r="E172" s="53"/>
      <c r="F172" s="8" t="s">
        <v>347</v>
      </c>
      <c r="G172" s="53"/>
      <c r="H172" s="180">
        <v>614</v>
      </c>
      <c r="I172" s="53" t="s">
        <v>49</v>
      </c>
      <c r="J172" s="74" t="str">
        <f t="shared" si="56"/>
        <v>Ban New Power Plants</v>
      </c>
      <c r="K172" s="66" t="str">
        <f t="shared" si="57"/>
        <v>elec ban new power plants</v>
      </c>
      <c r="L172" s="65"/>
      <c r="M172" s="65"/>
      <c r="N172" s="65"/>
      <c r="O172" s="53"/>
      <c r="P172" s="184"/>
      <c r="Q172" s="55"/>
      <c r="R172" s="151"/>
      <c r="S172" s="198"/>
      <c r="T172" s="55"/>
    </row>
    <row r="173" spans="1:20" s="4" customFormat="1" ht="30">
      <c r="A173" s="74" t="str">
        <f t="shared" si="59"/>
        <v>Electricity Supply</v>
      </c>
      <c r="B173" s="74" t="str">
        <f t="shared" si="55"/>
        <v>Ban New Power Plants</v>
      </c>
      <c r="C173" s="74" t="str">
        <f t="shared" si="55"/>
        <v>Boolean Ban New Power Plants</v>
      </c>
      <c r="D173" s="8" t="s">
        <v>498</v>
      </c>
      <c r="E173" s="53"/>
      <c r="F173" s="8" t="s">
        <v>497</v>
      </c>
      <c r="G173" s="53"/>
      <c r="H173" s="180">
        <v>116</v>
      </c>
      <c r="I173" s="53" t="s">
        <v>48</v>
      </c>
      <c r="J173" s="74" t="str">
        <f t="shared" si="56"/>
        <v>Ban New Power Plants</v>
      </c>
      <c r="K173" s="66" t="str">
        <f t="shared" si="57"/>
        <v>elec ban new power plants</v>
      </c>
      <c r="L173" s="66">
        <f t="shared" si="57"/>
        <v>0</v>
      </c>
      <c r="M173" s="66">
        <f t="shared" si="57"/>
        <v>1</v>
      </c>
      <c r="N173" s="66">
        <f t="shared" si="57"/>
        <v>1</v>
      </c>
      <c r="O173" s="55" t="str">
        <f t="shared" si="57"/>
        <v>on/off</v>
      </c>
      <c r="P173" s="184" t="s">
        <v>643</v>
      </c>
      <c r="Q173" s="55" t="str">
        <f t="shared" ref="Q173:R173" si="60">Q$162</f>
        <v>electricity-sector-main.html#ban</v>
      </c>
      <c r="R173" s="152" t="str">
        <f t="shared" si="60"/>
        <v>ban-new-capacity.html</v>
      </c>
      <c r="S173" s="198"/>
      <c r="T173" s="55"/>
    </row>
    <row r="174" spans="1:20" s="4" customFormat="1" ht="30">
      <c r="A174" s="74" t="str">
        <f t="shared" si="59"/>
        <v>Electricity Supply</v>
      </c>
      <c r="B174" s="74" t="str">
        <f t="shared" si="59"/>
        <v>Ban New Power Plants</v>
      </c>
      <c r="C174" s="74" t="str">
        <f t="shared" si="59"/>
        <v>Boolean Ban New Power Plants</v>
      </c>
      <c r="D174" s="8" t="s">
        <v>507</v>
      </c>
      <c r="E174" s="53"/>
      <c r="F174" s="8" t="s">
        <v>508</v>
      </c>
      <c r="G174" s="53"/>
      <c r="H174" s="180">
        <v>615</v>
      </c>
      <c r="I174" s="53" t="s">
        <v>49</v>
      </c>
      <c r="J174" s="74" t="str">
        <f t="shared" si="56"/>
        <v>Ban New Power Plants</v>
      </c>
      <c r="K174" s="66" t="str">
        <f t="shared" si="57"/>
        <v>elec ban new power plants</v>
      </c>
      <c r="L174" s="64"/>
      <c r="M174" s="64"/>
      <c r="N174" s="64"/>
      <c r="O174" s="55"/>
      <c r="P174" s="184"/>
      <c r="Q174" s="55"/>
      <c r="R174" s="151"/>
      <c r="S174" s="198"/>
      <c r="T174" s="55"/>
    </row>
    <row r="175" spans="1:20" s="4" customFormat="1" ht="30">
      <c r="A175" s="74" t="str">
        <f t="shared" si="59"/>
        <v>Electricity Supply</v>
      </c>
      <c r="B175" s="74" t="str">
        <f t="shared" si="59"/>
        <v>Ban New Power Plants</v>
      </c>
      <c r="C175" s="74" t="str">
        <f t="shared" si="59"/>
        <v>Boolean Ban New Power Plants</v>
      </c>
      <c r="D175" s="8" t="s">
        <v>1311</v>
      </c>
      <c r="E175" s="53"/>
      <c r="F175" s="8" t="s">
        <v>962</v>
      </c>
      <c r="G175" s="53"/>
      <c r="H175" s="180">
        <v>616</v>
      </c>
      <c r="I175" s="53" t="s">
        <v>49</v>
      </c>
      <c r="J175" s="74" t="str">
        <f t="shared" si="56"/>
        <v>Ban New Power Plants</v>
      </c>
      <c r="K175" s="74" t="str">
        <f t="shared" si="56"/>
        <v>elec ban new power plants</v>
      </c>
      <c r="L175" s="64"/>
      <c r="M175" s="64"/>
      <c r="N175" s="64"/>
      <c r="O175" s="55"/>
      <c r="P175" s="184"/>
      <c r="Q175" s="55"/>
      <c r="R175" s="151"/>
      <c r="S175" s="198"/>
      <c r="T175" s="55"/>
    </row>
    <row r="176" spans="1:20" s="4" customFormat="1" ht="30">
      <c r="A176" s="74" t="str">
        <f t="shared" si="59"/>
        <v>Electricity Supply</v>
      </c>
      <c r="B176" s="74" t="str">
        <f t="shared" si="59"/>
        <v>Ban New Power Plants</v>
      </c>
      <c r="C176" s="74" t="str">
        <f t="shared" si="59"/>
        <v>Boolean Ban New Power Plants</v>
      </c>
      <c r="D176" s="8" t="s">
        <v>1312</v>
      </c>
      <c r="E176" s="53"/>
      <c r="F176" s="8" t="s">
        <v>1115</v>
      </c>
      <c r="G176" s="53"/>
      <c r="H176" s="180">
        <v>617</v>
      </c>
      <c r="I176" s="53" t="s">
        <v>49</v>
      </c>
      <c r="J176" s="74" t="str">
        <f t="shared" si="56"/>
        <v>Ban New Power Plants</v>
      </c>
      <c r="K176" s="74" t="str">
        <f t="shared" si="56"/>
        <v>elec ban new power plants</v>
      </c>
      <c r="L176" s="64"/>
      <c r="M176" s="64"/>
      <c r="N176" s="64"/>
      <c r="O176" s="55"/>
      <c r="P176" s="184"/>
      <c r="Q176" s="55"/>
      <c r="R176" s="151"/>
      <c r="S176" s="198"/>
      <c r="T176" s="55"/>
    </row>
    <row r="177" spans="1:20" s="4" customFormat="1" ht="30">
      <c r="A177" s="74" t="str">
        <f t="shared" si="59"/>
        <v>Electricity Supply</v>
      </c>
      <c r="B177" s="74" t="str">
        <f t="shared" si="59"/>
        <v>Ban New Power Plants</v>
      </c>
      <c r="C177" s="74" t="str">
        <f t="shared" si="59"/>
        <v>Boolean Ban New Power Plants</v>
      </c>
      <c r="D177" s="8" t="s">
        <v>1313</v>
      </c>
      <c r="E177" s="53"/>
      <c r="F177" s="8" t="s">
        <v>964</v>
      </c>
      <c r="G177" s="53"/>
      <c r="H177" s="180">
        <v>618</v>
      </c>
      <c r="I177" s="53" t="s">
        <v>49</v>
      </c>
      <c r="J177" s="74" t="str">
        <f t="shared" si="56"/>
        <v>Ban New Power Plants</v>
      </c>
      <c r="K177" s="74" t="str">
        <f t="shared" si="56"/>
        <v>elec ban new power plants</v>
      </c>
      <c r="L177" s="64"/>
      <c r="M177" s="64"/>
      <c r="N177" s="64"/>
      <c r="O177" s="55"/>
      <c r="P177" s="184"/>
      <c r="Q177" s="55"/>
      <c r="R177" s="151"/>
      <c r="S177" s="198"/>
      <c r="T177" s="55"/>
    </row>
    <row r="178" spans="1:20" s="4" customFormat="1" ht="90">
      <c r="A178" s="92" t="s">
        <v>8</v>
      </c>
      <c r="B178" s="53" t="s">
        <v>1296</v>
      </c>
      <c r="C178" s="92" t="s">
        <v>1297</v>
      </c>
      <c r="D178" s="53"/>
      <c r="E178" s="53"/>
      <c r="F178" s="53"/>
      <c r="G178" s="53"/>
      <c r="H178" s="180">
        <v>508</v>
      </c>
      <c r="I178" s="53" t="s">
        <v>48</v>
      </c>
      <c r="J178" s="53" t="s">
        <v>1296</v>
      </c>
      <c r="K178" s="76" t="s">
        <v>601</v>
      </c>
      <c r="L178" s="59">
        <v>0</v>
      </c>
      <c r="M178" s="60">
        <v>1</v>
      </c>
      <c r="N178" s="60">
        <v>0.01</v>
      </c>
      <c r="O178" s="53" t="s">
        <v>38</v>
      </c>
      <c r="P178" s="205" t="s">
        <v>1740</v>
      </c>
      <c r="Q178" s="53" t="s">
        <v>924</v>
      </c>
      <c r="R178" s="151" t="s">
        <v>925</v>
      </c>
      <c r="S178" s="194" t="s">
        <v>1762</v>
      </c>
      <c r="T178" s="53"/>
    </row>
    <row r="179" spans="1:20" s="2" customFormat="1" ht="45">
      <c r="A179" s="93" t="s">
        <v>8</v>
      </c>
      <c r="B179" s="93" t="s">
        <v>298</v>
      </c>
      <c r="C179" s="93" t="s">
        <v>301</v>
      </c>
      <c r="D179" s="8"/>
      <c r="E179" s="8"/>
      <c r="F179" s="8"/>
      <c r="G179" s="8"/>
      <c r="H179" s="96">
        <v>148</v>
      </c>
      <c r="I179" s="53" t="s">
        <v>48</v>
      </c>
      <c r="J179" s="75" t="s">
        <v>392</v>
      </c>
      <c r="K179" s="76" t="s">
        <v>611</v>
      </c>
      <c r="L179" s="63">
        <v>-0.5</v>
      </c>
      <c r="M179" s="63">
        <v>1</v>
      </c>
      <c r="N179" s="63">
        <v>0.02</v>
      </c>
      <c r="O179" s="8" t="s">
        <v>302</v>
      </c>
      <c r="P179" s="205" t="s">
        <v>1731</v>
      </c>
      <c r="Q179" s="53" t="s">
        <v>304</v>
      </c>
      <c r="R179" s="151" t="s">
        <v>306</v>
      </c>
      <c r="S179" s="194" t="s">
        <v>1679</v>
      </c>
      <c r="T179" s="8"/>
    </row>
    <row r="180" spans="1:20" s="2" customFormat="1" ht="60">
      <c r="A180" s="93" t="s">
        <v>8</v>
      </c>
      <c r="B180" s="93" t="s">
        <v>299</v>
      </c>
      <c r="C180" s="93" t="s">
        <v>300</v>
      </c>
      <c r="D180" s="53" t="s">
        <v>501</v>
      </c>
      <c r="E180" s="53"/>
      <c r="F180" s="53" t="s">
        <v>500</v>
      </c>
      <c r="G180" s="8"/>
      <c r="H180" s="96">
        <v>149</v>
      </c>
      <c r="I180" s="53" t="s">
        <v>48</v>
      </c>
      <c r="J180" s="75" t="s">
        <v>392</v>
      </c>
      <c r="K180" s="76" t="s">
        <v>610</v>
      </c>
      <c r="L180" s="63">
        <v>-0.5</v>
      </c>
      <c r="M180" s="63">
        <v>1</v>
      </c>
      <c r="N180" s="63">
        <v>0.02</v>
      </c>
      <c r="O180" s="8" t="s">
        <v>303</v>
      </c>
      <c r="P180" s="205" t="s">
        <v>1758</v>
      </c>
      <c r="Q180" s="53" t="s">
        <v>305</v>
      </c>
      <c r="R180" s="151" t="s">
        <v>306</v>
      </c>
      <c r="S180" s="194" t="s">
        <v>1679</v>
      </c>
      <c r="T180" s="8"/>
    </row>
    <row r="181" spans="1:20" s="2" customFormat="1" ht="60">
      <c r="A181" s="74" t="str">
        <f>A$180</f>
        <v>Electricity Supply</v>
      </c>
      <c r="B181" s="74" t="str">
        <f t="shared" ref="B181:C195" si="61">B$180</f>
        <v>Change Electricity Imports</v>
      </c>
      <c r="C181" s="74" t="str">
        <f t="shared" si="61"/>
        <v>Percent Change in Electricity Imports</v>
      </c>
      <c r="D181" s="8" t="s">
        <v>342</v>
      </c>
      <c r="E181" s="53"/>
      <c r="F181" s="8" t="s">
        <v>343</v>
      </c>
      <c r="G181" s="8"/>
      <c r="H181" s="96">
        <v>526</v>
      </c>
      <c r="I181" s="53" t="s">
        <v>48</v>
      </c>
      <c r="J181" s="74" t="str">
        <f t="shared" ref="J181:S195" si="62">J$180</f>
        <v>Electricity Imports and Exports</v>
      </c>
      <c r="K181" s="74" t="str">
        <f t="shared" si="62"/>
        <v>elec change imports</v>
      </c>
      <c r="L181" s="102">
        <f t="shared" si="62"/>
        <v>-0.5</v>
      </c>
      <c r="M181" s="102">
        <f t="shared" si="62"/>
        <v>1</v>
      </c>
      <c r="N181" s="102">
        <f t="shared" si="62"/>
        <v>0.02</v>
      </c>
      <c r="O181" s="74" t="str">
        <f t="shared" si="62"/>
        <v>% change in imports</v>
      </c>
      <c r="P181"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1" s="74" t="str">
        <f t="shared" si="62"/>
        <v>electricity-sector-main.html#elec-imports</v>
      </c>
      <c r="R181" s="143" t="str">
        <f t="shared" si="62"/>
        <v>electricity-imports-exports.html</v>
      </c>
      <c r="S181" s="199" t="str">
        <f t="shared" si="62"/>
        <v>Energy Information Administration.  2016.  Electric Power Annual.  Table 2.13.</v>
      </c>
      <c r="T181" s="8"/>
    </row>
    <row r="182" spans="1:20" s="2" customFormat="1" ht="60">
      <c r="A182" s="74" t="str">
        <f t="shared" ref="A182:A195" si="63">A$180</f>
        <v>Electricity Supply</v>
      </c>
      <c r="B182" s="74" t="str">
        <f t="shared" si="61"/>
        <v>Change Electricity Imports</v>
      </c>
      <c r="C182" s="74" t="str">
        <f t="shared" si="61"/>
        <v>Percent Change in Electricity Imports</v>
      </c>
      <c r="D182" s="8" t="s">
        <v>83</v>
      </c>
      <c r="E182" s="53"/>
      <c r="F182" s="8" t="s">
        <v>97</v>
      </c>
      <c r="G182" s="8"/>
      <c r="H182" s="96">
        <v>527</v>
      </c>
      <c r="I182" s="53" t="s">
        <v>48</v>
      </c>
      <c r="J182" s="74" t="str">
        <f t="shared" si="62"/>
        <v>Electricity Imports and Exports</v>
      </c>
      <c r="K182" s="74" t="str">
        <f t="shared" si="62"/>
        <v>elec change imports</v>
      </c>
      <c r="L182" s="102">
        <f t="shared" si="62"/>
        <v>-0.5</v>
      </c>
      <c r="M182" s="102">
        <f t="shared" si="62"/>
        <v>1</v>
      </c>
      <c r="N182" s="102">
        <f t="shared" si="62"/>
        <v>0.02</v>
      </c>
      <c r="O182" s="74" t="str">
        <f t="shared" si="62"/>
        <v>% change in imports</v>
      </c>
      <c r="P182"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2" s="74" t="str">
        <f t="shared" si="62"/>
        <v>electricity-sector-main.html#elec-imports</v>
      </c>
      <c r="R182" s="143" t="str">
        <f t="shared" si="62"/>
        <v>electricity-imports-exports.html</v>
      </c>
      <c r="S182" s="199" t="str">
        <f t="shared" si="62"/>
        <v>Energy Information Administration.  2016.  Electric Power Annual.  Table 2.13.</v>
      </c>
      <c r="T182" s="8"/>
    </row>
    <row r="183" spans="1:20" s="2" customFormat="1" ht="60">
      <c r="A183" s="74" t="str">
        <f t="shared" si="63"/>
        <v>Electricity Supply</v>
      </c>
      <c r="B183" s="74" t="str">
        <f t="shared" si="61"/>
        <v>Change Electricity Imports</v>
      </c>
      <c r="C183" s="74" t="str">
        <f t="shared" si="61"/>
        <v>Percent Change in Electricity Imports</v>
      </c>
      <c r="D183" s="8" t="s">
        <v>84</v>
      </c>
      <c r="E183" s="53"/>
      <c r="F183" s="8" t="s">
        <v>98</v>
      </c>
      <c r="G183" s="8"/>
      <c r="H183" s="96">
        <v>528</v>
      </c>
      <c r="I183" s="53" t="s">
        <v>48</v>
      </c>
      <c r="J183" s="74" t="str">
        <f t="shared" si="62"/>
        <v>Electricity Imports and Exports</v>
      </c>
      <c r="K183" s="74" t="str">
        <f t="shared" si="62"/>
        <v>elec change imports</v>
      </c>
      <c r="L183" s="102">
        <f t="shared" si="62"/>
        <v>-0.5</v>
      </c>
      <c r="M183" s="102">
        <f t="shared" si="62"/>
        <v>1</v>
      </c>
      <c r="N183" s="102">
        <f t="shared" si="62"/>
        <v>0.02</v>
      </c>
      <c r="O183" s="74" t="str">
        <f t="shared" si="62"/>
        <v>% change in imports</v>
      </c>
      <c r="P183"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3" s="74" t="str">
        <f t="shared" si="62"/>
        <v>electricity-sector-main.html#elec-imports</v>
      </c>
      <c r="R183" s="143" t="str">
        <f t="shared" si="62"/>
        <v>electricity-imports-exports.html</v>
      </c>
      <c r="S183" s="199" t="str">
        <f t="shared" si="62"/>
        <v>Energy Information Administration.  2016.  Electric Power Annual.  Table 2.13.</v>
      </c>
      <c r="T183" s="8"/>
    </row>
    <row r="184" spans="1:20" s="2" customFormat="1" ht="60">
      <c r="A184" s="74" t="str">
        <f t="shared" si="63"/>
        <v>Electricity Supply</v>
      </c>
      <c r="B184" s="74" t="str">
        <f t="shared" si="61"/>
        <v>Change Electricity Imports</v>
      </c>
      <c r="C184" s="74" t="str">
        <f t="shared" si="61"/>
        <v>Percent Change in Electricity Imports</v>
      </c>
      <c r="D184" s="8" t="s">
        <v>502</v>
      </c>
      <c r="E184" s="53"/>
      <c r="F184" s="8" t="s">
        <v>505</v>
      </c>
      <c r="G184" s="8"/>
      <c r="H184" s="96">
        <v>529</v>
      </c>
      <c r="I184" s="53" t="s">
        <v>48</v>
      </c>
      <c r="J184" s="74" t="str">
        <f t="shared" si="62"/>
        <v>Electricity Imports and Exports</v>
      </c>
      <c r="K184" s="74" t="str">
        <f t="shared" si="62"/>
        <v>elec change imports</v>
      </c>
      <c r="L184" s="102">
        <f t="shared" si="62"/>
        <v>-0.5</v>
      </c>
      <c r="M184" s="102">
        <f t="shared" si="62"/>
        <v>1</v>
      </c>
      <c r="N184" s="102">
        <f t="shared" si="62"/>
        <v>0.02</v>
      </c>
      <c r="O184" s="74" t="str">
        <f t="shared" si="62"/>
        <v>% change in imports</v>
      </c>
      <c r="P184"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4" s="74" t="str">
        <f t="shared" si="62"/>
        <v>electricity-sector-main.html#elec-imports</v>
      </c>
      <c r="R184" s="143" t="str">
        <f t="shared" si="62"/>
        <v>electricity-imports-exports.html</v>
      </c>
      <c r="S184" s="199" t="str">
        <f t="shared" si="62"/>
        <v>Energy Information Administration.  2016.  Electric Power Annual.  Table 2.13.</v>
      </c>
      <c r="T184" s="8"/>
    </row>
    <row r="185" spans="1:20" s="2" customFormat="1" ht="60">
      <c r="A185" s="74" t="str">
        <f t="shared" si="63"/>
        <v>Electricity Supply</v>
      </c>
      <c r="B185" s="74" t="str">
        <f t="shared" si="61"/>
        <v>Change Electricity Imports</v>
      </c>
      <c r="C185" s="74" t="str">
        <f t="shared" si="61"/>
        <v>Percent Change in Electricity Imports</v>
      </c>
      <c r="D185" s="8" t="s">
        <v>85</v>
      </c>
      <c r="E185" s="53"/>
      <c r="F185" s="8" t="s">
        <v>99</v>
      </c>
      <c r="G185" s="8"/>
      <c r="H185" s="96">
        <v>530</v>
      </c>
      <c r="I185" s="53" t="s">
        <v>48</v>
      </c>
      <c r="J185" s="74" t="str">
        <f t="shared" si="62"/>
        <v>Electricity Imports and Exports</v>
      </c>
      <c r="K185" s="74" t="str">
        <f t="shared" si="62"/>
        <v>elec change imports</v>
      </c>
      <c r="L185" s="102">
        <f t="shared" si="62"/>
        <v>-0.5</v>
      </c>
      <c r="M185" s="102">
        <f t="shared" si="62"/>
        <v>1</v>
      </c>
      <c r="N185" s="102">
        <f t="shared" si="62"/>
        <v>0.02</v>
      </c>
      <c r="O185" s="74" t="str">
        <f t="shared" si="62"/>
        <v>% change in imports</v>
      </c>
      <c r="P185"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5" s="74" t="str">
        <f t="shared" si="62"/>
        <v>electricity-sector-main.html#elec-imports</v>
      </c>
      <c r="R185" s="143" t="str">
        <f t="shared" si="62"/>
        <v>electricity-imports-exports.html</v>
      </c>
      <c r="S185" s="199" t="str">
        <f t="shared" si="62"/>
        <v>Energy Information Administration.  2016.  Electric Power Annual.  Table 2.13.</v>
      </c>
      <c r="T185" s="8"/>
    </row>
    <row r="186" spans="1:20" s="2" customFormat="1" ht="30">
      <c r="A186" s="74" t="str">
        <f t="shared" si="63"/>
        <v>Electricity Supply</v>
      </c>
      <c r="B186" s="74" t="str">
        <f t="shared" si="61"/>
        <v>Change Electricity Imports</v>
      </c>
      <c r="C186" s="74" t="str">
        <f t="shared" si="61"/>
        <v>Percent Change in Electricity Imports</v>
      </c>
      <c r="D186" s="8" t="s">
        <v>86</v>
      </c>
      <c r="E186" s="53"/>
      <c r="F186" s="8" t="s">
        <v>100</v>
      </c>
      <c r="G186" s="8"/>
      <c r="H186" s="96">
        <v>531</v>
      </c>
      <c r="I186" s="53" t="s">
        <v>49</v>
      </c>
      <c r="J186" s="74" t="str">
        <f t="shared" si="62"/>
        <v>Electricity Imports and Exports</v>
      </c>
      <c r="K186" s="74" t="str">
        <f t="shared" si="62"/>
        <v>elec change imports</v>
      </c>
      <c r="L186" s="102">
        <f t="shared" si="62"/>
        <v>-0.5</v>
      </c>
      <c r="M186" s="102">
        <f t="shared" si="62"/>
        <v>1</v>
      </c>
      <c r="N186" s="102">
        <f t="shared" si="62"/>
        <v>0.02</v>
      </c>
      <c r="O186" s="74" t="str">
        <f t="shared" si="62"/>
        <v>% change in imports</v>
      </c>
      <c r="P186" s="184"/>
      <c r="Q186" s="74" t="str">
        <f t="shared" si="62"/>
        <v>electricity-sector-main.html#elec-imports</v>
      </c>
      <c r="R186" s="143" t="str">
        <f t="shared" si="62"/>
        <v>electricity-imports-exports.html</v>
      </c>
      <c r="S186" s="199" t="str">
        <f t="shared" si="62"/>
        <v>Energy Information Administration.  2016.  Electric Power Annual.  Table 2.13.</v>
      </c>
      <c r="T186" s="8"/>
    </row>
    <row r="187" spans="1:20" s="2" customFormat="1" ht="60">
      <c r="A187" s="74" t="str">
        <f t="shared" si="63"/>
        <v>Electricity Supply</v>
      </c>
      <c r="B187" s="74" t="str">
        <f t="shared" si="61"/>
        <v>Change Electricity Imports</v>
      </c>
      <c r="C187" s="74" t="str">
        <f t="shared" si="61"/>
        <v>Percent Change in Electricity Imports</v>
      </c>
      <c r="D187" s="8" t="s">
        <v>87</v>
      </c>
      <c r="E187" s="53"/>
      <c r="F187" s="8" t="s">
        <v>101</v>
      </c>
      <c r="G187" s="8"/>
      <c r="H187" s="96">
        <v>532</v>
      </c>
      <c r="I187" s="53" t="s">
        <v>48</v>
      </c>
      <c r="J187" s="74" t="str">
        <f t="shared" si="62"/>
        <v>Electricity Imports and Exports</v>
      </c>
      <c r="K187" s="74" t="str">
        <f t="shared" si="62"/>
        <v>elec change imports</v>
      </c>
      <c r="L187" s="102">
        <f t="shared" si="62"/>
        <v>-0.5</v>
      </c>
      <c r="M187" s="102">
        <f t="shared" si="62"/>
        <v>1</v>
      </c>
      <c r="N187" s="102">
        <f t="shared" si="62"/>
        <v>0.02</v>
      </c>
      <c r="O187" s="74" t="str">
        <f t="shared" si="62"/>
        <v>% change in imports</v>
      </c>
      <c r="P187"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7" s="74" t="str">
        <f t="shared" si="62"/>
        <v>electricity-sector-main.html#elec-imports</v>
      </c>
      <c r="R187" s="143" t="str">
        <f t="shared" si="62"/>
        <v>electricity-imports-exports.html</v>
      </c>
      <c r="S187" s="199" t="str">
        <f t="shared" si="62"/>
        <v>Energy Information Administration.  2016.  Electric Power Annual.  Table 2.13.</v>
      </c>
      <c r="T187" s="8"/>
    </row>
    <row r="188" spans="1:20" s="2" customFormat="1" ht="30">
      <c r="A188" s="74" t="str">
        <f t="shared" si="63"/>
        <v>Electricity Supply</v>
      </c>
      <c r="B188" s="74" t="str">
        <f t="shared" si="61"/>
        <v>Change Electricity Imports</v>
      </c>
      <c r="C188" s="74" t="str">
        <f t="shared" si="61"/>
        <v>Percent Change in Electricity Imports</v>
      </c>
      <c r="D188" s="8" t="s">
        <v>850</v>
      </c>
      <c r="E188" s="53"/>
      <c r="F188" s="8" t="s">
        <v>488</v>
      </c>
      <c r="G188" s="8"/>
      <c r="H188" s="96">
        <v>533</v>
      </c>
      <c r="I188" s="53" t="s">
        <v>49</v>
      </c>
      <c r="J188" s="74" t="str">
        <f t="shared" si="62"/>
        <v>Electricity Imports and Exports</v>
      </c>
      <c r="K188" s="74" t="str">
        <f t="shared" si="62"/>
        <v>elec change imports</v>
      </c>
      <c r="L188" s="102">
        <f t="shared" si="62"/>
        <v>-0.5</v>
      </c>
      <c r="M188" s="102">
        <f t="shared" si="62"/>
        <v>1</v>
      </c>
      <c r="N188" s="102">
        <f t="shared" si="62"/>
        <v>0.02</v>
      </c>
      <c r="O188" s="74" t="str">
        <f t="shared" si="62"/>
        <v>% change in imports</v>
      </c>
      <c r="P188" s="184"/>
      <c r="Q188" s="74" t="str">
        <f t="shared" si="62"/>
        <v>electricity-sector-main.html#elec-imports</v>
      </c>
      <c r="R188" s="143" t="str">
        <f t="shared" si="62"/>
        <v>electricity-imports-exports.html</v>
      </c>
      <c r="S188" s="199" t="str">
        <f t="shared" si="62"/>
        <v>Energy Information Administration.  2016.  Electric Power Annual.  Table 2.13.</v>
      </c>
      <c r="T188" s="8"/>
    </row>
    <row r="189" spans="1:20" s="2" customFormat="1" ht="60">
      <c r="A189" s="74" t="str">
        <f t="shared" si="63"/>
        <v>Electricity Supply</v>
      </c>
      <c r="B189" s="74" t="str">
        <f t="shared" si="61"/>
        <v>Change Electricity Imports</v>
      </c>
      <c r="C189" s="74" t="str">
        <f t="shared" si="61"/>
        <v>Percent Change in Electricity Imports</v>
      </c>
      <c r="D189" s="8" t="s">
        <v>344</v>
      </c>
      <c r="E189" s="53"/>
      <c r="F189" s="8" t="s">
        <v>346</v>
      </c>
      <c r="G189" s="8"/>
      <c r="H189" s="96">
        <v>534</v>
      </c>
      <c r="I189" s="53" t="s">
        <v>48</v>
      </c>
      <c r="J189" s="74" t="str">
        <f t="shared" si="62"/>
        <v>Electricity Imports and Exports</v>
      </c>
      <c r="K189" s="74" t="str">
        <f t="shared" si="62"/>
        <v>elec change imports</v>
      </c>
      <c r="L189" s="102">
        <f t="shared" si="62"/>
        <v>-0.5</v>
      </c>
      <c r="M189" s="102">
        <f t="shared" si="62"/>
        <v>1</v>
      </c>
      <c r="N189" s="102">
        <f t="shared" si="62"/>
        <v>0.02</v>
      </c>
      <c r="O189" s="74" t="str">
        <f t="shared" si="62"/>
        <v>% change in imports</v>
      </c>
      <c r="P189"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9" s="74" t="str">
        <f t="shared" si="62"/>
        <v>electricity-sector-main.html#elec-imports</v>
      </c>
      <c r="R189" s="143" t="str">
        <f t="shared" si="62"/>
        <v>electricity-imports-exports.html</v>
      </c>
      <c r="S189" s="199" t="str">
        <f t="shared" si="62"/>
        <v>Energy Information Administration.  2016.  Electric Power Annual.  Table 2.13.</v>
      </c>
      <c r="T189" s="8"/>
    </row>
    <row r="190" spans="1:20" s="2" customFormat="1" ht="30">
      <c r="A190" s="74" t="str">
        <f t="shared" si="63"/>
        <v>Electricity Supply</v>
      </c>
      <c r="B190" s="74" t="str">
        <f t="shared" si="61"/>
        <v>Change Electricity Imports</v>
      </c>
      <c r="C190" s="74" t="str">
        <f t="shared" si="61"/>
        <v>Percent Change in Electricity Imports</v>
      </c>
      <c r="D190" s="8" t="s">
        <v>345</v>
      </c>
      <c r="E190" s="53"/>
      <c r="F190" s="8" t="s">
        <v>347</v>
      </c>
      <c r="G190" s="8"/>
      <c r="H190" s="96">
        <v>535</v>
      </c>
      <c r="I190" s="53" t="s">
        <v>49</v>
      </c>
      <c r="J190" s="74" t="str">
        <f t="shared" si="62"/>
        <v>Electricity Imports and Exports</v>
      </c>
      <c r="K190" s="74" t="str">
        <f t="shared" si="62"/>
        <v>elec change imports</v>
      </c>
      <c r="L190" s="102">
        <f t="shared" si="62"/>
        <v>-0.5</v>
      </c>
      <c r="M190" s="102">
        <f t="shared" si="62"/>
        <v>1</v>
      </c>
      <c r="N190" s="102">
        <f t="shared" si="62"/>
        <v>0.02</v>
      </c>
      <c r="O190" s="74" t="str">
        <f t="shared" si="62"/>
        <v>% change in imports</v>
      </c>
      <c r="P190" s="184"/>
      <c r="Q190" s="74" t="str">
        <f t="shared" si="62"/>
        <v>electricity-sector-main.html#elec-imports</v>
      </c>
      <c r="R190" s="143" t="str">
        <f t="shared" si="62"/>
        <v>electricity-imports-exports.html</v>
      </c>
      <c r="S190" s="199" t="str">
        <f t="shared" si="62"/>
        <v>Energy Information Administration.  2016.  Electric Power Annual.  Table 2.13.</v>
      </c>
      <c r="T190" s="8"/>
    </row>
    <row r="191" spans="1:20" s="2" customFormat="1" ht="30">
      <c r="A191" s="74" t="str">
        <f t="shared" si="63"/>
        <v>Electricity Supply</v>
      </c>
      <c r="B191" s="74" t="str">
        <f t="shared" si="61"/>
        <v>Change Electricity Imports</v>
      </c>
      <c r="C191" s="74" t="str">
        <f t="shared" si="61"/>
        <v>Percent Change in Electricity Imports</v>
      </c>
      <c r="D191" s="8" t="s">
        <v>498</v>
      </c>
      <c r="E191" s="53"/>
      <c r="F191" s="8" t="s">
        <v>497</v>
      </c>
      <c r="G191" s="8"/>
      <c r="H191" s="96">
        <v>536</v>
      </c>
      <c r="I191" s="53" t="s">
        <v>49</v>
      </c>
      <c r="J191" s="74" t="str">
        <f t="shared" si="62"/>
        <v>Electricity Imports and Exports</v>
      </c>
      <c r="K191" s="74" t="str">
        <f t="shared" si="62"/>
        <v>elec change imports</v>
      </c>
      <c r="L191" s="102">
        <f t="shared" si="62"/>
        <v>-0.5</v>
      </c>
      <c r="M191" s="102">
        <f t="shared" si="62"/>
        <v>1</v>
      </c>
      <c r="N191" s="102">
        <f t="shared" si="62"/>
        <v>0.02</v>
      </c>
      <c r="O191" s="74" t="str">
        <f t="shared" si="62"/>
        <v>% change in imports</v>
      </c>
      <c r="P191" s="184"/>
      <c r="Q191" s="74" t="str">
        <f t="shared" si="62"/>
        <v>electricity-sector-main.html#elec-imports</v>
      </c>
      <c r="R191" s="143" t="str">
        <f t="shared" si="62"/>
        <v>electricity-imports-exports.html</v>
      </c>
      <c r="S191" s="199" t="str">
        <f t="shared" si="62"/>
        <v>Energy Information Administration.  2016.  Electric Power Annual.  Table 2.13.</v>
      </c>
      <c r="T191" s="8"/>
    </row>
    <row r="192" spans="1:20" s="2" customFormat="1" ht="30">
      <c r="A192" s="74" t="str">
        <f t="shared" si="63"/>
        <v>Electricity Supply</v>
      </c>
      <c r="B192" s="74" t="str">
        <f t="shared" si="61"/>
        <v>Change Electricity Imports</v>
      </c>
      <c r="C192" s="74" t="str">
        <f t="shared" si="61"/>
        <v>Percent Change in Electricity Imports</v>
      </c>
      <c r="D192" s="8" t="s">
        <v>507</v>
      </c>
      <c r="E192" s="53"/>
      <c r="F192" s="8" t="s">
        <v>508</v>
      </c>
      <c r="G192" s="8"/>
      <c r="H192" s="96">
        <v>537</v>
      </c>
      <c r="I192" s="53" t="s">
        <v>49</v>
      </c>
      <c r="J192" s="74" t="str">
        <f t="shared" si="62"/>
        <v>Electricity Imports and Exports</v>
      </c>
      <c r="K192" s="74" t="str">
        <f t="shared" si="62"/>
        <v>elec change imports</v>
      </c>
      <c r="L192" s="102">
        <f t="shared" si="62"/>
        <v>-0.5</v>
      </c>
      <c r="M192" s="102">
        <f t="shared" si="62"/>
        <v>1</v>
      </c>
      <c r="N192" s="102">
        <f t="shared" si="62"/>
        <v>0.02</v>
      </c>
      <c r="O192" s="74" t="str">
        <f t="shared" si="62"/>
        <v>% change in imports</v>
      </c>
      <c r="P192" s="184"/>
      <c r="Q192" s="74" t="str">
        <f t="shared" si="62"/>
        <v>electricity-sector-main.html#elec-imports</v>
      </c>
      <c r="R192" s="143" t="str">
        <f t="shared" si="62"/>
        <v>electricity-imports-exports.html</v>
      </c>
      <c r="S192" s="199" t="str">
        <f t="shared" si="62"/>
        <v>Energy Information Administration.  2016.  Electric Power Annual.  Table 2.13.</v>
      </c>
      <c r="T192" s="8"/>
    </row>
    <row r="193" spans="1:20" s="2" customFormat="1" ht="30">
      <c r="A193" s="74" t="str">
        <f t="shared" si="63"/>
        <v>Electricity Supply</v>
      </c>
      <c r="B193" s="74" t="str">
        <f t="shared" si="61"/>
        <v>Change Electricity Imports</v>
      </c>
      <c r="C193" s="74" t="str">
        <f t="shared" si="61"/>
        <v>Percent Change in Electricity Imports</v>
      </c>
      <c r="D193" s="8" t="s">
        <v>1311</v>
      </c>
      <c r="E193" s="53"/>
      <c r="F193" s="8" t="s">
        <v>962</v>
      </c>
      <c r="G193" s="8"/>
      <c r="H193" s="96">
        <v>538</v>
      </c>
      <c r="I193" s="53" t="s">
        <v>49</v>
      </c>
      <c r="J193" s="74" t="str">
        <f t="shared" si="62"/>
        <v>Electricity Imports and Exports</v>
      </c>
      <c r="K193" s="74" t="str">
        <f t="shared" si="62"/>
        <v>elec change imports</v>
      </c>
      <c r="L193" s="102">
        <f t="shared" si="62"/>
        <v>-0.5</v>
      </c>
      <c r="M193" s="102">
        <f t="shared" si="62"/>
        <v>1</v>
      </c>
      <c r="N193" s="102">
        <f t="shared" si="62"/>
        <v>0.02</v>
      </c>
      <c r="O193" s="74" t="str">
        <f t="shared" si="62"/>
        <v>% change in imports</v>
      </c>
      <c r="P193" s="184"/>
      <c r="Q193" s="74" t="str">
        <f t="shared" si="62"/>
        <v>electricity-sector-main.html#elec-imports</v>
      </c>
      <c r="R193" s="143" t="str">
        <f t="shared" si="62"/>
        <v>electricity-imports-exports.html</v>
      </c>
      <c r="S193" s="199" t="str">
        <f t="shared" si="62"/>
        <v>Energy Information Administration.  2016.  Electric Power Annual.  Table 2.13.</v>
      </c>
      <c r="T193" s="8"/>
    </row>
    <row r="194" spans="1:20" s="2" customFormat="1" ht="30">
      <c r="A194" s="74" t="str">
        <f t="shared" si="63"/>
        <v>Electricity Supply</v>
      </c>
      <c r="B194" s="74" t="str">
        <f t="shared" si="61"/>
        <v>Change Electricity Imports</v>
      </c>
      <c r="C194" s="74" t="str">
        <f t="shared" si="61"/>
        <v>Percent Change in Electricity Imports</v>
      </c>
      <c r="D194" s="8" t="s">
        <v>1312</v>
      </c>
      <c r="E194" s="53"/>
      <c r="F194" s="8" t="s">
        <v>1115</v>
      </c>
      <c r="G194" s="8"/>
      <c r="H194" s="96">
        <v>539</v>
      </c>
      <c r="I194" s="53" t="s">
        <v>49</v>
      </c>
      <c r="J194" s="74" t="str">
        <f t="shared" si="62"/>
        <v>Electricity Imports and Exports</v>
      </c>
      <c r="K194" s="74" t="str">
        <f t="shared" si="62"/>
        <v>elec change imports</v>
      </c>
      <c r="L194" s="102">
        <f t="shared" si="62"/>
        <v>-0.5</v>
      </c>
      <c r="M194" s="102">
        <f t="shared" si="62"/>
        <v>1</v>
      </c>
      <c r="N194" s="102">
        <f t="shared" si="62"/>
        <v>0.02</v>
      </c>
      <c r="O194" s="74" t="str">
        <f t="shared" si="62"/>
        <v>% change in imports</v>
      </c>
      <c r="P194" s="184"/>
      <c r="Q194" s="74" t="str">
        <f t="shared" si="62"/>
        <v>electricity-sector-main.html#elec-imports</v>
      </c>
      <c r="R194" s="143" t="str">
        <f t="shared" si="62"/>
        <v>electricity-imports-exports.html</v>
      </c>
      <c r="S194" s="199" t="str">
        <f t="shared" si="62"/>
        <v>Energy Information Administration.  2016.  Electric Power Annual.  Table 2.13.</v>
      </c>
      <c r="T194" s="8"/>
    </row>
    <row r="195" spans="1:20" s="2" customFormat="1" ht="30">
      <c r="A195" s="74" t="str">
        <f t="shared" si="63"/>
        <v>Electricity Supply</v>
      </c>
      <c r="B195" s="74" t="str">
        <f t="shared" si="61"/>
        <v>Change Electricity Imports</v>
      </c>
      <c r="C195" s="74" t="str">
        <f t="shared" si="61"/>
        <v>Percent Change in Electricity Imports</v>
      </c>
      <c r="D195" s="8" t="s">
        <v>1313</v>
      </c>
      <c r="E195" s="53"/>
      <c r="F195" s="8" t="s">
        <v>964</v>
      </c>
      <c r="G195" s="8"/>
      <c r="H195" s="96">
        <v>540</v>
      </c>
      <c r="I195" s="53" t="s">
        <v>49</v>
      </c>
      <c r="J195" s="74" t="str">
        <f t="shared" si="62"/>
        <v>Electricity Imports and Exports</v>
      </c>
      <c r="K195" s="74" t="str">
        <f t="shared" si="62"/>
        <v>elec change imports</v>
      </c>
      <c r="L195" s="102">
        <f t="shared" si="62"/>
        <v>-0.5</v>
      </c>
      <c r="M195" s="102">
        <f t="shared" si="62"/>
        <v>1</v>
      </c>
      <c r="N195" s="102">
        <f t="shared" si="62"/>
        <v>0.02</v>
      </c>
      <c r="O195" s="74" t="str">
        <f t="shared" si="62"/>
        <v>% change in imports</v>
      </c>
      <c r="P195" s="184"/>
      <c r="Q195" s="74" t="str">
        <f t="shared" si="62"/>
        <v>electricity-sector-main.html#elec-imports</v>
      </c>
      <c r="R195" s="143" t="str">
        <f t="shared" si="62"/>
        <v>electricity-imports-exports.html</v>
      </c>
      <c r="S195" s="199" t="str">
        <f t="shared" si="62"/>
        <v>Energy Information Administration.  2016.  Electric Power Annual.  Table 2.13.</v>
      </c>
      <c r="T195" s="8"/>
    </row>
    <row r="196" spans="1:20" ht="45">
      <c r="A196" s="92" t="s">
        <v>8</v>
      </c>
      <c r="B196" s="92" t="s">
        <v>336</v>
      </c>
      <c r="C196" s="92" t="s">
        <v>335</v>
      </c>
      <c r="D196" s="53"/>
      <c r="E196" s="53"/>
      <c r="F196" s="53"/>
      <c r="G196" s="53"/>
      <c r="H196" s="180">
        <v>619</v>
      </c>
      <c r="I196" s="53" t="s">
        <v>49</v>
      </c>
      <c r="J196" s="76" t="s">
        <v>336</v>
      </c>
      <c r="K196" s="76" t="s">
        <v>609</v>
      </c>
      <c r="L196" s="65"/>
      <c r="M196" s="65"/>
      <c r="N196" s="65"/>
      <c r="O196" s="53"/>
      <c r="P196" s="184"/>
      <c r="Q196" s="53"/>
      <c r="R196" s="151"/>
      <c r="S196" s="184"/>
      <c r="T196" s="53"/>
    </row>
    <row r="197" spans="1:20" ht="75">
      <c r="A197" s="92" t="s">
        <v>8</v>
      </c>
      <c r="B197" s="92" t="s">
        <v>18</v>
      </c>
      <c r="C197" s="92" t="s">
        <v>31</v>
      </c>
      <c r="D197" s="53"/>
      <c r="E197" s="53"/>
      <c r="F197" s="53"/>
      <c r="G197" s="53"/>
      <c r="H197" s="180">
        <v>30</v>
      </c>
      <c r="I197" s="53" t="s">
        <v>48</v>
      </c>
      <c r="J197" s="76" t="s">
        <v>18</v>
      </c>
      <c r="K197" s="76" t="s">
        <v>608</v>
      </c>
      <c r="L197" s="59">
        <v>0</v>
      </c>
      <c r="M197" s="60">
        <v>1</v>
      </c>
      <c r="N197" s="60">
        <v>0.01</v>
      </c>
      <c r="O197" s="53" t="s">
        <v>37</v>
      </c>
      <c r="P197" s="205" t="s">
        <v>1732</v>
      </c>
      <c r="Q197" s="53" t="s">
        <v>230</v>
      </c>
      <c r="R197" s="151" t="s">
        <v>231</v>
      </c>
      <c r="S197" s="184" t="s">
        <v>173</v>
      </c>
      <c r="T197" s="53"/>
    </row>
    <row r="198" spans="1:20" ht="150">
      <c r="A198" s="92" t="s">
        <v>8</v>
      </c>
      <c r="B198" s="92" t="s">
        <v>138</v>
      </c>
      <c r="C198" s="92" t="s">
        <v>137</v>
      </c>
      <c r="D198" s="53" t="s">
        <v>501</v>
      </c>
      <c r="E198" s="53"/>
      <c r="F198" s="53" t="s">
        <v>500</v>
      </c>
      <c r="G198" s="53"/>
      <c r="H198" s="180">
        <v>31</v>
      </c>
      <c r="I198" s="53" t="s">
        <v>48</v>
      </c>
      <c r="J198" s="76" t="s">
        <v>138</v>
      </c>
      <c r="K198" s="76" t="s">
        <v>607</v>
      </c>
      <c r="L198" s="70">
        <v>0</v>
      </c>
      <c r="M198" s="181">
        <v>3500</v>
      </c>
      <c r="N198" s="181">
        <v>100</v>
      </c>
      <c r="O198" s="53" t="s">
        <v>209</v>
      </c>
      <c r="P198" s="205" t="s">
        <v>1734</v>
      </c>
      <c r="Q198" s="53" t="s">
        <v>232</v>
      </c>
      <c r="R198" s="151" t="s">
        <v>233</v>
      </c>
      <c r="S198" s="184" t="s">
        <v>169</v>
      </c>
      <c r="T198" s="53" t="s">
        <v>210</v>
      </c>
    </row>
    <row r="199" spans="1:20" ht="45">
      <c r="A199" s="74" t="str">
        <f t="shared" ref="A199:C213" si="64">A$198</f>
        <v>Electricity Supply</v>
      </c>
      <c r="B199" s="74" t="str">
        <f t="shared" si="64"/>
        <v>Early Retirement of Power Plants</v>
      </c>
      <c r="C199" s="74" t="str">
        <f t="shared" si="64"/>
        <v>Annual Additional Capacity Retired due to Early Retirement Policy</v>
      </c>
      <c r="D199" s="8" t="s">
        <v>342</v>
      </c>
      <c r="E199" s="53"/>
      <c r="F199" s="8" t="s">
        <v>343</v>
      </c>
      <c r="G199" s="53"/>
      <c r="H199" s="180">
        <v>620</v>
      </c>
      <c r="I199" s="53" t="s">
        <v>48</v>
      </c>
      <c r="J199" s="74" t="str">
        <f t="shared" ref="J199:K213" si="65">J$198</f>
        <v>Early Retirement of Power Plants</v>
      </c>
      <c r="K199" s="66" t="str">
        <f>K$198</f>
        <v>elec early retirement</v>
      </c>
      <c r="L199" s="70">
        <v>0</v>
      </c>
      <c r="M199" s="5">
        <v>10000</v>
      </c>
      <c r="N199" s="182">
        <v>100</v>
      </c>
      <c r="O199" s="53" t="s">
        <v>209</v>
      </c>
      <c r="P199" s="205" t="s">
        <v>1735</v>
      </c>
      <c r="Q199" s="53"/>
      <c r="R199" s="151"/>
      <c r="S199" s="184"/>
      <c r="T199" s="53"/>
    </row>
    <row r="200" spans="1:20" ht="60" customHeight="1">
      <c r="A200" s="74" t="str">
        <f t="shared" si="64"/>
        <v>Electricity Supply</v>
      </c>
      <c r="B200" s="74" t="str">
        <f t="shared" si="64"/>
        <v>Early Retirement of Power Plants</v>
      </c>
      <c r="C200" s="74" t="str">
        <f t="shared" si="64"/>
        <v>Annual Additional Capacity Retired due to Early Retirement Policy</v>
      </c>
      <c r="D200" s="8" t="s">
        <v>83</v>
      </c>
      <c r="E200" s="53"/>
      <c r="F200" s="8" t="s">
        <v>97</v>
      </c>
      <c r="G200" s="53"/>
      <c r="H200" s="180">
        <v>32</v>
      </c>
      <c r="I200" s="53" t="s">
        <v>48</v>
      </c>
      <c r="J200" s="74" t="str">
        <f t="shared" si="65"/>
        <v>Early Retirement of Power Plants</v>
      </c>
      <c r="K200" s="66" t="str">
        <f>K$198</f>
        <v>elec early retirement</v>
      </c>
      <c r="L200" s="66">
        <f>L$198</f>
        <v>0</v>
      </c>
      <c r="M200" s="66">
        <f>M$198</f>
        <v>3500</v>
      </c>
      <c r="N200" s="66">
        <f>N$198</f>
        <v>100</v>
      </c>
      <c r="O200" s="55" t="str">
        <f>O$198</f>
        <v>MW/year</v>
      </c>
      <c r="P200" s="205" t="s">
        <v>1748</v>
      </c>
      <c r="Q200" s="53" t="s">
        <v>232</v>
      </c>
      <c r="R200" s="151" t="s">
        <v>233</v>
      </c>
      <c r="S200" s="184" t="s">
        <v>173</v>
      </c>
      <c r="T200" s="53"/>
    </row>
    <row r="201" spans="1:20" ht="45">
      <c r="A201" s="74" t="str">
        <f t="shared" si="64"/>
        <v>Electricity Supply</v>
      </c>
      <c r="B201" s="74" t="str">
        <f t="shared" si="64"/>
        <v>Early Retirement of Power Plants</v>
      </c>
      <c r="C201" s="74" t="str">
        <f t="shared" si="64"/>
        <v>Annual Additional Capacity Retired due to Early Retirement Policy</v>
      </c>
      <c r="D201" s="8" t="s">
        <v>84</v>
      </c>
      <c r="E201" s="53"/>
      <c r="F201" s="8" t="s">
        <v>98</v>
      </c>
      <c r="G201" s="53"/>
      <c r="H201" s="180">
        <v>621</v>
      </c>
      <c r="I201" s="53" t="s">
        <v>49</v>
      </c>
      <c r="J201" s="74" t="str">
        <f t="shared" si="65"/>
        <v>Early Retirement of Power Plants</v>
      </c>
      <c r="K201" s="66" t="str">
        <f t="shared" si="65"/>
        <v>elec early retirement</v>
      </c>
      <c r="L201" s="70"/>
      <c r="M201" s="70"/>
      <c r="N201" s="70"/>
      <c r="O201" s="53"/>
      <c r="P201" s="184"/>
      <c r="Q201" s="53"/>
      <c r="R201" s="151"/>
      <c r="S201" s="184"/>
      <c r="T201" s="53"/>
    </row>
    <row r="202" spans="1:20" ht="45">
      <c r="A202" s="74" t="str">
        <f t="shared" si="64"/>
        <v>Electricity Supply</v>
      </c>
      <c r="B202" s="74" t="str">
        <f t="shared" si="64"/>
        <v>Early Retirement of Power Plants</v>
      </c>
      <c r="C202" s="74" t="str">
        <f t="shared" si="64"/>
        <v>Annual Additional Capacity Retired due to Early Retirement Policy</v>
      </c>
      <c r="D202" s="8" t="s">
        <v>502</v>
      </c>
      <c r="E202" s="53"/>
      <c r="F202" s="8" t="s">
        <v>505</v>
      </c>
      <c r="G202" s="53"/>
      <c r="H202" s="180">
        <v>622</v>
      </c>
      <c r="I202" s="53" t="s">
        <v>49</v>
      </c>
      <c r="J202" s="74" t="str">
        <f t="shared" si="65"/>
        <v>Early Retirement of Power Plants</v>
      </c>
      <c r="K202" s="66" t="str">
        <f t="shared" si="65"/>
        <v>elec early retirement</v>
      </c>
      <c r="L202" s="70"/>
      <c r="M202" s="70"/>
      <c r="N202" s="70"/>
      <c r="O202" s="53"/>
      <c r="P202" s="184"/>
      <c r="Q202" s="53"/>
      <c r="R202" s="151"/>
      <c r="S202" s="184"/>
      <c r="T202" s="53"/>
    </row>
    <row r="203" spans="1:20" ht="45">
      <c r="A203" s="74" t="str">
        <f t="shared" si="64"/>
        <v>Electricity Supply</v>
      </c>
      <c r="B203" s="74" t="str">
        <f t="shared" si="64"/>
        <v>Early Retirement of Power Plants</v>
      </c>
      <c r="C203" s="74" t="str">
        <f t="shared" si="64"/>
        <v>Annual Additional Capacity Retired due to Early Retirement Policy</v>
      </c>
      <c r="D203" s="8" t="s">
        <v>85</v>
      </c>
      <c r="E203" s="53"/>
      <c r="F203" s="8" t="s">
        <v>99</v>
      </c>
      <c r="G203" s="53"/>
      <c r="H203" s="180">
        <v>623</v>
      </c>
      <c r="I203" s="53" t="s">
        <v>49</v>
      </c>
      <c r="J203" s="74" t="str">
        <f t="shared" si="65"/>
        <v>Early Retirement of Power Plants</v>
      </c>
      <c r="K203" s="66" t="str">
        <f t="shared" si="65"/>
        <v>elec early retirement</v>
      </c>
      <c r="L203" s="70"/>
      <c r="M203" s="70"/>
      <c r="N203" s="70"/>
      <c r="O203" s="53"/>
      <c r="P203" s="184"/>
      <c r="Q203" s="53"/>
      <c r="R203" s="151"/>
      <c r="S203" s="184"/>
      <c r="T203" s="53"/>
    </row>
    <row r="204" spans="1:20" ht="45">
      <c r="A204" s="74" t="str">
        <f t="shared" si="64"/>
        <v>Electricity Supply</v>
      </c>
      <c r="B204" s="74" t="str">
        <f t="shared" si="64"/>
        <v>Early Retirement of Power Plants</v>
      </c>
      <c r="C204" s="74" t="str">
        <f t="shared" si="64"/>
        <v>Annual Additional Capacity Retired due to Early Retirement Policy</v>
      </c>
      <c r="D204" s="8" t="s">
        <v>86</v>
      </c>
      <c r="E204" s="53"/>
      <c r="F204" s="8" t="s">
        <v>100</v>
      </c>
      <c r="G204" s="53"/>
      <c r="H204" s="180">
        <v>624</v>
      </c>
      <c r="I204" s="53" t="s">
        <v>49</v>
      </c>
      <c r="J204" s="74" t="str">
        <f t="shared" si="65"/>
        <v>Early Retirement of Power Plants</v>
      </c>
      <c r="K204" s="66" t="str">
        <f t="shared" si="65"/>
        <v>elec early retirement</v>
      </c>
      <c r="L204" s="70"/>
      <c r="M204" s="70"/>
      <c r="N204" s="70"/>
      <c r="O204" s="53"/>
      <c r="P204" s="184"/>
      <c r="Q204" s="53"/>
      <c r="R204" s="151"/>
      <c r="S204" s="184"/>
      <c r="T204" s="53"/>
    </row>
    <row r="205" spans="1:20" ht="45">
      <c r="A205" s="74" t="str">
        <f t="shared" si="64"/>
        <v>Electricity Supply</v>
      </c>
      <c r="B205" s="74" t="str">
        <f t="shared" si="64"/>
        <v>Early Retirement of Power Plants</v>
      </c>
      <c r="C205" s="74" t="str">
        <f t="shared" si="64"/>
        <v>Annual Additional Capacity Retired due to Early Retirement Policy</v>
      </c>
      <c r="D205" s="8" t="s">
        <v>87</v>
      </c>
      <c r="E205" s="53"/>
      <c r="F205" s="8" t="s">
        <v>101</v>
      </c>
      <c r="G205" s="53"/>
      <c r="H205" s="180">
        <v>625</v>
      </c>
      <c r="I205" s="53" t="s">
        <v>48</v>
      </c>
      <c r="J205" s="74" t="str">
        <f t="shared" si="65"/>
        <v>Early Retirement of Power Plants</v>
      </c>
      <c r="K205" s="66" t="str">
        <f t="shared" si="65"/>
        <v>elec early retirement</v>
      </c>
      <c r="L205" s="70">
        <v>0</v>
      </c>
      <c r="M205" s="70">
        <v>10000</v>
      </c>
      <c r="N205" s="70">
        <v>250</v>
      </c>
      <c r="O205" s="53" t="s">
        <v>209</v>
      </c>
      <c r="P205" s="205" t="s">
        <v>1733</v>
      </c>
      <c r="Q205" s="53" t="s">
        <v>232</v>
      </c>
      <c r="R205" s="151" t="s">
        <v>233</v>
      </c>
      <c r="S205" s="184"/>
      <c r="T205" s="53"/>
    </row>
    <row r="206" spans="1:20" ht="45">
      <c r="A206" s="74" t="str">
        <f t="shared" si="64"/>
        <v>Electricity Supply</v>
      </c>
      <c r="B206" s="74" t="str">
        <f t="shared" si="64"/>
        <v>Early Retirement of Power Plants</v>
      </c>
      <c r="C206" s="74" t="str">
        <f t="shared" si="64"/>
        <v>Annual Additional Capacity Retired due to Early Retirement Policy</v>
      </c>
      <c r="D206" s="8" t="s">
        <v>850</v>
      </c>
      <c r="E206" s="53"/>
      <c r="F206" s="8" t="s">
        <v>488</v>
      </c>
      <c r="G206" s="53"/>
      <c r="H206" s="180">
        <v>626</v>
      </c>
      <c r="I206" s="53" t="s">
        <v>49</v>
      </c>
      <c r="J206" s="74" t="str">
        <f t="shared" si="65"/>
        <v>Early Retirement of Power Plants</v>
      </c>
      <c r="K206" s="66" t="str">
        <f t="shared" si="65"/>
        <v>elec early retirement</v>
      </c>
      <c r="L206" s="70"/>
      <c r="M206" s="70"/>
      <c r="N206" s="70"/>
      <c r="O206" s="53"/>
      <c r="P206" s="184"/>
      <c r="Q206" s="53"/>
      <c r="R206" s="151"/>
      <c r="S206" s="184"/>
      <c r="T206" s="53"/>
    </row>
    <row r="207" spans="1:20" ht="45">
      <c r="A207" s="74" t="str">
        <f t="shared" si="64"/>
        <v>Electricity Supply</v>
      </c>
      <c r="B207" s="74" t="str">
        <f t="shared" si="64"/>
        <v>Early Retirement of Power Plants</v>
      </c>
      <c r="C207" s="74" t="str">
        <f t="shared" si="64"/>
        <v>Annual Additional Capacity Retired due to Early Retirement Policy</v>
      </c>
      <c r="D207" s="8" t="s">
        <v>344</v>
      </c>
      <c r="E207" s="53"/>
      <c r="F207" s="8" t="s">
        <v>346</v>
      </c>
      <c r="G207" s="53"/>
      <c r="H207" s="180">
        <v>627</v>
      </c>
      <c r="I207" s="53" t="s">
        <v>48</v>
      </c>
      <c r="J207" s="74" t="str">
        <f t="shared" si="65"/>
        <v>Early Retirement of Power Plants</v>
      </c>
      <c r="K207" s="66" t="str">
        <f t="shared" si="65"/>
        <v>elec early retirement</v>
      </c>
      <c r="L207" s="70">
        <v>0</v>
      </c>
      <c r="M207" s="70">
        <v>10000</v>
      </c>
      <c r="N207" s="70">
        <v>250</v>
      </c>
      <c r="O207" s="53" t="s">
        <v>209</v>
      </c>
      <c r="P207" s="205" t="s">
        <v>1736</v>
      </c>
      <c r="Q207" s="53"/>
      <c r="R207" s="151"/>
      <c r="S207" s="184"/>
      <c r="T207" s="53"/>
    </row>
    <row r="208" spans="1:20" ht="45">
      <c r="A208" s="74" t="str">
        <f t="shared" si="64"/>
        <v>Electricity Supply</v>
      </c>
      <c r="B208" s="74" t="str">
        <f t="shared" si="64"/>
        <v>Early Retirement of Power Plants</v>
      </c>
      <c r="C208" s="74" t="str">
        <f t="shared" si="64"/>
        <v>Annual Additional Capacity Retired due to Early Retirement Policy</v>
      </c>
      <c r="D208" s="8" t="s">
        <v>345</v>
      </c>
      <c r="E208" s="53"/>
      <c r="F208" s="8" t="s">
        <v>347</v>
      </c>
      <c r="G208" s="53"/>
      <c r="H208" s="180">
        <v>628</v>
      </c>
      <c r="I208" s="53" t="s">
        <v>48</v>
      </c>
      <c r="J208" s="74" t="str">
        <f t="shared" si="65"/>
        <v>Early Retirement of Power Plants</v>
      </c>
      <c r="K208" s="66" t="str">
        <f t="shared" si="65"/>
        <v>elec early retirement</v>
      </c>
      <c r="L208" s="70">
        <v>0</v>
      </c>
      <c r="M208" s="70">
        <v>50000</v>
      </c>
      <c r="N208" s="70">
        <v>250</v>
      </c>
      <c r="O208" s="53" t="s">
        <v>209</v>
      </c>
      <c r="P208" s="205" t="s">
        <v>1737</v>
      </c>
      <c r="Q208" s="53" t="s">
        <v>232</v>
      </c>
      <c r="R208" s="151" t="s">
        <v>233</v>
      </c>
      <c r="S208" s="184"/>
      <c r="T208" s="53"/>
    </row>
    <row r="209" spans="1:20" ht="45">
      <c r="A209" s="74" t="str">
        <f t="shared" si="64"/>
        <v>Electricity Supply</v>
      </c>
      <c r="B209" s="74" t="str">
        <f t="shared" si="64"/>
        <v>Early Retirement of Power Plants</v>
      </c>
      <c r="C209" s="74" t="str">
        <f t="shared" si="64"/>
        <v>Annual Additional Capacity Retired due to Early Retirement Policy</v>
      </c>
      <c r="D209" s="8" t="s">
        <v>498</v>
      </c>
      <c r="E209" s="53"/>
      <c r="F209" s="8" t="s">
        <v>497</v>
      </c>
      <c r="G209" s="53"/>
      <c r="H209" s="180">
        <v>590</v>
      </c>
      <c r="I209" s="53" t="s">
        <v>49</v>
      </c>
      <c r="J209" s="74" t="str">
        <f t="shared" si="65"/>
        <v>Early Retirement of Power Plants</v>
      </c>
      <c r="K209" s="66" t="str">
        <f t="shared" si="65"/>
        <v>elec early retirement</v>
      </c>
      <c r="L209" s="64"/>
      <c r="M209" s="64"/>
      <c r="N209" s="64"/>
      <c r="O209" s="55"/>
      <c r="P209" s="184"/>
      <c r="Q209" s="53"/>
      <c r="R209" s="151"/>
      <c r="S209" s="184"/>
      <c r="T209" s="53"/>
    </row>
    <row r="210" spans="1:20" ht="45">
      <c r="A210" s="74" t="str">
        <f t="shared" si="64"/>
        <v>Electricity Supply</v>
      </c>
      <c r="B210" s="74" t="str">
        <f t="shared" si="64"/>
        <v>Early Retirement of Power Plants</v>
      </c>
      <c r="C210" s="74" t="str">
        <f t="shared" si="64"/>
        <v>Annual Additional Capacity Retired due to Early Retirement Policy</v>
      </c>
      <c r="D210" s="8" t="s">
        <v>507</v>
      </c>
      <c r="E210" s="53"/>
      <c r="F210" s="8" t="s">
        <v>508</v>
      </c>
      <c r="G210" s="53"/>
      <c r="H210" s="180">
        <v>629</v>
      </c>
      <c r="I210" s="53" t="s">
        <v>49</v>
      </c>
      <c r="J210" s="74" t="str">
        <f t="shared" si="65"/>
        <v>Early Retirement of Power Plants</v>
      </c>
      <c r="K210" s="66" t="str">
        <f t="shared" si="65"/>
        <v>elec early retirement</v>
      </c>
      <c r="L210" s="64"/>
      <c r="M210" s="64"/>
      <c r="N210" s="64"/>
      <c r="O210" s="55"/>
      <c r="P210" s="184"/>
      <c r="Q210" s="53"/>
      <c r="R210" s="151"/>
      <c r="S210" s="184"/>
      <c r="T210" s="53"/>
    </row>
    <row r="211" spans="1:20" ht="45">
      <c r="A211" s="74" t="str">
        <f t="shared" si="64"/>
        <v>Electricity Supply</v>
      </c>
      <c r="B211" s="74" t="str">
        <f t="shared" si="64"/>
        <v>Early Retirement of Power Plants</v>
      </c>
      <c r="C211" s="74" t="str">
        <f t="shared" si="64"/>
        <v>Annual Additional Capacity Retired due to Early Retirement Policy</v>
      </c>
      <c r="D211" s="8" t="s">
        <v>1311</v>
      </c>
      <c r="E211" s="53"/>
      <c r="F211" s="8" t="s">
        <v>962</v>
      </c>
      <c r="G211" s="53"/>
      <c r="H211" s="180">
        <v>630</v>
      </c>
      <c r="I211" s="53" t="s">
        <v>49</v>
      </c>
      <c r="J211" s="74" t="str">
        <f t="shared" si="65"/>
        <v>Early Retirement of Power Plants</v>
      </c>
      <c r="K211" s="74" t="str">
        <f t="shared" si="65"/>
        <v>elec early retirement</v>
      </c>
      <c r="L211" s="64"/>
      <c r="M211" s="64"/>
      <c r="N211" s="64"/>
      <c r="O211" s="55"/>
      <c r="P211" s="184"/>
      <c r="Q211" s="53"/>
      <c r="R211" s="151"/>
      <c r="S211" s="184"/>
      <c r="T211" s="53"/>
    </row>
    <row r="212" spans="1:20" ht="45">
      <c r="A212" s="74" t="str">
        <f t="shared" si="64"/>
        <v>Electricity Supply</v>
      </c>
      <c r="B212" s="74" t="str">
        <f t="shared" si="64"/>
        <v>Early Retirement of Power Plants</v>
      </c>
      <c r="C212" s="74" t="str">
        <f t="shared" si="64"/>
        <v>Annual Additional Capacity Retired due to Early Retirement Policy</v>
      </c>
      <c r="D212" s="8" t="s">
        <v>1312</v>
      </c>
      <c r="E212" s="53"/>
      <c r="F212" s="8" t="s">
        <v>1115</v>
      </c>
      <c r="G212" s="53"/>
      <c r="H212" s="180">
        <v>631</v>
      </c>
      <c r="I212" s="53" t="s">
        <v>49</v>
      </c>
      <c r="J212" s="74" t="str">
        <f t="shared" si="65"/>
        <v>Early Retirement of Power Plants</v>
      </c>
      <c r="K212" s="74" t="str">
        <f t="shared" si="65"/>
        <v>elec early retirement</v>
      </c>
      <c r="L212" s="64"/>
      <c r="M212" s="64"/>
      <c r="N212" s="64"/>
      <c r="O212" s="55"/>
      <c r="P212" s="184"/>
      <c r="Q212" s="53"/>
      <c r="R212" s="151"/>
      <c r="S212" s="184"/>
      <c r="T212" s="53"/>
    </row>
    <row r="213" spans="1:20" ht="45">
      <c r="A213" s="74" t="str">
        <f t="shared" si="64"/>
        <v>Electricity Supply</v>
      </c>
      <c r="B213" s="74" t="str">
        <f t="shared" si="64"/>
        <v>Early Retirement of Power Plants</v>
      </c>
      <c r="C213" s="74" t="str">
        <f t="shared" si="64"/>
        <v>Annual Additional Capacity Retired due to Early Retirement Policy</v>
      </c>
      <c r="D213" s="8" t="s">
        <v>1313</v>
      </c>
      <c r="E213" s="53"/>
      <c r="F213" s="8" t="s">
        <v>964</v>
      </c>
      <c r="G213" s="53"/>
      <c r="H213" s="180">
        <v>632</v>
      </c>
      <c r="I213" s="53" t="s">
        <v>49</v>
      </c>
      <c r="J213" s="74" t="str">
        <f t="shared" si="65"/>
        <v>Early Retirement of Power Plants</v>
      </c>
      <c r="K213" s="74" t="str">
        <f t="shared" si="65"/>
        <v>elec early retirement</v>
      </c>
      <c r="L213" s="64"/>
      <c r="M213" s="64"/>
      <c r="N213" s="64"/>
      <c r="O213" s="55"/>
      <c r="P213" s="184"/>
      <c r="Q213" s="53"/>
      <c r="R213" s="151"/>
      <c r="S213" s="184"/>
      <c r="T213" s="53"/>
    </row>
    <row r="214" spans="1:20" ht="75">
      <c r="A214" s="92" t="s">
        <v>8</v>
      </c>
      <c r="B214" s="92" t="s">
        <v>20</v>
      </c>
      <c r="C214" s="92" t="s">
        <v>1667</v>
      </c>
      <c r="D214" s="53"/>
      <c r="E214" s="53"/>
      <c r="F214" s="53"/>
      <c r="G214" s="53"/>
      <c r="H214" s="180">
        <v>33</v>
      </c>
      <c r="I214" s="53" t="s">
        <v>48</v>
      </c>
      <c r="J214" s="76" t="s">
        <v>20</v>
      </c>
      <c r="K214" s="76" t="s">
        <v>606</v>
      </c>
      <c r="L214" s="59">
        <v>0</v>
      </c>
      <c r="M214" s="59">
        <v>1</v>
      </c>
      <c r="N214" s="68">
        <v>5.0000000000000001E-3</v>
      </c>
      <c r="O214" s="53" t="s">
        <v>1670</v>
      </c>
      <c r="P214" s="205" t="s">
        <v>1738</v>
      </c>
      <c r="Q214" s="53" t="s">
        <v>234</v>
      </c>
      <c r="R214" s="151" t="s">
        <v>235</v>
      </c>
      <c r="S214" s="184" t="s">
        <v>1760</v>
      </c>
      <c r="T214" s="53"/>
    </row>
    <row r="215" spans="1:20" ht="90">
      <c r="A215" s="92" t="s">
        <v>8</v>
      </c>
      <c r="B215" s="92" t="s">
        <v>142</v>
      </c>
      <c r="C215" s="92" t="s">
        <v>312</v>
      </c>
      <c r="D215" s="53"/>
      <c r="E215" s="53"/>
      <c r="F215" s="53"/>
      <c r="G215" s="53"/>
      <c r="H215" s="180">
        <v>34</v>
      </c>
      <c r="I215" s="53" t="s">
        <v>48</v>
      </c>
      <c r="J215" s="76" t="s">
        <v>142</v>
      </c>
      <c r="K215" s="76" t="s">
        <v>605</v>
      </c>
      <c r="L215" s="59">
        <v>0</v>
      </c>
      <c r="M215" s="59">
        <f>ROUND(MaxBoundCalculations!B181,2)</f>
        <v>1.1299999999999999</v>
      </c>
      <c r="N215" s="59">
        <v>0.01</v>
      </c>
      <c r="O215" s="53" t="s">
        <v>143</v>
      </c>
      <c r="P215" s="205" t="s">
        <v>1739</v>
      </c>
      <c r="Q215" s="53" t="s">
        <v>236</v>
      </c>
      <c r="R215" s="151" t="s">
        <v>237</v>
      </c>
      <c r="S215" s="184" t="s">
        <v>170</v>
      </c>
      <c r="T215" s="53" t="s">
        <v>449</v>
      </c>
    </row>
    <row r="216" spans="1:20" s="4" customFormat="1" ht="45">
      <c r="A216" s="92" t="s">
        <v>8</v>
      </c>
      <c r="B216" s="92" t="s">
        <v>65</v>
      </c>
      <c r="C216" s="92" t="s">
        <v>139</v>
      </c>
      <c r="D216" s="53" t="s">
        <v>501</v>
      </c>
      <c r="E216" s="53"/>
      <c r="F216" s="53" t="s">
        <v>500</v>
      </c>
      <c r="G216" s="53"/>
      <c r="H216" s="180">
        <v>633</v>
      </c>
      <c r="I216" s="53" t="s">
        <v>49</v>
      </c>
      <c r="J216" s="76" t="s">
        <v>65</v>
      </c>
      <c r="K216" s="84"/>
      <c r="L216" s="65"/>
      <c r="M216" s="65"/>
      <c r="N216" s="65"/>
      <c r="O216" s="53"/>
      <c r="P216" s="184"/>
      <c r="Q216" s="55"/>
      <c r="R216" s="151"/>
      <c r="S216" s="198"/>
      <c r="T216" s="55"/>
    </row>
    <row r="217" spans="1:20" s="4" customFormat="1" ht="45">
      <c r="A217" s="74" t="str">
        <f t="shared" ref="A217:C231" si="66">A$216</f>
        <v>Electricity Supply</v>
      </c>
      <c r="B217" s="74" t="str">
        <f t="shared" si="66"/>
        <v>Non BAU Mandated Capacity Construction</v>
      </c>
      <c r="C217" s="74" t="str">
        <f t="shared" si="66"/>
        <v>Boolean Use Non BAU Mandated Capacity Construction Schedule</v>
      </c>
      <c r="D217" s="8" t="s">
        <v>342</v>
      </c>
      <c r="E217" s="53"/>
      <c r="F217" s="8" t="s">
        <v>343</v>
      </c>
      <c r="G217" s="53"/>
      <c r="H217" s="180">
        <v>634</v>
      </c>
      <c r="I217" s="53" t="s">
        <v>49</v>
      </c>
      <c r="J217" s="74" t="str">
        <f>J$216</f>
        <v>Non BAU Mandated Capacity Construction</v>
      </c>
      <c r="K217" s="84"/>
      <c r="L217" s="65"/>
      <c r="M217" s="65"/>
      <c r="N217" s="65"/>
      <c r="O217" s="53"/>
      <c r="P217" s="184"/>
      <c r="Q217" s="55"/>
      <c r="R217" s="151"/>
      <c r="S217" s="198"/>
      <c r="T217" s="55"/>
    </row>
    <row r="218" spans="1:20" s="4" customFormat="1" ht="45">
      <c r="A218" s="74" t="str">
        <f t="shared" si="66"/>
        <v>Electricity Supply</v>
      </c>
      <c r="B218" s="74" t="str">
        <f t="shared" si="66"/>
        <v>Non BAU Mandated Capacity Construction</v>
      </c>
      <c r="C218" s="74" t="str">
        <f t="shared" si="66"/>
        <v>Boolean Use Non BAU Mandated Capacity Construction Schedule</v>
      </c>
      <c r="D218" s="8" t="s">
        <v>83</v>
      </c>
      <c r="E218" s="53"/>
      <c r="F218" s="8" t="s">
        <v>97</v>
      </c>
      <c r="G218" s="53"/>
      <c r="H218" s="180">
        <v>635</v>
      </c>
      <c r="I218" s="53" t="s">
        <v>49</v>
      </c>
      <c r="J218" s="74" t="str">
        <f t="shared" ref="J218:J231" si="67">J$216</f>
        <v>Non BAU Mandated Capacity Construction</v>
      </c>
      <c r="K218" s="84"/>
      <c r="L218" s="65"/>
      <c r="M218" s="65"/>
      <c r="N218" s="65"/>
      <c r="O218" s="53"/>
      <c r="P218" s="184"/>
      <c r="Q218" s="55"/>
      <c r="R218" s="151"/>
      <c r="S218" s="198"/>
      <c r="T218" s="55"/>
    </row>
    <row r="219" spans="1:20" s="4" customFormat="1" ht="45">
      <c r="A219" s="74" t="str">
        <f t="shared" si="66"/>
        <v>Electricity Supply</v>
      </c>
      <c r="B219" s="74" t="str">
        <f t="shared" si="66"/>
        <v>Non BAU Mandated Capacity Construction</v>
      </c>
      <c r="C219" s="74" t="str">
        <f t="shared" si="66"/>
        <v>Boolean Use Non BAU Mandated Capacity Construction Schedule</v>
      </c>
      <c r="D219" s="8" t="s">
        <v>84</v>
      </c>
      <c r="E219" s="53"/>
      <c r="F219" s="8" t="s">
        <v>98</v>
      </c>
      <c r="G219" s="53"/>
      <c r="H219" s="180">
        <v>636</v>
      </c>
      <c r="I219" s="53" t="s">
        <v>49</v>
      </c>
      <c r="J219" s="74" t="str">
        <f t="shared" si="67"/>
        <v>Non BAU Mandated Capacity Construction</v>
      </c>
      <c r="K219" s="84"/>
      <c r="L219" s="65"/>
      <c r="M219" s="65"/>
      <c r="N219" s="65"/>
      <c r="O219" s="53"/>
      <c r="P219" s="184"/>
      <c r="Q219" s="55"/>
      <c r="R219" s="151"/>
      <c r="S219" s="198"/>
      <c r="T219" s="55"/>
    </row>
    <row r="220" spans="1:20" s="4" customFormat="1" ht="45">
      <c r="A220" s="74" t="str">
        <f t="shared" si="66"/>
        <v>Electricity Supply</v>
      </c>
      <c r="B220" s="74" t="str">
        <f t="shared" si="66"/>
        <v>Non BAU Mandated Capacity Construction</v>
      </c>
      <c r="C220" s="74" t="str">
        <f t="shared" si="66"/>
        <v>Boolean Use Non BAU Mandated Capacity Construction Schedule</v>
      </c>
      <c r="D220" s="8" t="s">
        <v>502</v>
      </c>
      <c r="E220" s="53"/>
      <c r="F220" s="8" t="s">
        <v>505</v>
      </c>
      <c r="G220" s="53"/>
      <c r="H220" s="180">
        <v>637</v>
      </c>
      <c r="I220" s="53" t="s">
        <v>49</v>
      </c>
      <c r="J220" s="74" t="str">
        <f t="shared" si="67"/>
        <v>Non BAU Mandated Capacity Construction</v>
      </c>
      <c r="K220" s="84"/>
      <c r="L220" s="65"/>
      <c r="M220" s="65"/>
      <c r="N220" s="65"/>
      <c r="O220" s="53"/>
      <c r="P220" s="184"/>
      <c r="Q220" s="55"/>
      <c r="R220" s="151"/>
      <c r="S220" s="198"/>
      <c r="T220" s="55"/>
    </row>
    <row r="221" spans="1:20" s="4" customFormat="1" ht="45">
      <c r="A221" s="74" t="str">
        <f t="shared" si="66"/>
        <v>Electricity Supply</v>
      </c>
      <c r="B221" s="74" t="str">
        <f t="shared" si="66"/>
        <v>Non BAU Mandated Capacity Construction</v>
      </c>
      <c r="C221" s="74" t="str">
        <f t="shared" si="66"/>
        <v>Boolean Use Non BAU Mandated Capacity Construction Schedule</v>
      </c>
      <c r="D221" s="8" t="s">
        <v>85</v>
      </c>
      <c r="E221" s="53"/>
      <c r="F221" s="8" t="s">
        <v>99</v>
      </c>
      <c r="G221" s="53"/>
      <c r="H221" s="180">
        <v>638</v>
      </c>
      <c r="I221" s="53" t="s">
        <v>49</v>
      </c>
      <c r="J221" s="74" t="str">
        <f t="shared" si="67"/>
        <v>Non BAU Mandated Capacity Construction</v>
      </c>
      <c r="K221" s="84"/>
      <c r="L221" s="65"/>
      <c r="M221" s="65"/>
      <c r="N221" s="65"/>
      <c r="O221" s="53"/>
      <c r="P221" s="184"/>
      <c r="Q221" s="55"/>
      <c r="R221" s="151"/>
      <c r="S221" s="198"/>
      <c r="T221" s="55"/>
    </row>
    <row r="222" spans="1:20" s="4" customFormat="1" ht="45">
      <c r="A222" s="74" t="str">
        <f t="shared" si="66"/>
        <v>Electricity Supply</v>
      </c>
      <c r="B222" s="74" t="str">
        <f t="shared" si="66"/>
        <v>Non BAU Mandated Capacity Construction</v>
      </c>
      <c r="C222" s="74" t="str">
        <f t="shared" si="66"/>
        <v>Boolean Use Non BAU Mandated Capacity Construction Schedule</v>
      </c>
      <c r="D222" s="8" t="s">
        <v>86</v>
      </c>
      <c r="E222" s="53"/>
      <c r="F222" s="8" t="s">
        <v>100</v>
      </c>
      <c r="G222" s="53"/>
      <c r="H222" s="180">
        <v>639</v>
      </c>
      <c r="I222" s="53" t="s">
        <v>49</v>
      </c>
      <c r="J222" s="74" t="str">
        <f t="shared" si="67"/>
        <v>Non BAU Mandated Capacity Construction</v>
      </c>
      <c r="K222" s="84"/>
      <c r="L222" s="65"/>
      <c r="M222" s="65"/>
      <c r="N222" s="65"/>
      <c r="O222" s="53"/>
      <c r="P222" s="184"/>
      <c r="Q222" s="55"/>
      <c r="R222" s="151"/>
      <c r="S222" s="198"/>
      <c r="T222" s="55"/>
    </row>
    <row r="223" spans="1:20" s="4" customFormat="1" ht="45">
      <c r="A223" s="74" t="str">
        <f t="shared" si="66"/>
        <v>Electricity Supply</v>
      </c>
      <c r="B223" s="74" t="str">
        <f t="shared" si="66"/>
        <v>Non BAU Mandated Capacity Construction</v>
      </c>
      <c r="C223" s="74" t="str">
        <f t="shared" si="66"/>
        <v>Boolean Use Non BAU Mandated Capacity Construction Schedule</v>
      </c>
      <c r="D223" s="8" t="s">
        <v>87</v>
      </c>
      <c r="E223" s="53"/>
      <c r="F223" s="8" t="s">
        <v>101</v>
      </c>
      <c r="G223" s="53"/>
      <c r="H223" s="180">
        <v>640</v>
      </c>
      <c r="I223" s="53" t="s">
        <v>49</v>
      </c>
      <c r="J223" s="74" t="str">
        <f t="shared" si="67"/>
        <v>Non BAU Mandated Capacity Construction</v>
      </c>
      <c r="K223" s="84"/>
      <c r="L223" s="65"/>
      <c r="M223" s="65"/>
      <c r="N223" s="65"/>
      <c r="O223" s="53"/>
      <c r="P223" s="184"/>
      <c r="Q223" s="55"/>
      <c r="R223" s="151"/>
      <c r="S223" s="198"/>
      <c r="T223" s="55"/>
    </row>
    <row r="224" spans="1:20" s="4" customFormat="1" ht="45">
      <c r="A224" s="74" t="str">
        <f t="shared" si="66"/>
        <v>Electricity Supply</v>
      </c>
      <c r="B224" s="74" t="str">
        <f t="shared" si="66"/>
        <v>Non BAU Mandated Capacity Construction</v>
      </c>
      <c r="C224" s="74" t="str">
        <f t="shared" si="66"/>
        <v>Boolean Use Non BAU Mandated Capacity Construction Schedule</v>
      </c>
      <c r="D224" s="8" t="s">
        <v>850</v>
      </c>
      <c r="E224" s="53"/>
      <c r="F224" s="8" t="s">
        <v>488</v>
      </c>
      <c r="G224" s="53"/>
      <c r="H224" s="180">
        <v>641</v>
      </c>
      <c r="I224" s="53" t="s">
        <v>49</v>
      </c>
      <c r="J224" s="74" t="str">
        <f t="shared" si="67"/>
        <v>Non BAU Mandated Capacity Construction</v>
      </c>
      <c r="K224" s="84"/>
      <c r="L224" s="65"/>
      <c r="M224" s="65"/>
      <c r="N224" s="65"/>
      <c r="O224" s="53"/>
      <c r="P224" s="184"/>
      <c r="Q224" s="55"/>
      <c r="R224" s="151"/>
      <c r="S224" s="198"/>
      <c r="T224" s="55"/>
    </row>
    <row r="225" spans="1:20" s="4" customFormat="1" ht="45">
      <c r="A225" s="74" t="str">
        <f t="shared" si="66"/>
        <v>Electricity Supply</v>
      </c>
      <c r="B225" s="74" t="str">
        <f t="shared" si="66"/>
        <v>Non BAU Mandated Capacity Construction</v>
      </c>
      <c r="C225" s="74" t="str">
        <f t="shared" si="66"/>
        <v>Boolean Use Non BAU Mandated Capacity Construction Schedule</v>
      </c>
      <c r="D225" s="8" t="s">
        <v>344</v>
      </c>
      <c r="E225" s="53"/>
      <c r="F225" s="8" t="s">
        <v>346</v>
      </c>
      <c r="G225" s="53"/>
      <c r="H225" s="180">
        <v>642</v>
      </c>
      <c r="I225" s="53" t="s">
        <v>49</v>
      </c>
      <c r="J225" s="74" t="str">
        <f t="shared" si="67"/>
        <v>Non BAU Mandated Capacity Construction</v>
      </c>
      <c r="K225" s="84"/>
      <c r="L225" s="65"/>
      <c r="M225" s="65"/>
      <c r="N225" s="65"/>
      <c r="O225" s="53"/>
      <c r="P225" s="184"/>
      <c r="Q225" s="55"/>
      <c r="R225" s="151"/>
      <c r="S225" s="198"/>
      <c r="T225" s="55"/>
    </row>
    <row r="226" spans="1:20" s="4" customFormat="1" ht="45">
      <c r="A226" s="74" t="str">
        <f t="shared" si="66"/>
        <v>Electricity Supply</v>
      </c>
      <c r="B226" s="74" t="str">
        <f t="shared" si="66"/>
        <v>Non BAU Mandated Capacity Construction</v>
      </c>
      <c r="C226" s="74" t="str">
        <f t="shared" si="66"/>
        <v>Boolean Use Non BAU Mandated Capacity Construction Schedule</v>
      </c>
      <c r="D226" s="8" t="s">
        <v>345</v>
      </c>
      <c r="E226" s="53"/>
      <c r="F226" s="8" t="s">
        <v>347</v>
      </c>
      <c r="G226" s="53"/>
      <c r="H226" s="180">
        <v>643</v>
      </c>
      <c r="I226" s="53" t="s">
        <v>49</v>
      </c>
      <c r="J226" s="74" t="str">
        <f t="shared" si="67"/>
        <v>Non BAU Mandated Capacity Construction</v>
      </c>
      <c r="K226" s="84"/>
      <c r="L226" s="65"/>
      <c r="M226" s="65"/>
      <c r="N226" s="65"/>
      <c r="O226" s="53"/>
      <c r="P226" s="184"/>
      <c r="Q226" s="55"/>
      <c r="R226" s="151"/>
      <c r="S226" s="198"/>
      <c r="T226" s="55"/>
    </row>
    <row r="227" spans="1:20" s="4" customFormat="1" ht="45">
      <c r="A227" s="74" t="str">
        <f t="shared" si="66"/>
        <v>Electricity Supply</v>
      </c>
      <c r="B227" s="74" t="str">
        <f t="shared" si="66"/>
        <v>Non BAU Mandated Capacity Construction</v>
      </c>
      <c r="C227" s="74" t="str">
        <f t="shared" si="66"/>
        <v>Boolean Use Non BAU Mandated Capacity Construction Schedule</v>
      </c>
      <c r="D227" s="8" t="s">
        <v>498</v>
      </c>
      <c r="E227" s="53"/>
      <c r="F227" s="8" t="s">
        <v>497</v>
      </c>
      <c r="G227" s="53"/>
      <c r="H227" s="180">
        <v>644</v>
      </c>
      <c r="I227" s="53" t="s">
        <v>49</v>
      </c>
      <c r="J227" s="74" t="str">
        <f t="shared" si="67"/>
        <v>Non BAU Mandated Capacity Construction</v>
      </c>
      <c r="K227" s="84"/>
      <c r="L227" s="65"/>
      <c r="M227" s="65"/>
      <c r="N227" s="65"/>
      <c r="O227" s="53"/>
      <c r="P227" s="184"/>
      <c r="Q227" s="55"/>
      <c r="R227" s="151"/>
      <c r="S227" s="198"/>
      <c r="T227" s="55"/>
    </row>
    <row r="228" spans="1:20" s="4" customFormat="1" ht="45">
      <c r="A228" s="74" t="str">
        <f t="shared" si="66"/>
        <v>Electricity Supply</v>
      </c>
      <c r="B228" s="74" t="str">
        <f t="shared" si="66"/>
        <v>Non BAU Mandated Capacity Construction</v>
      </c>
      <c r="C228" s="74" t="str">
        <f t="shared" si="66"/>
        <v>Boolean Use Non BAU Mandated Capacity Construction Schedule</v>
      </c>
      <c r="D228" s="8" t="s">
        <v>507</v>
      </c>
      <c r="E228" s="53"/>
      <c r="F228" s="8" t="s">
        <v>508</v>
      </c>
      <c r="G228" s="53"/>
      <c r="H228" s="180">
        <v>645</v>
      </c>
      <c r="I228" s="53" t="s">
        <v>49</v>
      </c>
      <c r="J228" s="74" t="str">
        <f t="shared" si="67"/>
        <v>Non BAU Mandated Capacity Construction</v>
      </c>
      <c r="K228" s="84"/>
      <c r="L228" s="65">
        <v>0</v>
      </c>
      <c r="M228" s="65">
        <v>1</v>
      </c>
      <c r="N228" s="66">
        <f t="shared" ref="N228:O228" si="68">N$162</f>
        <v>1</v>
      </c>
      <c r="O228" s="55" t="str">
        <f t="shared" si="68"/>
        <v>on/off</v>
      </c>
      <c r="P228" s="206"/>
      <c r="Q228" s="151" t="s">
        <v>238</v>
      </c>
      <c r="R228" s="151"/>
      <c r="S228" s="198"/>
      <c r="T228" s="55"/>
    </row>
    <row r="229" spans="1:20" s="4" customFormat="1" ht="45">
      <c r="A229" s="74" t="str">
        <f t="shared" si="66"/>
        <v>Electricity Supply</v>
      </c>
      <c r="B229" s="74" t="str">
        <f t="shared" si="66"/>
        <v>Non BAU Mandated Capacity Construction</v>
      </c>
      <c r="C229" s="74" t="str">
        <f t="shared" si="66"/>
        <v>Boolean Use Non BAU Mandated Capacity Construction Schedule</v>
      </c>
      <c r="D229" s="8" t="s">
        <v>1311</v>
      </c>
      <c r="E229" s="53"/>
      <c r="F229" s="8" t="s">
        <v>962</v>
      </c>
      <c r="G229" s="53"/>
      <c r="H229" s="180">
        <v>646</v>
      </c>
      <c r="I229" s="53" t="s">
        <v>49</v>
      </c>
      <c r="J229" s="74" t="str">
        <f t="shared" si="67"/>
        <v>Non BAU Mandated Capacity Construction</v>
      </c>
      <c r="K229" s="84"/>
      <c r="L229" s="65"/>
      <c r="M229" s="65"/>
      <c r="N229" s="65"/>
      <c r="O229" s="53"/>
      <c r="P229" s="184"/>
      <c r="Q229" s="55"/>
      <c r="R229" s="151"/>
      <c r="S229" s="198"/>
      <c r="T229" s="55"/>
    </row>
    <row r="230" spans="1:20" s="4" customFormat="1" ht="45">
      <c r="A230" s="74" t="str">
        <f t="shared" si="66"/>
        <v>Electricity Supply</v>
      </c>
      <c r="B230" s="74" t="str">
        <f t="shared" si="66"/>
        <v>Non BAU Mandated Capacity Construction</v>
      </c>
      <c r="C230" s="74" t="str">
        <f t="shared" si="66"/>
        <v>Boolean Use Non BAU Mandated Capacity Construction Schedule</v>
      </c>
      <c r="D230" s="8" t="s">
        <v>1312</v>
      </c>
      <c r="E230" s="53"/>
      <c r="F230" s="8" t="s">
        <v>1115</v>
      </c>
      <c r="G230" s="53"/>
      <c r="H230" s="180">
        <v>647</v>
      </c>
      <c r="I230" s="53" t="s">
        <v>49</v>
      </c>
      <c r="J230" s="74" t="str">
        <f t="shared" si="67"/>
        <v>Non BAU Mandated Capacity Construction</v>
      </c>
      <c r="K230" s="84"/>
      <c r="L230" s="65"/>
      <c r="M230" s="65"/>
      <c r="N230" s="65"/>
      <c r="O230" s="53"/>
      <c r="P230" s="184"/>
      <c r="Q230" s="55"/>
      <c r="R230" s="151"/>
      <c r="S230" s="198"/>
      <c r="T230" s="55"/>
    </row>
    <row r="231" spans="1:20" s="4" customFormat="1" ht="45">
      <c r="A231" s="74" t="str">
        <f t="shared" si="66"/>
        <v>Electricity Supply</v>
      </c>
      <c r="B231" s="74" t="str">
        <f t="shared" si="66"/>
        <v>Non BAU Mandated Capacity Construction</v>
      </c>
      <c r="C231" s="74" t="str">
        <f t="shared" si="66"/>
        <v>Boolean Use Non BAU Mandated Capacity Construction Schedule</v>
      </c>
      <c r="D231" s="8" t="s">
        <v>1313</v>
      </c>
      <c r="E231" s="53"/>
      <c r="F231" s="8" t="s">
        <v>964</v>
      </c>
      <c r="G231" s="53"/>
      <c r="H231" s="180">
        <v>648</v>
      </c>
      <c r="I231" s="53" t="s">
        <v>49</v>
      </c>
      <c r="J231" s="74" t="str">
        <f t="shared" si="67"/>
        <v>Non BAU Mandated Capacity Construction</v>
      </c>
      <c r="K231" s="84"/>
      <c r="L231" s="65"/>
      <c r="M231" s="65"/>
      <c r="N231" s="65"/>
      <c r="O231" s="53"/>
      <c r="P231" s="184"/>
      <c r="Q231" s="55"/>
      <c r="R231" s="151"/>
      <c r="S231" s="198"/>
      <c r="T231" s="55"/>
    </row>
    <row r="232" spans="1:20" s="4" customFormat="1" ht="45">
      <c r="A232" s="92" t="s">
        <v>8</v>
      </c>
      <c r="B232" s="92" t="s">
        <v>403</v>
      </c>
      <c r="C232" s="92" t="s">
        <v>404</v>
      </c>
      <c r="D232" s="53"/>
      <c r="E232" s="53"/>
      <c r="F232" s="53"/>
      <c r="G232" s="53"/>
      <c r="H232" s="180">
        <v>649</v>
      </c>
      <c r="I232" s="53" t="s">
        <v>49</v>
      </c>
      <c r="J232" s="76" t="s">
        <v>403</v>
      </c>
      <c r="K232" s="76" t="s">
        <v>604</v>
      </c>
      <c r="L232" s="65"/>
      <c r="M232" s="65"/>
      <c r="N232" s="65"/>
      <c r="O232" s="53"/>
      <c r="P232" s="184"/>
      <c r="Q232" s="55"/>
      <c r="R232" s="151"/>
      <c r="S232" s="198"/>
      <c r="T232" s="55"/>
    </row>
    <row r="233" spans="1:20" s="4" customFormat="1" ht="90">
      <c r="A233" s="92" t="s">
        <v>8</v>
      </c>
      <c r="B233" s="92" t="s">
        <v>569</v>
      </c>
      <c r="C233" s="92" t="s">
        <v>568</v>
      </c>
      <c r="D233" s="8"/>
      <c r="E233" s="55"/>
      <c r="F233" s="8"/>
      <c r="G233" s="55"/>
      <c r="H233" s="180">
        <v>35</v>
      </c>
      <c r="I233" s="219" t="s">
        <v>48</v>
      </c>
      <c r="J233" s="76" t="s">
        <v>570</v>
      </c>
      <c r="K233" s="84"/>
      <c r="L233" s="59">
        <v>0</v>
      </c>
      <c r="M233" s="220">
        <v>40</v>
      </c>
      <c r="N233" s="220">
        <v>10</v>
      </c>
      <c r="O233" s="8" t="s">
        <v>140</v>
      </c>
      <c r="P233" s="187" t="s">
        <v>1909</v>
      </c>
      <c r="Q233" s="53" t="s">
        <v>238</v>
      </c>
      <c r="R233" s="151" t="s">
        <v>571</v>
      </c>
      <c r="S233" s="194" t="s">
        <v>171</v>
      </c>
      <c r="T233" s="8" t="s">
        <v>171</v>
      </c>
    </row>
    <row r="234" spans="1:20" s="2" customFormat="1" ht="30">
      <c r="A234" s="93" t="s">
        <v>8</v>
      </c>
      <c r="B234" s="93" t="s">
        <v>281</v>
      </c>
      <c r="C234" s="93" t="s">
        <v>282</v>
      </c>
      <c r="D234" s="8" t="s">
        <v>501</v>
      </c>
      <c r="E234" s="8" t="s">
        <v>283</v>
      </c>
      <c r="F234" s="53"/>
      <c r="G234" s="8"/>
      <c r="H234" s="96">
        <v>650</v>
      </c>
      <c r="I234" s="8" t="s">
        <v>49</v>
      </c>
      <c r="J234" s="75" t="s">
        <v>281</v>
      </c>
      <c r="K234" s="76" t="s">
        <v>603</v>
      </c>
      <c r="L234" s="63"/>
      <c r="M234" s="63"/>
      <c r="N234" s="63"/>
      <c r="O234" s="8"/>
      <c r="P234" s="184"/>
      <c r="Q234" s="8"/>
      <c r="R234" s="151"/>
      <c r="S234" s="194"/>
      <c r="T234" s="8"/>
    </row>
    <row r="235" spans="1:20" s="2" customFormat="1" ht="30">
      <c r="A235" s="85" t="str">
        <f t="shared" ref="A235:C264" si="69">A$234</f>
        <v>Electricity Supply</v>
      </c>
      <c r="B235" s="85" t="str">
        <f t="shared" si="69"/>
        <v>Reduce Plant Downtime</v>
      </c>
      <c r="C235" s="85" t="str">
        <f t="shared" si="69"/>
        <v>Percentage Reduction in Plant Downtime</v>
      </c>
      <c r="D235" s="8" t="s">
        <v>501</v>
      </c>
      <c r="E235" s="8" t="s">
        <v>284</v>
      </c>
      <c r="F235" s="53"/>
      <c r="G235" s="8"/>
      <c r="H235" s="96">
        <v>651</v>
      </c>
      <c r="I235" s="8" t="s">
        <v>49</v>
      </c>
      <c r="J235" s="85" t="str">
        <f>J$234</f>
        <v>Reduce Plant Downtime</v>
      </c>
      <c r="K235" s="85" t="str">
        <f>K$234</f>
        <v>elec reduce plant downtime</v>
      </c>
      <c r="L235" s="63"/>
      <c r="M235" s="63"/>
      <c r="N235" s="63"/>
      <c r="O235" s="8"/>
      <c r="P235" s="184"/>
      <c r="Q235" s="8"/>
      <c r="R235" s="151"/>
      <c r="S235" s="194"/>
      <c r="T235" s="8"/>
    </row>
    <row r="236" spans="1:20" s="2" customFormat="1" ht="30">
      <c r="A236" s="85" t="str">
        <f t="shared" si="69"/>
        <v>Electricity Supply</v>
      </c>
      <c r="B236" s="85" t="str">
        <f t="shared" si="69"/>
        <v>Reduce Plant Downtime</v>
      </c>
      <c r="C236" s="85" t="str">
        <f t="shared" si="69"/>
        <v>Percentage Reduction in Plant Downtime</v>
      </c>
      <c r="D236" s="8" t="s">
        <v>501</v>
      </c>
      <c r="E236" s="8" t="s">
        <v>285</v>
      </c>
      <c r="F236" s="53"/>
      <c r="G236" s="8"/>
      <c r="H236" s="96">
        <v>652</v>
      </c>
      <c r="I236" s="8" t="s">
        <v>49</v>
      </c>
      <c r="J236" s="85" t="str">
        <f t="shared" ref="J236:K268" si="70">J$234</f>
        <v>Reduce Plant Downtime</v>
      </c>
      <c r="K236" s="85" t="str">
        <f t="shared" si="70"/>
        <v>elec reduce plant downtime</v>
      </c>
      <c r="L236" s="69"/>
      <c r="M236" s="69"/>
      <c r="N236" s="69"/>
      <c r="O236" s="8"/>
      <c r="P236" s="194"/>
      <c r="Q236" s="8"/>
      <c r="R236" s="151"/>
      <c r="S236" s="194"/>
      <c r="T236" s="8"/>
    </row>
    <row r="237" spans="1:20" s="2" customFormat="1" ht="105">
      <c r="A237" s="85" t="str">
        <f t="shared" si="69"/>
        <v>Electricity Supply</v>
      </c>
      <c r="B237" s="85" t="str">
        <f t="shared" si="69"/>
        <v>Reduce Plant Downtime</v>
      </c>
      <c r="C237" s="85" t="str">
        <f t="shared" si="69"/>
        <v>Percentage Reduction in Plant Downtime</v>
      </c>
      <c r="D237" s="8" t="s">
        <v>342</v>
      </c>
      <c r="E237" s="8" t="s">
        <v>283</v>
      </c>
      <c r="F237" s="8" t="s">
        <v>338</v>
      </c>
      <c r="G237" s="8" t="s">
        <v>343</v>
      </c>
      <c r="H237" s="96">
        <v>141</v>
      </c>
      <c r="I237" s="8" t="s">
        <v>49</v>
      </c>
      <c r="J237" s="85" t="str">
        <f t="shared" si="70"/>
        <v>Reduce Plant Downtime</v>
      </c>
      <c r="K237" s="85" t="str">
        <f t="shared" si="70"/>
        <v>elec reduce plant downtime</v>
      </c>
      <c r="L237" s="63">
        <v>0</v>
      </c>
      <c r="M237" s="63">
        <v>0.6</v>
      </c>
      <c r="N237" s="63">
        <v>0.01</v>
      </c>
      <c r="O237" s="8" t="s">
        <v>286</v>
      </c>
      <c r="P237" s="184" t="s">
        <v>928</v>
      </c>
      <c r="Q237" s="8" t="s">
        <v>550</v>
      </c>
      <c r="R237" s="151" t="s">
        <v>287</v>
      </c>
      <c r="S237" s="194" t="s">
        <v>348</v>
      </c>
      <c r="T237" s="8"/>
    </row>
    <row r="238" spans="1:20" s="2" customFormat="1" ht="30">
      <c r="A238" s="85" t="str">
        <f t="shared" si="69"/>
        <v>Electricity Supply</v>
      </c>
      <c r="B238" s="85" t="str">
        <f t="shared" si="69"/>
        <v>Reduce Plant Downtime</v>
      </c>
      <c r="C238" s="85" t="str">
        <f t="shared" si="69"/>
        <v>Percentage Reduction in Plant Downtime</v>
      </c>
      <c r="D238" s="8" t="s">
        <v>342</v>
      </c>
      <c r="E238" s="8" t="s">
        <v>284</v>
      </c>
      <c r="F238" s="8"/>
      <c r="G238" s="8"/>
      <c r="H238" s="96">
        <v>653</v>
      </c>
      <c r="I238" s="8" t="s">
        <v>49</v>
      </c>
      <c r="J238" s="85" t="str">
        <f t="shared" si="70"/>
        <v>Reduce Plant Downtime</v>
      </c>
      <c r="K238" s="85" t="str">
        <f t="shared" si="70"/>
        <v>elec reduce plant downtime</v>
      </c>
      <c r="L238" s="63"/>
      <c r="M238" s="63"/>
      <c r="N238" s="63"/>
      <c r="O238" s="8"/>
      <c r="P238" s="184"/>
      <c r="Q238" s="8"/>
      <c r="R238" s="151"/>
      <c r="S238" s="194"/>
      <c r="T238" s="8"/>
    </row>
    <row r="239" spans="1:20" s="2" customFormat="1" ht="30">
      <c r="A239" s="85" t="str">
        <f t="shared" si="69"/>
        <v>Electricity Supply</v>
      </c>
      <c r="B239" s="85" t="str">
        <f t="shared" si="69"/>
        <v>Reduce Plant Downtime</v>
      </c>
      <c r="C239" s="85" t="str">
        <f t="shared" si="69"/>
        <v>Percentage Reduction in Plant Downtime</v>
      </c>
      <c r="D239" s="8" t="s">
        <v>342</v>
      </c>
      <c r="E239" s="8" t="s">
        <v>285</v>
      </c>
      <c r="F239" s="8"/>
      <c r="G239" s="8"/>
      <c r="H239" s="96">
        <v>654</v>
      </c>
      <c r="I239" s="8" t="s">
        <v>49</v>
      </c>
      <c r="J239" s="85" t="str">
        <f t="shared" si="70"/>
        <v>Reduce Plant Downtime</v>
      </c>
      <c r="K239" s="85" t="str">
        <f t="shared" si="70"/>
        <v>elec reduce plant downtime</v>
      </c>
      <c r="L239" s="69"/>
      <c r="M239" s="69"/>
      <c r="N239" s="69"/>
      <c r="O239" s="8"/>
      <c r="P239" s="194"/>
      <c r="Q239" s="8"/>
      <c r="R239" s="151"/>
      <c r="S239" s="194"/>
      <c r="T239" s="8"/>
    </row>
    <row r="240" spans="1:20" s="2" customFormat="1" ht="30">
      <c r="A240" s="85" t="str">
        <f t="shared" si="69"/>
        <v>Electricity Supply</v>
      </c>
      <c r="B240" s="85" t="str">
        <f t="shared" si="69"/>
        <v>Reduce Plant Downtime</v>
      </c>
      <c r="C240" s="85" t="str">
        <f t="shared" si="69"/>
        <v>Percentage Reduction in Plant Downtime</v>
      </c>
      <c r="D240" s="8" t="s">
        <v>83</v>
      </c>
      <c r="E240" s="8" t="s">
        <v>283</v>
      </c>
      <c r="F240" s="8"/>
      <c r="G240" s="8"/>
      <c r="H240" s="96">
        <v>655</v>
      </c>
      <c r="I240" s="8" t="s">
        <v>49</v>
      </c>
      <c r="J240" s="85" t="str">
        <f t="shared" si="70"/>
        <v>Reduce Plant Downtime</v>
      </c>
      <c r="K240" s="85" t="str">
        <f t="shared" si="70"/>
        <v>elec reduce plant downtime</v>
      </c>
      <c r="L240" s="69"/>
      <c r="M240" s="69"/>
      <c r="N240" s="69"/>
      <c r="O240" s="8"/>
      <c r="P240" s="194"/>
      <c r="Q240" s="8"/>
      <c r="R240" s="151"/>
      <c r="S240" s="194"/>
      <c r="T240" s="8"/>
    </row>
    <row r="241" spans="1:20" s="2" customFormat="1" ht="30">
      <c r="A241" s="85" t="str">
        <f t="shared" si="69"/>
        <v>Electricity Supply</v>
      </c>
      <c r="B241" s="85" t="str">
        <f t="shared" si="69"/>
        <v>Reduce Plant Downtime</v>
      </c>
      <c r="C241" s="85" t="str">
        <f t="shared" si="69"/>
        <v>Percentage Reduction in Plant Downtime</v>
      </c>
      <c r="D241" s="8" t="s">
        <v>83</v>
      </c>
      <c r="E241" s="8" t="s">
        <v>284</v>
      </c>
      <c r="F241" s="8"/>
      <c r="G241" s="8"/>
      <c r="H241" s="96">
        <v>656</v>
      </c>
      <c r="I241" s="8" t="s">
        <v>49</v>
      </c>
      <c r="J241" s="85" t="str">
        <f t="shared" si="70"/>
        <v>Reduce Plant Downtime</v>
      </c>
      <c r="K241" s="85" t="str">
        <f t="shared" si="70"/>
        <v>elec reduce plant downtime</v>
      </c>
      <c r="L241" s="69"/>
      <c r="M241" s="69"/>
      <c r="N241" s="69"/>
      <c r="O241" s="8"/>
      <c r="P241" s="194"/>
      <c r="Q241" s="8"/>
      <c r="R241" s="151"/>
      <c r="S241" s="194"/>
      <c r="T241" s="8"/>
    </row>
    <row r="242" spans="1:20" s="2" customFormat="1" ht="30">
      <c r="A242" s="85" t="str">
        <f t="shared" si="69"/>
        <v>Electricity Supply</v>
      </c>
      <c r="B242" s="85" t="str">
        <f t="shared" si="69"/>
        <v>Reduce Plant Downtime</v>
      </c>
      <c r="C242" s="85" t="str">
        <f t="shared" si="69"/>
        <v>Percentage Reduction in Plant Downtime</v>
      </c>
      <c r="D242" s="8" t="s">
        <v>83</v>
      </c>
      <c r="E242" s="8" t="s">
        <v>285</v>
      </c>
      <c r="F242" s="8"/>
      <c r="G242" s="8"/>
      <c r="H242" s="96">
        <v>657</v>
      </c>
      <c r="I242" s="8" t="s">
        <v>49</v>
      </c>
      <c r="J242" s="85" t="str">
        <f t="shared" si="70"/>
        <v>Reduce Plant Downtime</v>
      </c>
      <c r="K242" s="85" t="str">
        <f t="shared" si="70"/>
        <v>elec reduce plant downtime</v>
      </c>
      <c r="L242" s="69"/>
      <c r="M242" s="69"/>
      <c r="N242" s="69"/>
      <c r="O242" s="8"/>
      <c r="P242" s="194"/>
      <c r="Q242" s="8"/>
      <c r="R242" s="151"/>
      <c r="S242" s="194"/>
      <c r="T242" s="8"/>
    </row>
    <row r="243" spans="1:20" s="2" customFormat="1" ht="30">
      <c r="A243" s="85" t="str">
        <f t="shared" si="69"/>
        <v>Electricity Supply</v>
      </c>
      <c r="B243" s="85" t="str">
        <f t="shared" si="69"/>
        <v>Reduce Plant Downtime</v>
      </c>
      <c r="C243" s="85" t="str">
        <f t="shared" si="69"/>
        <v>Percentage Reduction in Plant Downtime</v>
      </c>
      <c r="D243" s="8" t="s">
        <v>84</v>
      </c>
      <c r="E243" s="8" t="s">
        <v>283</v>
      </c>
      <c r="F243" s="8"/>
      <c r="G243" s="8"/>
      <c r="H243" s="96">
        <v>658</v>
      </c>
      <c r="I243" s="8" t="s">
        <v>49</v>
      </c>
      <c r="J243" s="85" t="str">
        <f t="shared" si="70"/>
        <v>Reduce Plant Downtime</v>
      </c>
      <c r="K243" s="85" t="str">
        <f t="shared" si="70"/>
        <v>elec reduce plant downtime</v>
      </c>
      <c r="L243" s="69"/>
      <c r="M243" s="69"/>
      <c r="N243" s="69"/>
      <c r="O243" s="8"/>
      <c r="P243" s="194"/>
      <c r="Q243" s="8"/>
      <c r="R243" s="151"/>
      <c r="S243" s="194"/>
      <c r="T243" s="8"/>
    </row>
    <row r="244" spans="1:20" s="2" customFormat="1" ht="30">
      <c r="A244" s="85" t="str">
        <f t="shared" si="69"/>
        <v>Electricity Supply</v>
      </c>
      <c r="B244" s="85" t="str">
        <f t="shared" si="69"/>
        <v>Reduce Plant Downtime</v>
      </c>
      <c r="C244" s="85" t="str">
        <f t="shared" si="69"/>
        <v>Percentage Reduction in Plant Downtime</v>
      </c>
      <c r="D244" s="8" t="s">
        <v>84</v>
      </c>
      <c r="E244" s="8" t="s">
        <v>284</v>
      </c>
      <c r="F244" s="8"/>
      <c r="G244" s="8"/>
      <c r="H244" s="96">
        <v>659</v>
      </c>
      <c r="I244" s="8" t="s">
        <v>49</v>
      </c>
      <c r="J244" s="85" t="str">
        <f t="shared" si="70"/>
        <v>Reduce Plant Downtime</v>
      </c>
      <c r="K244" s="85" t="str">
        <f t="shared" si="70"/>
        <v>elec reduce plant downtime</v>
      </c>
      <c r="L244" s="69"/>
      <c r="M244" s="69"/>
      <c r="N244" s="69"/>
      <c r="O244" s="8"/>
      <c r="P244" s="194"/>
      <c r="Q244" s="8"/>
      <c r="R244" s="151"/>
      <c r="S244" s="194"/>
      <c r="T244" s="8"/>
    </row>
    <row r="245" spans="1:20" s="2" customFormat="1" ht="30">
      <c r="A245" s="85" t="str">
        <f t="shared" si="69"/>
        <v>Electricity Supply</v>
      </c>
      <c r="B245" s="85" t="str">
        <f t="shared" si="69"/>
        <v>Reduce Plant Downtime</v>
      </c>
      <c r="C245" s="85" t="str">
        <f t="shared" si="69"/>
        <v>Percentage Reduction in Plant Downtime</v>
      </c>
      <c r="D245" s="8" t="s">
        <v>84</v>
      </c>
      <c r="E245" s="8" t="s">
        <v>285</v>
      </c>
      <c r="F245" s="8"/>
      <c r="G245" s="8"/>
      <c r="H245" s="96">
        <v>660</v>
      </c>
      <c r="I245" s="8" t="s">
        <v>49</v>
      </c>
      <c r="J245" s="85" t="str">
        <f t="shared" si="70"/>
        <v>Reduce Plant Downtime</v>
      </c>
      <c r="K245" s="85" t="str">
        <f t="shared" si="70"/>
        <v>elec reduce plant downtime</v>
      </c>
      <c r="L245" s="69"/>
      <c r="M245" s="69"/>
      <c r="N245" s="69"/>
      <c r="O245" s="8"/>
      <c r="P245" s="194"/>
      <c r="Q245" s="8"/>
      <c r="R245" s="151"/>
      <c r="S245" s="194"/>
      <c r="T245" s="8"/>
    </row>
    <row r="246" spans="1:20" s="2" customFormat="1" ht="30">
      <c r="A246" s="85" t="str">
        <f t="shared" si="69"/>
        <v>Electricity Supply</v>
      </c>
      <c r="B246" s="85" t="str">
        <f t="shared" si="69"/>
        <v>Reduce Plant Downtime</v>
      </c>
      <c r="C246" s="85" t="str">
        <f t="shared" si="69"/>
        <v>Percentage Reduction in Plant Downtime</v>
      </c>
      <c r="D246" s="8" t="s">
        <v>502</v>
      </c>
      <c r="E246" s="8" t="s">
        <v>283</v>
      </c>
      <c r="F246" s="8"/>
      <c r="G246" s="8"/>
      <c r="H246" s="96">
        <v>661</v>
      </c>
      <c r="I246" s="8" t="s">
        <v>49</v>
      </c>
      <c r="J246" s="85" t="str">
        <f t="shared" si="70"/>
        <v>Reduce Plant Downtime</v>
      </c>
      <c r="K246" s="85" t="str">
        <f t="shared" si="70"/>
        <v>elec reduce plant downtime</v>
      </c>
      <c r="L246" s="69"/>
      <c r="M246" s="69"/>
      <c r="N246" s="69"/>
      <c r="O246" s="8"/>
      <c r="P246" s="194"/>
      <c r="Q246" s="8"/>
      <c r="R246" s="151"/>
      <c r="S246" s="194"/>
      <c r="T246" s="8"/>
    </row>
    <row r="247" spans="1:20" s="2" customFormat="1" ht="30">
      <c r="A247" s="85" t="str">
        <f t="shared" si="69"/>
        <v>Electricity Supply</v>
      </c>
      <c r="B247" s="85" t="str">
        <f t="shared" si="69"/>
        <v>Reduce Plant Downtime</v>
      </c>
      <c r="C247" s="85" t="str">
        <f t="shared" si="69"/>
        <v>Percentage Reduction in Plant Downtime</v>
      </c>
      <c r="D247" s="8" t="s">
        <v>502</v>
      </c>
      <c r="E247" s="8" t="s">
        <v>284</v>
      </c>
      <c r="F247" s="8"/>
      <c r="G247" s="8"/>
      <c r="H247" s="96">
        <v>662</v>
      </c>
      <c r="I247" s="8" t="s">
        <v>49</v>
      </c>
      <c r="J247" s="85" t="str">
        <f t="shared" si="70"/>
        <v>Reduce Plant Downtime</v>
      </c>
      <c r="K247" s="85" t="str">
        <f t="shared" si="70"/>
        <v>elec reduce plant downtime</v>
      </c>
      <c r="L247" s="69"/>
      <c r="M247" s="69"/>
      <c r="N247" s="69"/>
      <c r="O247" s="8"/>
      <c r="P247" s="194"/>
      <c r="Q247" s="8"/>
      <c r="R247" s="151"/>
      <c r="S247" s="194"/>
      <c r="T247" s="8"/>
    </row>
    <row r="248" spans="1:20" s="2" customFormat="1" ht="105">
      <c r="A248" s="85" t="str">
        <f t="shared" si="69"/>
        <v>Electricity Supply</v>
      </c>
      <c r="B248" s="85" t="str">
        <f t="shared" si="69"/>
        <v>Reduce Plant Downtime</v>
      </c>
      <c r="C248" s="85" t="str">
        <f t="shared" si="69"/>
        <v>Percentage Reduction in Plant Downtime</v>
      </c>
      <c r="D248" s="8" t="s">
        <v>502</v>
      </c>
      <c r="E248" s="8" t="s">
        <v>285</v>
      </c>
      <c r="F248" s="8" t="s">
        <v>349</v>
      </c>
      <c r="G248" s="8" t="s">
        <v>505</v>
      </c>
      <c r="H248" s="96">
        <v>143</v>
      </c>
      <c r="I248" s="8" t="s">
        <v>48</v>
      </c>
      <c r="J248" s="85" t="str">
        <f t="shared" si="70"/>
        <v>Reduce Plant Downtime</v>
      </c>
      <c r="K248" s="85" t="str">
        <f t="shared" si="70"/>
        <v>elec reduce plant downtime</v>
      </c>
      <c r="L248" s="63">
        <v>0</v>
      </c>
      <c r="M248" s="63">
        <v>0.25</v>
      </c>
      <c r="N248" s="63">
        <v>0.01</v>
      </c>
      <c r="O248" s="8" t="s">
        <v>286</v>
      </c>
      <c r="P248" s="184" t="s">
        <v>929</v>
      </c>
      <c r="Q248" s="8" t="s">
        <v>550</v>
      </c>
      <c r="R248" s="151" t="s">
        <v>287</v>
      </c>
      <c r="S248" s="194" t="s">
        <v>351</v>
      </c>
      <c r="T248" s="8"/>
    </row>
    <row r="249" spans="1:20" s="2" customFormat="1" ht="30">
      <c r="A249" s="85" t="str">
        <f t="shared" si="69"/>
        <v>Electricity Supply</v>
      </c>
      <c r="B249" s="85" t="str">
        <f t="shared" si="69"/>
        <v>Reduce Plant Downtime</v>
      </c>
      <c r="C249" s="85" t="str">
        <f t="shared" si="69"/>
        <v>Percentage Reduction in Plant Downtime</v>
      </c>
      <c r="D249" s="8" t="s">
        <v>85</v>
      </c>
      <c r="E249" s="8" t="s">
        <v>283</v>
      </c>
      <c r="F249" s="8"/>
      <c r="G249" s="8"/>
      <c r="H249" s="96">
        <v>663</v>
      </c>
      <c r="I249" s="8" t="s">
        <v>49</v>
      </c>
      <c r="J249" s="85" t="str">
        <f t="shared" si="70"/>
        <v>Reduce Plant Downtime</v>
      </c>
      <c r="K249" s="85" t="str">
        <f t="shared" si="70"/>
        <v>elec reduce plant downtime</v>
      </c>
      <c r="L249" s="69"/>
      <c r="M249" s="69"/>
      <c r="N249" s="69"/>
      <c r="O249" s="8"/>
      <c r="P249" s="194"/>
      <c r="Q249" s="8"/>
      <c r="R249" s="151"/>
      <c r="S249" s="194"/>
      <c r="T249" s="8"/>
    </row>
    <row r="250" spans="1:20" s="2" customFormat="1" ht="30">
      <c r="A250" s="85" t="str">
        <f t="shared" si="69"/>
        <v>Electricity Supply</v>
      </c>
      <c r="B250" s="85" t="str">
        <f t="shared" si="69"/>
        <v>Reduce Plant Downtime</v>
      </c>
      <c r="C250" s="85" t="str">
        <f t="shared" si="69"/>
        <v>Percentage Reduction in Plant Downtime</v>
      </c>
      <c r="D250" s="8" t="s">
        <v>85</v>
      </c>
      <c r="E250" s="8" t="s">
        <v>284</v>
      </c>
      <c r="F250" s="8"/>
      <c r="G250" s="8"/>
      <c r="H250" s="96">
        <v>664</v>
      </c>
      <c r="I250" s="8" t="s">
        <v>49</v>
      </c>
      <c r="J250" s="85" t="str">
        <f t="shared" si="70"/>
        <v>Reduce Plant Downtime</v>
      </c>
      <c r="K250" s="85" t="str">
        <f t="shared" si="70"/>
        <v>elec reduce plant downtime</v>
      </c>
      <c r="L250" s="69"/>
      <c r="M250" s="69"/>
      <c r="N250" s="69"/>
      <c r="O250" s="8"/>
      <c r="P250" s="194"/>
      <c r="Q250" s="8"/>
      <c r="R250" s="151"/>
      <c r="S250" s="194"/>
      <c r="T250" s="8"/>
    </row>
    <row r="251" spans="1:20" s="2" customFormat="1" ht="105">
      <c r="A251" s="85" t="str">
        <f t="shared" si="69"/>
        <v>Electricity Supply</v>
      </c>
      <c r="B251" s="85" t="str">
        <f t="shared" si="69"/>
        <v>Reduce Plant Downtime</v>
      </c>
      <c r="C251" s="85" t="str">
        <f t="shared" si="69"/>
        <v>Percentage Reduction in Plant Downtime</v>
      </c>
      <c r="D251" s="8" t="s">
        <v>85</v>
      </c>
      <c r="E251" s="8" t="s">
        <v>285</v>
      </c>
      <c r="F251" s="8" t="s">
        <v>349</v>
      </c>
      <c r="G251" s="8" t="s">
        <v>99</v>
      </c>
      <c r="H251" s="96">
        <v>144</v>
      </c>
      <c r="I251" s="8" t="s">
        <v>48</v>
      </c>
      <c r="J251" s="85" t="str">
        <f t="shared" si="70"/>
        <v>Reduce Plant Downtime</v>
      </c>
      <c r="K251" s="85" t="str">
        <f t="shared" si="70"/>
        <v>elec reduce plant downtime</v>
      </c>
      <c r="L251" s="63">
        <v>0</v>
      </c>
      <c r="M251" s="63">
        <v>0.3</v>
      </c>
      <c r="N251" s="63">
        <v>0.01</v>
      </c>
      <c r="O251" s="8" t="s">
        <v>286</v>
      </c>
      <c r="P251" s="184" t="s">
        <v>930</v>
      </c>
      <c r="Q251" s="8" t="s">
        <v>550</v>
      </c>
      <c r="R251" s="151" t="s">
        <v>287</v>
      </c>
      <c r="S251" s="194" t="s">
        <v>350</v>
      </c>
      <c r="T251" s="8"/>
    </row>
    <row r="252" spans="1:20" s="2" customFormat="1" ht="30">
      <c r="A252" s="85" t="str">
        <f t="shared" si="69"/>
        <v>Electricity Supply</v>
      </c>
      <c r="B252" s="85" t="str">
        <f t="shared" si="69"/>
        <v>Reduce Plant Downtime</v>
      </c>
      <c r="C252" s="85" t="str">
        <f t="shared" si="69"/>
        <v>Percentage Reduction in Plant Downtime</v>
      </c>
      <c r="D252" s="8" t="s">
        <v>86</v>
      </c>
      <c r="E252" s="8" t="s">
        <v>283</v>
      </c>
      <c r="F252" s="8"/>
      <c r="G252" s="8"/>
      <c r="H252" s="96">
        <v>665</v>
      </c>
      <c r="I252" s="8" t="s">
        <v>49</v>
      </c>
      <c r="J252" s="85" t="str">
        <f t="shared" si="70"/>
        <v>Reduce Plant Downtime</v>
      </c>
      <c r="K252" s="85" t="str">
        <f t="shared" si="70"/>
        <v>elec reduce plant downtime</v>
      </c>
      <c r="L252" s="69"/>
      <c r="M252" s="69"/>
      <c r="N252" s="69"/>
      <c r="O252" s="8"/>
      <c r="P252" s="194"/>
      <c r="Q252" s="8"/>
      <c r="R252" s="151"/>
      <c r="S252" s="194"/>
      <c r="T252" s="8"/>
    </row>
    <row r="253" spans="1:20" s="2" customFormat="1" ht="30">
      <c r="A253" s="85" t="str">
        <f t="shared" si="69"/>
        <v>Electricity Supply</v>
      </c>
      <c r="B253" s="85" t="str">
        <f t="shared" si="69"/>
        <v>Reduce Plant Downtime</v>
      </c>
      <c r="C253" s="85" t="str">
        <f t="shared" si="69"/>
        <v>Percentage Reduction in Plant Downtime</v>
      </c>
      <c r="D253" s="8" t="s">
        <v>86</v>
      </c>
      <c r="E253" s="8" t="s">
        <v>284</v>
      </c>
      <c r="F253" s="8"/>
      <c r="G253" s="8"/>
      <c r="H253" s="96">
        <v>666</v>
      </c>
      <c r="I253" s="8" t="s">
        <v>49</v>
      </c>
      <c r="J253" s="85" t="str">
        <f t="shared" si="70"/>
        <v>Reduce Plant Downtime</v>
      </c>
      <c r="K253" s="85" t="str">
        <f t="shared" si="70"/>
        <v>elec reduce plant downtime</v>
      </c>
      <c r="L253" s="69"/>
      <c r="M253" s="69"/>
      <c r="N253" s="69"/>
      <c r="O253" s="8"/>
      <c r="P253" s="194"/>
      <c r="Q253" s="8"/>
      <c r="R253" s="151"/>
      <c r="S253" s="194"/>
      <c r="T253" s="8"/>
    </row>
    <row r="254" spans="1:20" s="2" customFormat="1" ht="30">
      <c r="A254" s="85" t="str">
        <f t="shared" si="69"/>
        <v>Electricity Supply</v>
      </c>
      <c r="B254" s="85" t="str">
        <f t="shared" si="69"/>
        <v>Reduce Plant Downtime</v>
      </c>
      <c r="C254" s="85" t="str">
        <f t="shared" si="69"/>
        <v>Percentage Reduction in Plant Downtime</v>
      </c>
      <c r="D254" s="8" t="s">
        <v>86</v>
      </c>
      <c r="E254" s="8" t="s">
        <v>285</v>
      </c>
      <c r="F254" s="8"/>
      <c r="G254" s="8"/>
      <c r="H254" s="96">
        <v>667</v>
      </c>
      <c r="I254" s="8" t="s">
        <v>49</v>
      </c>
      <c r="J254" s="85" t="str">
        <f t="shared" si="70"/>
        <v>Reduce Plant Downtime</v>
      </c>
      <c r="K254" s="85" t="str">
        <f t="shared" si="70"/>
        <v>elec reduce plant downtime</v>
      </c>
      <c r="L254" s="69"/>
      <c r="M254" s="69"/>
      <c r="N254" s="69"/>
      <c r="O254" s="8"/>
      <c r="P254" s="194"/>
      <c r="Q254" s="8"/>
      <c r="R254" s="151"/>
      <c r="S254" s="194"/>
      <c r="T254" s="8"/>
    </row>
    <row r="255" spans="1:20" s="2" customFormat="1" ht="30">
      <c r="A255" s="85" t="str">
        <f t="shared" si="69"/>
        <v>Electricity Supply</v>
      </c>
      <c r="B255" s="85" t="str">
        <f t="shared" si="69"/>
        <v>Reduce Plant Downtime</v>
      </c>
      <c r="C255" s="85" t="str">
        <f t="shared" si="69"/>
        <v>Percentage Reduction in Plant Downtime</v>
      </c>
      <c r="D255" s="8" t="s">
        <v>87</v>
      </c>
      <c r="E255" s="8" t="s">
        <v>283</v>
      </c>
      <c r="F255" s="8"/>
      <c r="G255" s="8"/>
      <c r="H255" s="96">
        <v>668</v>
      </c>
      <c r="I255" s="8" t="s">
        <v>49</v>
      </c>
      <c r="J255" s="85" t="str">
        <f t="shared" si="70"/>
        <v>Reduce Plant Downtime</v>
      </c>
      <c r="K255" s="85" t="str">
        <f t="shared" si="70"/>
        <v>elec reduce plant downtime</v>
      </c>
      <c r="L255" s="69"/>
      <c r="M255" s="69"/>
      <c r="N255" s="69"/>
      <c r="O255" s="8"/>
      <c r="P255" s="194"/>
      <c r="Q255" s="8"/>
      <c r="R255" s="151"/>
      <c r="S255" s="194"/>
      <c r="T255" s="8"/>
    </row>
    <row r="256" spans="1:20" s="2" customFormat="1" ht="30">
      <c r="A256" s="85" t="str">
        <f t="shared" si="69"/>
        <v>Electricity Supply</v>
      </c>
      <c r="B256" s="85" t="str">
        <f t="shared" si="69"/>
        <v>Reduce Plant Downtime</v>
      </c>
      <c r="C256" s="85" t="str">
        <f t="shared" si="69"/>
        <v>Percentage Reduction in Plant Downtime</v>
      </c>
      <c r="D256" s="8" t="s">
        <v>87</v>
      </c>
      <c r="E256" s="8" t="s">
        <v>284</v>
      </c>
      <c r="F256" s="8"/>
      <c r="G256" s="8"/>
      <c r="H256" s="96">
        <v>669</v>
      </c>
      <c r="I256" s="8" t="s">
        <v>49</v>
      </c>
      <c r="J256" s="85" t="str">
        <f t="shared" si="70"/>
        <v>Reduce Plant Downtime</v>
      </c>
      <c r="K256" s="85" t="str">
        <f t="shared" si="70"/>
        <v>elec reduce plant downtime</v>
      </c>
      <c r="L256" s="69"/>
      <c r="M256" s="69"/>
      <c r="N256" s="69"/>
      <c r="O256" s="8"/>
      <c r="P256" s="194"/>
      <c r="Q256" s="8"/>
      <c r="R256" s="151"/>
      <c r="S256" s="194"/>
      <c r="T256" s="8"/>
    </row>
    <row r="257" spans="1:20" s="2" customFormat="1" ht="30">
      <c r="A257" s="85" t="str">
        <f t="shared" si="69"/>
        <v>Electricity Supply</v>
      </c>
      <c r="B257" s="85" t="str">
        <f t="shared" si="69"/>
        <v>Reduce Plant Downtime</v>
      </c>
      <c r="C257" s="85" t="str">
        <f t="shared" si="69"/>
        <v>Percentage Reduction in Plant Downtime</v>
      </c>
      <c r="D257" s="8" t="s">
        <v>87</v>
      </c>
      <c r="E257" s="8" t="s">
        <v>285</v>
      </c>
      <c r="F257" s="8"/>
      <c r="G257" s="8"/>
      <c r="H257" s="96">
        <v>670</v>
      </c>
      <c r="I257" s="8" t="s">
        <v>49</v>
      </c>
      <c r="J257" s="85" t="str">
        <f t="shared" si="70"/>
        <v>Reduce Plant Downtime</v>
      </c>
      <c r="K257" s="85" t="str">
        <f t="shared" si="70"/>
        <v>elec reduce plant downtime</v>
      </c>
      <c r="L257" s="69"/>
      <c r="M257" s="69"/>
      <c r="N257" s="69"/>
      <c r="O257" s="8"/>
      <c r="P257" s="194"/>
      <c r="Q257" s="8"/>
      <c r="R257" s="151"/>
      <c r="S257" s="194"/>
      <c r="T257" s="8"/>
    </row>
    <row r="258" spans="1:20" s="2" customFormat="1" ht="30">
      <c r="A258" s="85" t="str">
        <f t="shared" si="69"/>
        <v>Electricity Supply</v>
      </c>
      <c r="B258" s="85" t="str">
        <f t="shared" si="69"/>
        <v>Reduce Plant Downtime</v>
      </c>
      <c r="C258" s="85" t="str">
        <f t="shared" si="69"/>
        <v>Percentage Reduction in Plant Downtime</v>
      </c>
      <c r="D258" s="8" t="s">
        <v>344</v>
      </c>
      <c r="E258" s="8" t="s">
        <v>283</v>
      </c>
      <c r="F258" s="8"/>
      <c r="G258" s="8"/>
      <c r="H258" s="96">
        <v>671</v>
      </c>
      <c r="I258" s="8" t="s">
        <v>49</v>
      </c>
      <c r="J258" s="85" t="str">
        <f t="shared" si="70"/>
        <v>Reduce Plant Downtime</v>
      </c>
      <c r="K258" s="85" t="str">
        <f t="shared" si="70"/>
        <v>elec reduce plant downtime</v>
      </c>
      <c r="L258" s="69"/>
      <c r="M258" s="69"/>
      <c r="N258" s="69"/>
      <c r="O258" s="8"/>
      <c r="P258" s="194"/>
      <c r="Q258" s="8"/>
      <c r="R258" s="151"/>
      <c r="S258" s="194"/>
      <c r="T258" s="8"/>
    </row>
    <row r="259" spans="1:20" s="2" customFormat="1" ht="30">
      <c r="A259" s="85" t="str">
        <f t="shared" si="69"/>
        <v>Electricity Supply</v>
      </c>
      <c r="B259" s="85" t="str">
        <f t="shared" si="69"/>
        <v>Reduce Plant Downtime</v>
      </c>
      <c r="C259" s="85" t="str">
        <f t="shared" si="69"/>
        <v>Percentage Reduction in Plant Downtime</v>
      </c>
      <c r="D259" s="8" t="s">
        <v>344</v>
      </c>
      <c r="E259" s="8" t="s">
        <v>284</v>
      </c>
      <c r="F259" s="8"/>
      <c r="G259" s="8"/>
      <c r="H259" s="96">
        <v>672</v>
      </c>
      <c r="I259" s="8" t="s">
        <v>49</v>
      </c>
      <c r="J259" s="85" t="str">
        <f t="shared" si="70"/>
        <v>Reduce Plant Downtime</v>
      </c>
      <c r="K259" s="85" t="str">
        <f t="shared" si="70"/>
        <v>elec reduce plant downtime</v>
      </c>
      <c r="L259" s="69"/>
      <c r="M259" s="69"/>
      <c r="N259" s="69"/>
      <c r="O259" s="8"/>
      <c r="P259" s="194"/>
      <c r="Q259" s="8"/>
      <c r="R259" s="151"/>
      <c r="S259" s="194"/>
      <c r="T259" s="8"/>
    </row>
    <row r="260" spans="1:20" s="2" customFormat="1" ht="30">
      <c r="A260" s="85" t="str">
        <f t="shared" si="69"/>
        <v>Electricity Supply</v>
      </c>
      <c r="B260" s="85" t="str">
        <f t="shared" si="69"/>
        <v>Reduce Plant Downtime</v>
      </c>
      <c r="C260" s="85" t="str">
        <f t="shared" si="69"/>
        <v>Percentage Reduction in Plant Downtime</v>
      </c>
      <c r="D260" s="8" t="s">
        <v>344</v>
      </c>
      <c r="E260" s="8" t="s">
        <v>285</v>
      </c>
      <c r="F260" s="8"/>
      <c r="G260" s="8"/>
      <c r="H260" s="96">
        <v>673</v>
      </c>
      <c r="I260" s="8" t="s">
        <v>49</v>
      </c>
      <c r="J260" s="85" t="str">
        <f t="shared" si="70"/>
        <v>Reduce Plant Downtime</v>
      </c>
      <c r="K260" s="85" t="str">
        <f t="shared" si="70"/>
        <v>elec reduce plant downtime</v>
      </c>
      <c r="L260" s="69"/>
      <c r="M260" s="69"/>
      <c r="N260" s="69"/>
      <c r="O260" s="8"/>
      <c r="P260" s="194"/>
      <c r="Q260" s="8"/>
      <c r="R260" s="151"/>
      <c r="S260" s="194"/>
      <c r="T260" s="8"/>
    </row>
    <row r="261" spans="1:20" s="2" customFormat="1" ht="30">
      <c r="A261" s="85" t="str">
        <f t="shared" si="69"/>
        <v>Electricity Supply</v>
      </c>
      <c r="B261" s="85" t="str">
        <f t="shared" si="69"/>
        <v>Reduce Plant Downtime</v>
      </c>
      <c r="C261" s="85" t="str">
        <f t="shared" si="69"/>
        <v>Percentage Reduction in Plant Downtime</v>
      </c>
      <c r="D261" s="8" t="s">
        <v>345</v>
      </c>
      <c r="E261" s="8" t="s">
        <v>283</v>
      </c>
      <c r="F261" s="8"/>
      <c r="G261" s="8"/>
      <c r="H261" s="96">
        <v>674</v>
      </c>
      <c r="I261" s="8" t="s">
        <v>49</v>
      </c>
      <c r="J261" s="85" t="str">
        <f t="shared" si="70"/>
        <v>Reduce Plant Downtime</v>
      </c>
      <c r="K261" s="85" t="str">
        <f t="shared" si="70"/>
        <v>elec reduce plant downtime</v>
      </c>
      <c r="L261" s="69"/>
      <c r="M261" s="69"/>
      <c r="N261" s="69"/>
      <c r="O261" s="8"/>
      <c r="P261" s="194"/>
      <c r="Q261" s="8"/>
      <c r="R261" s="151"/>
      <c r="S261" s="194"/>
      <c r="T261" s="8"/>
    </row>
    <row r="262" spans="1:20" s="2" customFormat="1" ht="30">
      <c r="A262" s="85" t="str">
        <f t="shared" si="69"/>
        <v>Electricity Supply</v>
      </c>
      <c r="B262" s="85" t="str">
        <f t="shared" si="69"/>
        <v>Reduce Plant Downtime</v>
      </c>
      <c r="C262" s="85" t="str">
        <f t="shared" si="69"/>
        <v>Percentage Reduction in Plant Downtime</v>
      </c>
      <c r="D262" s="8" t="s">
        <v>345</v>
      </c>
      <c r="E262" s="8" t="s">
        <v>284</v>
      </c>
      <c r="F262" s="8"/>
      <c r="G262" s="8"/>
      <c r="H262" s="96">
        <v>675</v>
      </c>
      <c r="I262" s="8" t="s">
        <v>49</v>
      </c>
      <c r="J262" s="85" t="str">
        <f t="shared" si="70"/>
        <v>Reduce Plant Downtime</v>
      </c>
      <c r="K262" s="85" t="str">
        <f t="shared" si="70"/>
        <v>elec reduce plant downtime</v>
      </c>
      <c r="L262" s="69"/>
      <c r="M262" s="69"/>
      <c r="N262" s="69"/>
      <c r="O262" s="8"/>
      <c r="P262" s="194"/>
      <c r="Q262" s="8"/>
      <c r="R262" s="151"/>
      <c r="S262" s="194"/>
      <c r="T262" s="8"/>
    </row>
    <row r="263" spans="1:20" s="2" customFormat="1" ht="30">
      <c r="A263" s="85" t="str">
        <f t="shared" si="69"/>
        <v>Electricity Supply</v>
      </c>
      <c r="B263" s="85" t="str">
        <f t="shared" si="69"/>
        <v>Reduce Plant Downtime</v>
      </c>
      <c r="C263" s="85" t="str">
        <f t="shared" si="69"/>
        <v>Percentage Reduction in Plant Downtime</v>
      </c>
      <c r="D263" s="8" t="s">
        <v>345</v>
      </c>
      <c r="E263" s="8" t="s">
        <v>285</v>
      </c>
      <c r="F263" s="8"/>
      <c r="G263" s="8"/>
      <c r="H263" s="96">
        <v>676</v>
      </c>
      <c r="I263" s="8" t="s">
        <v>49</v>
      </c>
      <c r="J263" s="85" t="str">
        <f t="shared" si="70"/>
        <v>Reduce Plant Downtime</v>
      </c>
      <c r="K263" s="85" t="str">
        <f t="shared" si="70"/>
        <v>elec reduce plant downtime</v>
      </c>
      <c r="L263" s="69"/>
      <c r="M263" s="69"/>
      <c r="N263" s="69"/>
      <c r="O263" s="8"/>
      <c r="P263" s="194"/>
      <c r="Q263" s="8"/>
      <c r="R263" s="151"/>
      <c r="S263" s="194"/>
      <c r="T263" s="8"/>
    </row>
    <row r="264" spans="1:20" s="2" customFormat="1" ht="30">
      <c r="A264" s="85" t="str">
        <f t="shared" si="69"/>
        <v>Electricity Supply</v>
      </c>
      <c r="B264" s="85" t="str">
        <f t="shared" si="69"/>
        <v>Reduce Plant Downtime</v>
      </c>
      <c r="C264" s="85" t="str">
        <f t="shared" si="69"/>
        <v>Percentage Reduction in Plant Downtime</v>
      </c>
      <c r="D264" s="8" t="s">
        <v>498</v>
      </c>
      <c r="E264" s="8" t="s">
        <v>283</v>
      </c>
      <c r="F264" s="8"/>
      <c r="G264" s="8"/>
      <c r="H264" s="96">
        <v>677</v>
      </c>
      <c r="I264" s="8" t="s">
        <v>49</v>
      </c>
      <c r="J264" s="85" t="str">
        <f t="shared" si="70"/>
        <v>Reduce Plant Downtime</v>
      </c>
      <c r="K264" s="85" t="str">
        <f t="shared" si="70"/>
        <v>elec reduce plant downtime</v>
      </c>
      <c r="L264" s="64"/>
      <c r="M264" s="64"/>
      <c r="N264" s="64"/>
      <c r="O264" s="55"/>
      <c r="P264" s="194"/>
      <c r="Q264" s="8"/>
      <c r="R264" s="151"/>
      <c r="S264" s="194"/>
      <c r="T264" s="8"/>
    </row>
    <row r="265" spans="1:20" s="2" customFormat="1" ht="30">
      <c r="A265" s="85" t="str">
        <f t="shared" ref="A265:C278" si="71">A$234</f>
        <v>Electricity Supply</v>
      </c>
      <c r="B265" s="85" t="str">
        <f t="shared" si="71"/>
        <v>Reduce Plant Downtime</v>
      </c>
      <c r="C265" s="85" t="str">
        <f t="shared" si="71"/>
        <v>Percentage Reduction in Plant Downtime</v>
      </c>
      <c r="D265" s="8" t="s">
        <v>498</v>
      </c>
      <c r="E265" s="8" t="s">
        <v>284</v>
      </c>
      <c r="F265" s="8"/>
      <c r="G265" s="8"/>
      <c r="H265" s="96">
        <v>678</v>
      </c>
      <c r="I265" s="8" t="s">
        <v>49</v>
      </c>
      <c r="J265" s="85" t="str">
        <f t="shared" si="70"/>
        <v>Reduce Plant Downtime</v>
      </c>
      <c r="K265" s="85" t="str">
        <f t="shared" si="70"/>
        <v>elec reduce plant downtime</v>
      </c>
      <c r="L265" s="64"/>
      <c r="M265" s="64"/>
      <c r="N265" s="64"/>
      <c r="O265" s="55"/>
      <c r="P265" s="194"/>
      <c r="Q265" s="8"/>
      <c r="R265" s="151"/>
      <c r="S265" s="194"/>
      <c r="T265" s="8"/>
    </row>
    <row r="266" spans="1:20" s="2" customFormat="1" ht="30">
      <c r="A266" s="85" t="str">
        <f t="shared" si="71"/>
        <v>Electricity Supply</v>
      </c>
      <c r="B266" s="85" t="str">
        <f t="shared" si="71"/>
        <v>Reduce Plant Downtime</v>
      </c>
      <c r="C266" s="85" t="str">
        <f t="shared" si="71"/>
        <v>Percentage Reduction in Plant Downtime</v>
      </c>
      <c r="D266" s="8" t="s">
        <v>498</v>
      </c>
      <c r="E266" s="8" t="s">
        <v>285</v>
      </c>
      <c r="F266" s="8"/>
      <c r="G266" s="8"/>
      <c r="H266" s="96">
        <v>679</v>
      </c>
      <c r="I266" s="8" t="s">
        <v>49</v>
      </c>
      <c r="J266" s="85" t="str">
        <f t="shared" si="70"/>
        <v>Reduce Plant Downtime</v>
      </c>
      <c r="K266" s="85" t="str">
        <f t="shared" si="70"/>
        <v>elec reduce plant downtime</v>
      </c>
      <c r="L266" s="64"/>
      <c r="M266" s="64"/>
      <c r="N266" s="64"/>
      <c r="O266" s="55"/>
      <c r="P266" s="194"/>
      <c r="Q266" s="8"/>
      <c r="R266" s="151"/>
      <c r="S266" s="194"/>
      <c r="T266" s="8"/>
    </row>
    <row r="267" spans="1:20" s="2" customFormat="1" ht="30">
      <c r="A267" s="85" t="str">
        <f t="shared" si="71"/>
        <v>Electricity Supply</v>
      </c>
      <c r="B267" s="85" t="str">
        <f t="shared" si="71"/>
        <v>Reduce Plant Downtime</v>
      </c>
      <c r="C267" s="85" t="str">
        <f t="shared" si="71"/>
        <v>Percentage Reduction in Plant Downtime</v>
      </c>
      <c r="D267" s="8" t="s">
        <v>507</v>
      </c>
      <c r="E267" s="8" t="s">
        <v>283</v>
      </c>
      <c r="F267" s="8"/>
      <c r="G267" s="8"/>
      <c r="H267" s="96">
        <v>680</v>
      </c>
      <c r="I267" s="8" t="s">
        <v>49</v>
      </c>
      <c r="J267" s="85" t="str">
        <f t="shared" si="70"/>
        <v>Reduce Plant Downtime</v>
      </c>
      <c r="K267" s="85" t="str">
        <f t="shared" si="70"/>
        <v>elec reduce plant downtime</v>
      </c>
      <c r="L267" s="64"/>
      <c r="M267" s="64"/>
      <c r="N267" s="64"/>
      <c r="O267" s="55"/>
      <c r="P267" s="194"/>
      <c r="Q267" s="8"/>
      <c r="R267" s="151"/>
      <c r="S267" s="194"/>
      <c r="T267" s="8"/>
    </row>
    <row r="268" spans="1:20" s="2" customFormat="1" ht="30">
      <c r="A268" s="85" t="str">
        <f t="shared" si="71"/>
        <v>Electricity Supply</v>
      </c>
      <c r="B268" s="85" t="str">
        <f t="shared" si="71"/>
        <v>Reduce Plant Downtime</v>
      </c>
      <c r="C268" s="85" t="str">
        <f t="shared" si="71"/>
        <v>Percentage Reduction in Plant Downtime</v>
      </c>
      <c r="D268" s="8" t="s">
        <v>507</v>
      </c>
      <c r="E268" s="8" t="s">
        <v>284</v>
      </c>
      <c r="F268" s="8"/>
      <c r="G268" s="8"/>
      <c r="H268" s="96">
        <v>681</v>
      </c>
      <c r="I268" s="8" t="s">
        <v>49</v>
      </c>
      <c r="J268" s="85" t="str">
        <f t="shared" si="70"/>
        <v>Reduce Plant Downtime</v>
      </c>
      <c r="K268" s="85" t="str">
        <f t="shared" si="70"/>
        <v>elec reduce plant downtime</v>
      </c>
      <c r="L268" s="64"/>
      <c r="M268" s="64"/>
      <c r="N268" s="64"/>
      <c r="O268" s="55"/>
      <c r="P268" s="194"/>
      <c r="Q268" s="8"/>
      <c r="R268" s="151"/>
      <c r="S268" s="194"/>
      <c r="T268" s="8"/>
    </row>
    <row r="269" spans="1:20" s="2" customFormat="1" ht="120">
      <c r="A269" s="85" t="str">
        <f t="shared" si="71"/>
        <v>Electricity Supply</v>
      </c>
      <c r="B269" s="85" t="str">
        <f t="shared" si="71"/>
        <v>Reduce Plant Downtime</v>
      </c>
      <c r="C269" s="85" t="str">
        <f t="shared" si="71"/>
        <v>Percentage Reduction in Plant Downtime</v>
      </c>
      <c r="D269" s="8" t="s">
        <v>507</v>
      </c>
      <c r="E269" s="8" t="s">
        <v>285</v>
      </c>
      <c r="F269" s="8" t="s">
        <v>349</v>
      </c>
      <c r="G269" s="8" t="s">
        <v>508</v>
      </c>
      <c r="H269" s="96">
        <v>182</v>
      </c>
      <c r="I269" s="8" t="s">
        <v>48</v>
      </c>
      <c r="J269" s="85" t="str">
        <f t="shared" ref="J269:J278" si="72">J$234</f>
        <v>Reduce Plant Downtime</v>
      </c>
      <c r="K269" s="74" t="str">
        <f>K$237</f>
        <v>elec reduce plant downtime</v>
      </c>
      <c r="L269" s="63">
        <v>0</v>
      </c>
      <c r="M269" s="63">
        <v>0.25</v>
      </c>
      <c r="N269" s="63">
        <v>0.01</v>
      </c>
      <c r="O269" s="8" t="s">
        <v>286</v>
      </c>
      <c r="P269" s="184" t="s">
        <v>630</v>
      </c>
      <c r="Q269" s="8" t="s">
        <v>550</v>
      </c>
      <c r="R269" s="151" t="s">
        <v>287</v>
      </c>
      <c r="S269" s="194" t="s">
        <v>351</v>
      </c>
      <c r="T269" s="8"/>
    </row>
    <row r="270" spans="1:20" s="2" customFormat="1" ht="30">
      <c r="A270" s="85" t="str">
        <f t="shared" si="71"/>
        <v>Electricity Supply</v>
      </c>
      <c r="B270" s="85" t="str">
        <f t="shared" si="71"/>
        <v>Reduce Plant Downtime</v>
      </c>
      <c r="C270" s="85" t="str">
        <f t="shared" si="71"/>
        <v>Percentage Reduction in Plant Downtime</v>
      </c>
      <c r="D270" s="8" t="s">
        <v>1311</v>
      </c>
      <c r="E270" s="8" t="s">
        <v>283</v>
      </c>
      <c r="G270" s="8"/>
      <c r="H270" s="96">
        <v>682</v>
      </c>
      <c r="I270" s="8" t="s">
        <v>49</v>
      </c>
      <c r="J270" s="85" t="str">
        <f t="shared" si="72"/>
        <v>Reduce Plant Downtime</v>
      </c>
      <c r="K270" s="74" t="str">
        <f t="shared" ref="K270:K278" si="73">K$237</f>
        <v>elec reduce plant downtime</v>
      </c>
      <c r="L270" s="63"/>
      <c r="M270" s="63"/>
      <c r="N270" s="63"/>
      <c r="O270" s="8"/>
      <c r="P270" s="184"/>
      <c r="Q270" s="8"/>
      <c r="R270" s="151"/>
      <c r="S270" s="194"/>
      <c r="T270" s="8"/>
    </row>
    <row r="271" spans="1:20" s="2" customFormat="1" ht="30">
      <c r="A271" s="85" t="str">
        <f t="shared" si="71"/>
        <v>Electricity Supply</v>
      </c>
      <c r="B271" s="85" t="str">
        <f t="shared" si="71"/>
        <v>Reduce Plant Downtime</v>
      </c>
      <c r="C271" s="85" t="str">
        <f t="shared" si="71"/>
        <v>Percentage Reduction in Plant Downtime</v>
      </c>
      <c r="D271" s="8" t="s">
        <v>1311</v>
      </c>
      <c r="E271" s="8" t="s">
        <v>284</v>
      </c>
      <c r="H271" s="96">
        <v>683</v>
      </c>
      <c r="I271" s="8" t="s">
        <v>49</v>
      </c>
      <c r="J271" s="85" t="str">
        <f t="shared" si="72"/>
        <v>Reduce Plant Downtime</v>
      </c>
      <c r="K271" s="74" t="str">
        <f t="shared" si="73"/>
        <v>elec reduce plant downtime</v>
      </c>
      <c r="L271" s="63"/>
      <c r="M271" s="63"/>
      <c r="N271" s="63"/>
      <c r="O271" s="8"/>
      <c r="P271" s="184"/>
      <c r="Q271" s="8"/>
      <c r="R271" s="151"/>
      <c r="S271" s="194"/>
      <c r="T271" s="8"/>
    </row>
    <row r="272" spans="1:20" s="2" customFormat="1" ht="30">
      <c r="A272" s="85" t="str">
        <f t="shared" si="71"/>
        <v>Electricity Supply</v>
      </c>
      <c r="B272" s="85" t="str">
        <f t="shared" si="71"/>
        <v>Reduce Plant Downtime</v>
      </c>
      <c r="C272" s="85" t="str">
        <f t="shared" si="71"/>
        <v>Percentage Reduction in Plant Downtime</v>
      </c>
      <c r="D272" s="8" t="s">
        <v>1311</v>
      </c>
      <c r="E272" s="8" t="s">
        <v>285</v>
      </c>
      <c r="H272" s="96">
        <v>684</v>
      </c>
      <c r="I272" s="8" t="s">
        <v>49</v>
      </c>
      <c r="J272" s="85" t="str">
        <f t="shared" si="72"/>
        <v>Reduce Plant Downtime</v>
      </c>
      <c r="K272" s="74" t="str">
        <f t="shared" si="73"/>
        <v>elec reduce plant downtime</v>
      </c>
      <c r="L272" s="63"/>
      <c r="M272" s="63"/>
      <c r="N272" s="63"/>
      <c r="O272" s="8"/>
      <c r="P272" s="184"/>
      <c r="Q272" s="8"/>
      <c r="R272" s="151"/>
      <c r="S272" s="194"/>
      <c r="T272" s="8"/>
    </row>
    <row r="273" spans="1:20" s="2" customFormat="1" ht="30">
      <c r="A273" s="85" t="str">
        <f t="shared" si="71"/>
        <v>Electricity Supply</v>
      </c>
      <c r="B273" s="85" t="str">
        <f t="shared" si="71"/>
        <v>Reduce Plant Downtime</v>
      </c>
      <c r="C273" s="85" t="str">
        <f t="shared" si="71"/>
        <v>Percentage Reduction in Plant Downtime</v>
      </c>
      <c r="D273" s="8" t="s">
        <v>1312</v>
      </c>
      <c r="E273" s="8" t="s">
        <v>283</v>
      </c>
      <c r="G273" s="8"/>
      <c r="H273" s="96">
        <v>685</v>
      </c>
      <c r="I273" s="8" t="s">
        <v>49</v>
      </c>
      <c r="J273" s="85" t="str">
        <f t="shared" si="72"/>
        <v>Reduce Plant Downtime</v>
      </c>
      <c r="K273" s="74" t="str">
        <f t="shared" si="73"/>
        <v>elec reduce plant downtime</v>
      </c>
      <c r="L273" s="63"/>
      <c r="M273" s="63"/>
      <c r="N273" s="63"/>
      <c r="O273" s="8"/>
      <c r="P273" s="184"/>
      <c r="Q273" s="8"/>
      <c r="R273" s="151"/>
      <c r="S273" s="194"/>
      <c r="T273" s="8"/>
    </row>
    <row r="274" spans="1:20" s="2" customFormat="1" ht="30">
      <c r="A274" s="85" t="str">
        <f t="shared" si="71"/>
        <v>Electricity Supply</v>
      </c>
      <c r="B274" s="85" t="str">
        <f t="shared" si="71"/>
        <v>Reduce Plant Downtime</v>
      </c>
      <c r="C274" s="85" t="str">
        <f t="shared" si="71"/>
        <v>Percentage Reduction in Plant Downtime</v>
      </c>
      <c r="D274" s="8" t="s">
        <v>1312</v>
      </c>
      <c r="E274" s="8" t="s">
        <v>284</v>
      </c>
      <c r="H274" s="96">
        <v>686</v>
      </c>
      <c r="I274" s="8" t="s">
        <v>49</v>
      </c>
      <c r="J274" s="85" t="str">
        <f t="shared" si="72"/>
        <v>Reduce Plant Downtime</v>
      </c>
      <c r="K274" s="74" t="str">
        <f t="shared" si="73"/>
        <v>elec reduce plant downtime</v>
      </c>
      <c r="L274" s="63"/>
      <c r="M274" s="63"/>
      <c r="N274" s="63"/>
      <c r="O274" s="8"/>
      <c r="P274" s="184"/>
      <c r="Q274" s="8"/>
      <c r="R274" s="151"/>
      <c r="S274" s="194"/>
      <c r="T274" s="8"/>
    </row>
    <row r="275" spans="1:20" s="2" customFormat="1" ht="30">
      <c r="A275" s="85" t="str">
        <f t="shared" si="71"/>
        <v>Electricity Supply</v>
      </c>
      <c r="B275" s="85" t="str">
        <f t="shared" si="71"/>
        <v>Reduce Plant Downtime</v>
      </c>
      <c r="C275" s="85" t="str">
        <f t="shared" si="71"/>
        <v>Percentage Reduction in Plant Downtime</v>
      </c>
      <c r="D275" s="8" t="s">
        <v>1312</v>
      </c>
      <c r="E275" s="8" t="s">
        <v>285</v>
      </c>
      <c r="G275" s="8"/>
      <c r="H275" s="96">
        <v>687</v>
      </c>
      <c r="I275" s="8" t="s">
        <v>49</v>
      </c>
      <c r="J275" s="85" t="str">
        <f t="shared" si="72"/>
        <v>Reduce Plant Downtime</v>
      </c>
      <c r="K275" s="74" t="str">
        <f t="shared" si="73"/>
        <v>elec reduce plant downtime</v>
      </c>
      <c r="L275" s="63"/>
      <c r="M275" s="63"/>
      <c r="N275" s="63"/>
      <c r="O275" s="8"/>
      <c r="P275" s="184"/>
      <c r="Q275" s="8"/>
      <c r="R275" s="151"/>
      <c r="S275" s="194"/>
      <c r="T275" s="8"/>
    </row>
    <row r="276" spans="1:20" s="2" customFormat="1" ht="30">
      <c r="A276" s="85" t="str">
        <f t="shared" si="71"/>
        <v>Electricity Supply</v>
      </c>
      <c r="B276" s="85" t="str">
        <f t="shared" si="71"/>
        <v>Reduce Plant Downtime</v>
      </c>
      <c r="C276" s="85" t="str">
        <f t="shared" si="71"/>
        <v>Percentage Reduction in Plant Downtime</v>
      </c>
      <c r="D276" s="8" t="s">
        <v>1313</v>
      </c>
      <c r="E276" s="8" t="s">
        <v>283</v>
      </c>
      <c r="G276" s="8"/>
      <c r="H276" s="96">
        <v>688</v>
      </c>
      <c r="I276" s="8" t="s">
        <v>49</v>
      </c>
      <c r="J276" s="85" t="str">
        <f t="shared" si="72"/>
        <v>Reduce Plant Downtime</v>
      </c>
      <c r="K276" s="74" t="str">
        <f t="shared" si="73"/>
        <v>elec reduce plant downtime</v>
      </c>
      <c r="L276" s="63"/>
      <c r="M276" s="63"/>
      <c r="N276" s="63"/>
      <c r="O276" s="8"/>
      <c r="P276" s="184"/>
      <c r="Q276" s="8"/>
      <c r="R276" s="151"/>
      <c r="S276" s="194"/>
      <c r="T276" s="8"/>
    </row>
    <row r="277" spans="1:20" s="2" customFormat="1" ht="30">
      <c r="A277" s="85" t="str">
        <f t="shared" si="71"/>
        <v>Electricity Supply</v>
      </c>
      <c r="B277" s="85" t="str">
        <f t="shared" si="71"/>
        <v>Reduce Plant Downtime</v>
      </c>
      <c r="C277" s="85" t="str">
        <f t="shared" si="71"/>
        <v>Percentage Reduction in Plant Downtime</v>
      </c>
      <c r="D277" s="8" t="s">
        <v>1313</v>
      </c>
      <c r="E277" s="8" t="s">
        <v>284</v>
      </c>
      <c r="F277" s="8"/>
      <c r="G277" s="8"/>
      <c r="H277" s="96">
        <v>689</v>
      </c>
      <c r="I277" s="8" t="s">
        <v>49</v>
      </c>
      <c r="J277" s="85" t="str">
        <f t="shared" si="72"/>
        <v>Reduce Plant Downtime</v>
      </c>
      <c r="K277" s="74" t="str">
        <f t="shared" si="73"/>
        <v>elec reduce plant downtime</v>
      </c>
      <c r="L277" s="63"/>
      <c r="M277" s="63"/>
      <c r="N277" s="63"/>
      <c r="O277" s="8"/>
      <c r="P277" s="184"/>
      <c r="Q277" s="8"/>
      <c r="R277" s="151"/>
      <c r="S277" s="194"/>
      <c r="T277" s="8"/>
    </row>
    <row r="278" spans="1:20" s="2" customFormat="1" ht="30">
      <c r="A278" s="85" t="str">
        <f t="shared" si="71"/>
        <v>Electricity Supply</v>
      </c>
      <c r="B278" s="85" t="str">
        <f t="shared" si="71"/>
        <v>Reduce Plant Downtime</v>
      </c>
      <c r="C278" s="85" t="str">
        <f t="shared" si="71"/>
        <v>Percentage Reduction in Plant Downtime</v>
      </c>
      <c r="D278" s="8" t="s">
        <v>1313</v>
      </c>
      <c r="E278" s="8" t="s">
        <v>285</v>
      </c>
      <c r="F278" s="8"/>
      <c r="G278" s="8"/>
      <c r="H278" s="96">
        <v>690</v>
      </c>
      <c r="I278" s="8" t="s">
        <v>49</v>
      </c>
      <c r="J278" s="85" t="str">
        <f t="shared" si="72"/>
        <v>Reduce Plant Downtime</v>
      </c>
      <c r="K278" s="74" t="str">
        <f t="shared" si="73"/>
        <v>elec reduce plant downtime</v>
      </c>
      <c r="L278" s="63"/>
      <c r="M278" s="63"/>
      <c r="N278" s="63"/>
      <c r="O278" s="8"/>
      <c r="P278" s="184"/>
      <c r="Q278" s="8"/>
      <c r="R278" s="151"/>
      <c r="S278" s="194"/>
      <c r="T278" s="8"/>
    </row>
    <row r="279" spans="1:20" s="2" customFormat="1" ht="75">
      <c r="A279" s="93" t="s">
        <v>8</v>
      </c>
      <c r="B279" s="56" t="s">
        <v>725</v>
      </c>
      <c r="C279" s="56" t="s">
        <v>726</v>
      </c>
      <c r="D279" s="8" t="s">
        <v>502</v>
      </c>
      <c r="E279" s="8"/>
      <c r="F279" s="8" t="s">
        <v>505</v>
      </c>
      <c r="G279" s="8"/>
      <c r="H279" s="96">
        <v>194</v>
      </c>
      <c r="I279" s="8" t="s">
        <v>48</v>
      </c>
      <c r="J279" s="56" t="s">
        <v>725</v>
      </c>
      <c r="K279" s="75" t="s">
        <v>727</v>
      </c>
      <c r="L279" s="63">
        <v>0</v>
      </c>
      <c r="M279" s="63">
        <v>0.9</v>
      </c>
      <c r="N279" s="63">
        <v>0.01</v>
      </c>
      <c r="O279" s="8" t="s">
        <v>728</v>
      </c>
      <c r="P279" s="194" t="s">
        <v>729</v>
      </c>
      <c r="Q279" s="8" t="s">
        <v>790</v>
      </c>
      <c r="R279" s="151" t="s">
        <v>789</v>
      </c>
      <c r="S279" s="194"/>
      <c r="T279" s="8"/>
    </row>
    <row r="280" spans="1:20" s="2" customFormat="1" ht="75">
      <c r="A280" s="85" t="str">
        <f>A$279</f>
        <v>Electricity Supply</v>
      </c>
      <c r="B280" s="85" t="str">
        <f t="shared" ref="B280:C281" si="74">B$279</f>
        <v>Reduce Soft Costs</v>
      </c>
      <c r="C280" s="85" t="str">
        <f t="shared" si="74"/>
        <v>Percent Reduction in Soft Costs of Capacity Construction</v>
      </c>
      <c r="D280" s="8" t="s">
        <v>85</v>
      </c>
      <c r="E280" s="8"/>
      <c r="F280" s="8" t="s">
        <v>99</v>
      </c>
      <c r="G280" s="8"/>
      <c r="H280" s="96">
        <v>195</v>
      </c>
      <c r="I280" s="8" t="s">
        <v>48</v>
      </c>
      <c r="J280" s="57" t="str">
        <f t="shared" ref="J280:O281" si="75">J$279</f>
        <v>Reduce Soft Costs</v>
      </c>
      <c r="K280" s="57" t="str">
        <f t="shared" si="75"/>
        <v>elec reduce soft costs</v>
      </c>
      <c r="L280" s="90">
        <f t="shared" si="75"/>
        <v>0</v>
      </c>
      <c r="M280" s="90">
        <f t="shared" si="75"/>
        <v>0.9</v>
      </c>
      <c r="N280" s="90">
        <f t="shared" si="75"/>
        <v>0.01</v>
      </c>
      <c r="O280" s="57" t="str">
        <f t="shared" si="75"/>
        <v>% reduction in soft costs</v>
      </c>
      <c r="P280" s="194" t="s">
        <v>730</v>
      </c>
      <c r="Q280" s="57" t="str">
        <f t="shared" ref="Q280:R281" si="76">Q$279</f>
        <v>endogenous-learning.html#red-soft-costs</v>
      </c>
      <c r="R280" s="154" t="str">
        <f t="shared" si="76"/>
        <v>reduce-soft-costs.html</v>
      </c>
      <c r="S280" s="194"/>
      <c r="T280" s="8"/>
    </row>
    <row r="281" spans="1:20" s="2" customFormat="1" ht="75">
      <c r="A281" s="85" t="str">
        <f>A$279</f>
        <v>Electricity Supply</v>
      </c>
      <c r="B281" s="85" t="str">
        <f t="shared" si="74"/>
        <v>Reduce Soft Costs</v>
      </c>
      <c r="C281" s="85" t="str">
        <f t="shared" si="74"/>
        <v>Percent Reduction in Soft Costs of Capacity Construction</v>
      </c>
      <c r="D281" s="8" t="s">
        <v>507</v>
      </c>
      <c r="E281" s="8"/>
      <c r="F281" s="8" t="s">
        <v>508</v>
      </c>
      <c r="G281" s="8"/>
      <c r="H281" s="96">
        <v>196</v>
      </c>
      <c r="I281" s="8" t="s">
        <v>48</v>
      </c>
      <c r="J281" s="57" t="str">
        <f t="shared" si="75"/>
        <v>Reduce Soft Costs</v>
      </c>
      <c r="K281" s="57" t="str">
        <f t="shared" si="75"/>
        <v>elec reduce soft costs</v>
      </c>
      <c r="L281" s="90">
        <f t="shared" si="75"/>
        <v>0</v>
      </c>
      <c r="M281" s="90">
        <f t="shared" si="75"/>
        <v>0.9</v>
      </c>
      <c r="N281" s="90">
        <f t="shared" si="75"/>
        <v>0.01</v>
      </c>
      <c r="O281" s="57" t="str">
        <f t="shared" si="75"/>
        <v>% reduction in soft costs</v>
      </c>
      <c r="P281" s="194" t="s">
        <v>731</v>
      </c>
      <c r="Q281" s="57" t="str">
        <f t="shared" si="76"/>
        <v>endogenous-learning.html#red-soft-costs</v>
      </c>
      <c r="R281" s="154" t="str">
        <f t="shared" si="76"/>
        <v>reduce-soft-costs.html</v>
      </c>
      <c r="S281" s="194"/>
      <c r="T281" s="8"/>
    </row>
    <row r="282" spans="1:20" s="2" customFormat="1" ht="60">
      <c r="A282" s="93" t="s">
        <v>8</v>
      </c>
      <c r="B282" s="93" t="s">
        <v>278</v>
      </c>
      <c r="C282" s="93" t="s">
        <v>313</v>
      </c>
      <c r="D282" s="8"/>
      <c r="E282" s="8"/>
      <c r="F282" s="8"/>
      <c r="G282" s="8"/>
      <c r="H282" s="96">
        <v>145</v>
      </c>
      <c r="I282" s="8" t="s">
        <v>48</v>
      </c>
      <c r="J282" s="75" t="s">
        <v>393</v>
      </c>
      <c r="K282" s="76" t="s">
        <v>602</v>
      </c>
      <c r="L282" s="63">
        <v>0</v>
      </c>
      <c r="M282" s="63">
        <v>0.4</v>
      </c>
      <c r="N282" s="63">
        <v>0.01</v>
      </c>
      <c r="O282" s="8" t="s">
        <v>279</v>
      </c>
      <c r="P282" s="184" t="s">
        <v>631</v>
      </c>
      <c r="Q282" s="8" t="s">
        <v>551</v>
      </c>
      <c r="R282" s="151" t="s">
        <v>280</v>
      </c>
      <c r="S282" s="194" t="s">
        <v>341</v>
      </c>
      <c r="T282" s="8"/>
    </row>
    <row r="283" spans="1:20" s="2" customFormat="1" ht="45">
      <c r="A283" s="93" t="s">
        <v>8</v>
      </c>
      <c r="B283" s="92" t="s">
        <v>1358</v>
      </c>
      <c r="C283" s="93" t="s">
        <v>1360</v>
      </c>
      <c r="D283" s="53" t="s">
        <v>501</v>
      </c>
      <c r="E283" s="53"/>
      <c r="F283" s="8" t="s">
        <v>500</v>
      </c>
      <c r="G283" s="8"/>
      <c r="H283" s="96">
        <v>691</v>
      </c>
      <c r="I283" s="8" t="s">
        <v>49</v>
      </c>
      <c r="J283" s="92" t="s">
        <v>1358</v>
      </c>
      <c r="K283" s="92" t="s">
        <v>1361</v>
      </c>
      <c r="L283" s="63">
        <v>0</v>
      </c>
      <c r="M283" s="63">
        <v>0.5</v>
      </c>
      <c r="N283" s="63">
        <v>0.01</v>
      </c>
      <c r="O283" s="8" t="s">
        <v>1362</v>
      </c>
      <c r="P283" s="184"/>
      <c r="Q283" s="53" t="s">
        <v>239</v>
      </c>
      <c r="R283" s="151"/>
      <c r="S283" s="194"/>
      <c r="T283" s="8"/>
    </row>
    <row r="284" spans="1:20" s="2" customFormat="1" ht="45">
      <c r="A284" s="85" t="str">
        <f>A$283</f>
        <v>Electricity Supply</v>
      </c>
      <c r="B284" s="85" t="str">
        <f t="shared" ref="B284:C295" si="77">B$283</f>
        <v>Subsidy for Capacity Construction</v>
      </c>
      <c r="C284" s="85" t="str">
        <f t="shared" si="77"/>
        <v>Perc Subsidy for Elec Capacity Construction</v>
      </c>
      <c r="D284" s="8" t="s">
        <v>82</v>
      </c>
      <c r="E284" s="55"/>
      <c r="F284" s="8" t="s">
        <v>96</v>
      </c>
      <c r="G284" s="8"/>
      <c r="H284" s="96">
        <v>692</v>
      </c>
      <c r="I284" s="8" t="s">
        <v>49</v>
      </c>
      <c r="J284" s="85" t="str">
        <f t="shared" ref="J284:O295" si="78">J$283</f>
        <v>Subsidy for Capacity Construction</v>
      </c>
      <c r="K284" s="85" t="str">
        <f t="shared" si="78"/>
        <v>elec capacity construction subsidy</v>
      </c>
      <c r="L284" s="102">
        <f t="shared" si="78"/>
        <v>0</v>
      </c>
      <c r="M284" s="102">
        <f t="shared" si="78"/>
        <v>0.5</v>
      </c>
      <c r="N284" s="102">
        <f t="shared" si="78"/>
        <v>0.01</v>
      </c>
      <c r="O284" s="85" t="str">
        <f t="shared" si="78"/>
        <v>% of construction cost</v>
      </c>
      <c r="P284" s="184"/>
      <c r="Q284" s="85" t="str">
        <f t="shared" ref="Q284:Q295" si="79">Q$283</f>
        <v>electricity-sector-main.html#subsidies</v>
      </c>
      <c r="R284" s="151"/>
      <c r="S284" s="194"/>
      <c r="T284" s="8"/>
    </row>
    <row r="285" spans="1:20" s="2" customFormat="1" ht="45">
      <c r="A285" s="85" t="str">
        <f t="shared" ref="A285:A295" si="80">A$283</f>
        <v>Electricity Supply</v>
      </c>
      <c r="B285" s="85" t="str">
        <f t="shared" si="77"/>
        <v>Subsidy for Capacity Construction</v>
      </c>
      <c r="C285" s="85" t="str">
        <f t="shared" si="77"/>
        <v>Perc Subsidy for Elec Capacity Construction</v>
      </c>
      <c r="D285" s="8" t="s">
        <v>83</v>
      </c>
      <c r="E285" s="55"/>
      <c r="F285" s="8" t="s">
        <v>97</v>
      </c>
      <c r="G285" s="8"/>
      <c r="H285" s="96">
        <v>517</v>
      </c>
      <c r="I285" s="8" t="s">
        <v>48</v>
      </c>
      <c r="J285" s="85" t="str">
        <f t="shared" si="78"/>
        <v>Subsidy for Capacity Construction</v>
      </c>
      <c r="K285" s="85" t="str">
        <f t="shared" si="78"/>
        <v>elec capacity construction subsidy</v>
      </c>
      <c r="L285" s="102">
        <f t="shared" si="78"/>
        <v>0</v>
      </c>
      <c r="M285" s="102">
        <f t="shared" si="78"/>
        <v>0.5</v>
      </c>
      <c r="N285" s="102">
        <f t="shared" si="78"/>
        <v>0.01</v>
      </c>
      <c r="O285" s="85" t="str">
        <f t="shared" si="78"/>
        <v>% of construction cost</v>
      </c>
      <c r="P285" s="205" t="s">
        <v>1745</v>
      </c>
      <c r="Q285" s="85" t="str">
        <f t="shared" si="79"/>
        <v>electricity-sector-main.html#subsidies</v>
      </c>
      <c r="R285" s="200"/>
      <c r="S285" s="201" t="s">
        <v>1365</v>
      </c>
      <c r="T285" s="8"/>
    </row>
    <row r="286" spans="1:20" s="2" customFormat="1" ht="45">
      <c r="A286" s="85" t="str">
        <f t="shared" si="80"/>
        <v>Electricity Supply</v>
      </c>
      <c r="B286" s="85" t="str">
        <f t="shared" si="77"/>
        <v>Subsidy for Capacity Construction</v>
      </c>
      <c r="C286" s="85" t="str">
        <f t="shared" si="77"/>
        <v>Perc Subsidy for Elec Capacity Construction</v>
      </c>
      <c r="D286" s="8" t="s">
        <v>84</v>
      </c>
      <c r="E286" s="55"/>
      <c r="F286" s="8" t="s">
        <v>98</v>
      </c>
      <c r="G286" s="8"/>
      <c r="H286" s="96">
        <v>693</v>
      </c>
      <c r="I286" s="8" t="s">
        <v>49</v>
      </c>
      <c r="J286" s="85" t="str">
        <f t="shared" si="78"/>
        <v>Subsidy for Capacity Construction</v>
      </c>
      <c r="K286" s="85" t="str">
        <f t="shared" si="78"/>
        <v>elec capacity construction subsidy</v>
      </c>
      <c r="L286" s="102">
        <f t="shared" si="78"/>
        <v>0</v>
      </c>
      <c r="M286" s="102">
        <f t="shared" si="78"/>
        <v>0.5</v>
      </c>
      <c r="N286" s="102">
        <f t="shared" si="78"/>
        <v>0.01</v>
      </c>
      <c r="O286" s="85" t="str">
        <f t="shared" si="78"/>
        <v>% of construction cost</v>
      </c>
      <c r="P286" s="184"/>
      <c r="Q286" s="85" t="str">
        <f t="shared" si="79"/>
        <v>electricity-sector-main.html#subsidies</v>
      </c>
      <c r="R286" s="151"/>
      <c r="S286" s="194"/>
      <c r="T286" s="8"/>
    </row>
    <row r="287" spans="1:20" s="2" customFormat="1" ht="60">
      <c r="A287" s="85" t="str">
        <f t="shared" si="80"/>
        <v>Electricity Supply</v>
      </c>
      <c r="B287" s="85" t="str">
        <f t="shared" si="77"/>
        <v>Subsidy for Capacity Construction</v>
      </c>
      <c r="C287" s="85" t="str">
        <f t="shared" si="77"/>
        <v>Perc Subsidy for Elec Capacity Construction</v>
      </c>
      <c r="D287" s="8" t="s">
        <v>502</v>
      </c>
      <c r="E287" s="55"/>
      <c r="F287" s="8" t="s">
        <v>505</v>
      </c>
      <c r="G287" s="8"/>
      <c r="H287" s="96">
        <v>518</v>
      </c>
      <c r="I287" s="8" t="s">
        <v>48</v>
      </c>
      <c r="J287" s="85" t="str">
        <f t="shared" si="78"/>
        <v>Subsidy for Capacity Construction</v>
      </c>
      <c r="K287" s="85" t="str">
        <f t="shared" si="78"/>
        <v>elec capacity construction subsidy</v>
      </c>
      <c r="L287" s="102">
        <f t="shared" si="78"/>
        <v>0</v>
      </c>
      <c r="M287" s="102">
        <f t="shared" si="78"/>
        <v>0.5</v>
      </c>
      <c r="N287" s="102">
        <f t="shared" si="78"/>
        <v>0.01</v>
      </c>
      <c r="O287" s="85" t="str">
        <f t="shared" si="78"/>
        <v>% of construction cost</v>
      </c>
      <c r="P287" s="205" t="s">
        <v>1746</v>
      </c>
      <c r="Q287" s="85" t="str">
        <f t="shared" si="79"/>
        <v>electricity-sector-main.html#subsidies</v>
      </c>
      <c r="R287" s="200"/>
      <c r="S287" s="201" t="s">
        <v>1364</v>
      </c>
      <c r="T287" s="8"/>
    </row>
    <row r="288" spans="1:20" s="2" customFormat="1" ht="75">
      <c r="A288" s="85" t="str">
        <f t="shared" si="80"/>
        <v>Electricity Supply</v>
      </c>
      <c r="B288" s="85" t="str">
        <f t="shared" si="77"/>
        <v>Subsidy for Capacity Construction</v>
      </c>
      <c r="C288" s="85" t="str">
        <f t="shared" si="77"/>
        <v>Perc Subsidy for Elec Capacity Construction</v>
      </c>
      <c r="D288" s="8" t="s">
        <v>85</v>
      </c>
      <c r="E288" s="55"/>
      <c r="F288" s="8" t="s">
        <v>99</v>
      </c>
      <c r="G288" s="8"/>
      <c r="H288" s="96">
        <v>519</v>
      </c>
      <c r="I288" s="8" t="s">
        <v>48</v>
      </c>
      <c r="J288" s="85" t="str">
        <f t="shared" si="78"/>
        <v>Subsidy for Capacity Construction</v>
      </c>
      <c r="K288" s="85" t="str">
        <f t="shared" si="78"/>
        <v>elec capacity construction subsidy</v>
      </c>
      <c r="L288" s="102">
        <f t="shared" si="78"/>
        <v>0</v>
      </c>
      <c r="M288" s="102">
        <f t="shared" si="78"/>
        <v>0.5</v>
      </c>
      <c r="N288" s="102">
        <f t="shared" si="78"/>
        <v>0.01</v>
      </c>
      <c r="O288" s="85" t="str">
        <f t="shared" si="78"/>
        <v>% of construction cost</v>
      </c>
      <c r="P288" s="205" t="s">
        <v>1741</v>
      </c>
      <c r="Q288" s="85" t="str">
        <f t="shared" si="79"/>
        <v>electricity-sector-main.html#subsidies</v>
      </c>
      <c r="R288" s="200"/>
      <c r="S288" s="201" t="s">
        <v>1364</v>
      </c>
      <c r="T288" s="8"/>
    </row>
    <row r="289" spans="1:20" s="2" customFormat="1" ht="75">
      <c r="A289" s="85" t="str">
        <f t="shared" si="80"/>
        <v>Electricity Supply</v>
      </c>
      <c r="B289" s="85" t="str">
        <f t="shared" si="77"/>
        <v>Subsidy for Capacity Construction</v>
      </c>
      <c r="C289" s="85" t="str">
        <f t="shared" si="77"/>
        <v>Perc Subsidy for Elec Capacity Construction</v>
      </c>
      <c r="D289" s="8" t="s">
        <v>86</v>
      </c>
      <c r="E289" s="55"/>
      <c r="F289" s="8" t="s">
        <v>100</v>
      </c>
      <c r="G289" s="8"/>
      <c r="H289" s="96">
        <v>520</v>
      </c>
      <c r="I289" s="8" t="s">
        <v>48</v>
      </c>
      <c r="J289" s="85" t="str">
        <f t="shared" si="78"/>
        <v>Subsidy for Capacity Construction</v>
      </c>
      <c r="K289" s="85" t="str">
        <f t="shared" si="78"/>
        <v>elec capacity construction subsidy</v>
      </c>
      <c r="L289" s="102">
        <f t="shared" si="78"/>
        <v>0</v>
      </c>
      <c r="M289" s="102">
        <f t="shared" si="78"/>
        <v>0.5</v>
      </c>
      <c r="N289" s="102">
        <f t="shared" si="78"/>
        <v>0.01</v>
      </c>
      <c r="O289" s="85" t="str">
        <f t="shared" si="78"/>
        <v>% of construction cost</v>
      </c>
      <c r="P289" s="205" t="s">
        <v>1742</v>
      </c>
      <c r="Q289" s="85" t="str">
        <f t="shared" si="79"/>
        <v>electricity-sector-main.html#subsidies</v>
      </c>
      <c r="R289" s="200"/>
      <c r="S289" s="201" t="s">
        <v>1364</v>
      </c>
      <c r="T289" s="8"/>
    </row>
    <row r="290" spans="1:20" s="2" customFormat="1" ht="90">
      <c r="A290" s="85" t="str">
        <f t="shared" si="80"/>
        <v>Electricity Supply</v>
      </c>
      <c r="B290" s="85" t="str">
        <f t="shared" si="77"/>
        <v>Subsidy for Capacity Construction</v>
      </c>
      <c r="C290" s="85" t="str">
        <f t="shared" si="77"/>
        <v>Perc Subsidy for Elec Capacity Construction</v>
      </c>
      <c r="D290" s="8" t="s">
        <v>87</v>
      </c>
      <c r="E290" s="55"/>
      <c r="F290" s="8" t="s">
        <v>101</v>
      </c>
      <c r="G290" s="8"/>
      <c r="H290" s="96">
        <v>521</v>
      </c>
      <c r="I290" s="8" t="s">
        <v>49</v>
      </c>
      <c r="J290" s="85" t="str">
        <f t="shared" si="78"/>
        <v>Subsidy for Capacity Construction</v>
      </c>
      <c r="K290" s="85" t="str">
        <f t="shared" si="78"/>
        <v>elec capacity construction subsidy</v>
      </c>
      <c r="L290" s="102">
        <f t="shared" si="78"/>
        <v>0</v>
      </c>
      <c r="M290" s="102">
        <f t="shared" si="78"/>
        <v>0.5</v>
      </c>
      <c r="N290" s="102">
        <f t="shared" si="78"/>
        <v>0.01</v>
      </c>
      <c r="O290" s="85" t="str">
        <f t="shared" si="78"/>
        <v>% of construction cost</v>
      </c>
      <c r="P290" s="205" t="s">
        <v>1743</v>
      </c>
      <c r="Q290" s="85" t="str">
        <f t="shared" si="79"/>
        <v>electricity-sector-main.html#subsidies</v>
      </c>
      <c r="R290" s="200"/>
      <c r="S290" s="201" t="s">
        <v>1363</v>
      </c>
      <c r="T290" s="8"/>
    </row>
    <row r="291" spans="1:20" s="2" customFormat="1" ht="45">
      <c r="A291" s="85" t="str">
        <f t="shared" si="80"/>
        <v>Electricity Supply</v>
      </c>
      <c r="B291" s="85" t="str">
        <f t="shared" si="77"/>
        <v>Subsidy for Capacity Construction</v>
      </c>
      <c r="C291" s="85" t="str">
        <f t="shared" si="77"/>
        <v>Perc Subsidy for Elec Capacity Construction</v>
      </c>
      <c r="D291" s="8" t="s">
        <v>498</v>
      </c>
      <c r="E291" s="55"/>
      <c r="F291" s="8" t="s">
        <v>497</v>
      </c>
      <c r="G291" s="8"/>
      <c r="H291" s="96">
        <v>694</v>
      </c>
      <c r="I291" s="8" t="s">
        <v>49</v>
      </c>
      <c r="J291" s="85" t="str">
        <f t="shared" si="78"/>
        <v>Subsidy for Capacity Construction</v>
      </c>
      <c r="K291" s="85" t="str">
        <f t="shared" si="78"/>
        <v>elec capacity construction subsidy</v>
      </c>
      <c r="L291" s="102">
        <f t="shared" si="78"/>
        <v>0</v>
      </c>
      <c r="M291" s="102">
        <f t="shared" si="78"/>
        <v>0.5</v>
      </c>
      <c r="N291" s="102">
        <f t="shared" si="78"/>
        <v>0.01</v>
      </c>
      <c r="O291" s="85" t="str">
        <f t="shared" si="78"/>
        <v>% of construction cost</v>
      </c>
      <c r="P291" s="184"/>
      <c r="Q291" s="85" t="str">
        <f t="shared" si="79"/>
        <v>electricity-sector-main.html#subsidies</v>
      </c>
      <c r="R291" s="151"/>
      <c r="S291" s="194"/>
      <c r="T291" s="8"/>
    </row>
    <row r="292" spans="1:20" s="2" customFormat="1" ht="60">
      <c r="A292" s="85" t="str">
        <f t="shared" si="80"/>
        <v>Electricity Supply</v>
      </c>
      <c r="B292" s="85" t="str">
        <f t="shared" si="77"/>
        <v>Subsidy for Capacity Construction</v>
      </c>
      <c r="C292" s="85" t="str">
        <f t="shared" si="77"/>
        <v>Perc Subsidy for Elec Capacity Construction</v>
      </c>
      <c r="D292" s="8" t="s">
        <v>507</v>
      </c>
      <c r="E292" s="55"/>
      <c r="F292" s="8" t="s">
        <v>508</v>
      </c>
      <c r="G292" s="8"/>
      <c r="H292" s="96">
        <v>522</v>
      </c>
      <c r="I292" s="8" t="s">
        <v>48</v>
      </c>
      <c r="J292" s="85" t="str">
        <f t="shared" si="78"/>
        <v>Subsidy for Capacity Construction</v>
      </c>
      <c r="K292" s="85" t="str">
        <f t="shared" si="78"/>
        <v>elec capacity construction subsidy</v>
      </c>
      <c r="L292" s="102">
        <f t="shared" si="78"/>
        <v>0</v>
      </c>
      <c r="M292" s="102">
        <f t="shared" si="78"/>
        <v>0.5</v>
      </c>
      <c r="N292" s="102">
        <f t="shared" si="78"/>
        <v>0.01</v>
      </c>
      <c r="O292" s="85" t="str">
        <f t="shared" si="78"/>
        <v>% of construction cost</v>
      </c>
      <c r="P292" s="205" t="s">
        <v>1744</v>
      </c>
      <c r="Q292" s="85" t="str">
        <f t="shared" si="79"/>
        <v>electricity-sector-main.html#subsidies</v>
      </c>
      <c r="R292" s="200"/>
      <c r="S292" s="201" t="s">
        <v>1364</v>
      </c>
      <c r="T292" s="8"/>
    </row>
    <row r="293" spans="1:20" s="2" customFormat="1" ht="45">
      <c r="A293" s="85" t="str">
        <f t="shared" si="80"/>
        <v>Electricity Supply</v>
      </c>
      <c r="B293" s="85" t="str">
        <f t="shared" si="77"/>
        <v>Subsidy for Capacity Construction</v>
      </c>
      <c r="C293" s="85" t="str">
        <f t="shared" si="77"/>
        <v>Perc Subsidy for Elec Capacity Construction</v>
      </c>
      <c r="D293" s="8" t="s">
        <v>1311</v>
      </c>
      <c r="E293" s="53"/>
      <c r="F293" s="8" t="s">
        <v>962</v>
      </c>
      <c r="G293" s="8"/>
      <c r="H293" s="96">
        <v>695</v>
      </c>
      <c r="I293" s="8" t="s">
        <v>49</v>
      </c>
      <c r="J293" s="85" t="str">
        <f t="shared" si="78"/>
        <v>Subsidy for Capacity Construction</v>
      </c>
      <c r="K293" s="85" t="str">
        <f t="shared" si="78"/>
        <v>elec capacity construction subsidy</v>
      </c>
      <c r="L293" s="102">
        <f t="shared" si="78"/>
        <v>0</v>
      </c>
      <c r="M293" s="102">
        <f t="shared" si="78"/>
        <v>0.5</v>
      </c>
      <c r="N293" s="102">
        <f t="shared" si="78"/>
        <v>0.01</v>
      </c>
      <c r="O293" s="85" t="str">
        <f t="shared" si="78"/>
        <v>% of construction cost</v>
      </c>
      <c r="P293" s="184"/>
      <c r="Q293" s="85" t="str">
        <f t="shared" si="79"/>
        <v>electricity-sector-main.html#subsidies</v>
      </c>
      <c r="R293" s="151"/>
      <c r="S293" s="194"/>
      <c r="T293" s="8"/>
    </row>
    <row r="294" spans="1:20" s="2" customFormat="1" ht="45">
      <c r="A294" s="85" t="str">
        <f t="shared" si="80"/>
        <v>Electricity Supply</v>
      </c>
      <c r="B294" s="85" t="str">
        <f t="shared" si="77"/>
        <v>Subsidy for Capacity Construction</v>
      </c>
      <c r="C294" s="85" t="str">
        <f t="shared" si="77"/>
        <v>Perc Subsidy for Elec Capacity Construction</v>
      </c>
      <c r="D294" s="8" t="s">
        <v>1312</v>
      </c>
      <c r="E294" s="53"/>
      <c r="F294" s="8" t="s">
        <v>1115</v>
      </c>
      <c r="G294" s="8"/>
      <c r="H294" s="96">
        <v>696</v>
      </c>
      <c r="I294" s="8" t="s">
        <v>49</v>
      </c>
      <c r="J294" s="85" t="str">
        <f t="shared" si="78"/>
        <v>Subsidy for Capacity Construction</v>
      </c>
      <c r="K294" s="85" t="str">
        <f t="shared" si="78"/>
        <v>elec capacity construction subsidy</v>
      </c>
      <c r="L294" s="102">
        <f t="shared" si="78"/>
        <v>0</v>
      </c>
      <c r="M294" s="102">
        <f t="shared" si="78"/>
        <v>0.5</v>
      </c>
      <c r="N294" s="102">
        <f t="shared" si="78"/>
        <v>0.01</v>
      </c>
      <c r="O294" s="85" t="str">
        <f t="shared" si="78"/>
        <v>% of construction cost</v>
      </c>
      <c r="P294" s="184"/>
      <c r="Q294" s="85" t="str">
        <f t="shared" si="79"/>
        <v>electricity-sector-main.html#subsidies</v>
      </c>
      <c r="R294" s="151"/>
      <c r="S294" s="194"/>
      <c r="T294" s="8"/>
    </row>
    <row r="295" spans="1:20" s="2" customFormat="1" ht="45">
      <c r="A295" s="85" t="str">
        <f t="shared" si="80"/>
        <v>Electricity Supply</v>
      </c>
      <c r="B295" s="85" t="str">
        <f t="shared" si="77"/>
        <v>Subsidy for Capacity Construction</v>
      </c>
      <c r="C295" s="85" t="str">
        <f t="shared" si="77"/>
        <v>Perc Subsidy for Elec Capacity Construction</v>
      </c>
      <c r="D295" s="8" t="s">
        <v>1313</v>
      </c>
      <c r="E295" s="53"/>
      <c r="F295" s="8" t="s">
        <v>964</v>
      </c>
      <c r="G295" s="8"/>
      <c r="H295" s="96">
        <v>697</v>
      </c>
      <c r="I295" s="8" t="s">
        <v>49</v>
      </c>
      <c r="J295" s="85" t="str">
        <f t="shared" si="78"/>
        <v>Subsidy for Capacity Construction</v>
      </c>
      <c r="K295" s="85" t="str">
        <f t="shared" si="78"/>
        <v>elec capacity construction subsidy</v>
      </c>
      <c r="L295" s="102">
        <f t="shared" si="78"/>
        <v>0</v>
      </c>
      <c r="M295" s="102">
        <f t="shared" si="78"/>
        <v>0.5</v>
      </c>
      <c r="N295" s="102">
        <f t="shared" si="78"/>
        <v>0.01</v>
      </c>
      <c r="O295" s="85" t="str">
        <f t="shared" si="78"/>
        <v>% of construction cost</v>
      </c>
      <c r="P295" s="184"/>
      <c r="Q295" s="85" t="str">
        <f t="shared" si="79"/>
        <v>electricity-sector-main.html#subsidies</v>
      </c>
      <c r="R295" s="151"/>
      <c r="S295" s="194"/>
      <c r="T295" s="8"/>
    </row>
    <row r="296" spans="1:20" s="4" customFormat="1" ht="30">
      <c r="A296" s="92" t="s">
        <v>8</v>
      </c>
      <c r="B296" s="92" t="s">
        <v>19</v>
      </c>
      <c r="C296" s="92" t="s">
        <v>141</v>
      </c>
      <c r="D296" s="53" t="s">
        <v>501</v>
      </c>
      <c r="E296" s="53"/>
      <c r="F296" s="8" t="s">
        <v>500</v>
      </c>
      <c r="G296" s="53"/>
      <c r="H296" s="96">
        <v>698</v>
      </c>
      <c r="I296" s="8" t="s">
        <v>49</v>
      </c>
      <c r="J296" s="76" t="s">
        <v>19</v>
      </c>
      <c r="K296" s="76" t="s">
        <v>1359</v>
      </c>
      <c r="L296" s="65"/>
      <c r="M296" s="65"/>
      <c r="N296" s="65"/>
      <c r="O296" s="53"/>
      <c r="P296" s="184"/>
      <c r="Q296" s="55"/>
      <c r="R296" s="151"/>
      <c r="S296" s="194"/>
      <c r="T296" s="55"/>
    </row>
    <row r="297" spans="1:20" s="4" customFormat="1" ht="30">
      <c r="A297" s="74" t="str">
        <f t="shared" ref="A297:C308" si="81">A$296</f>
        <v>Electricity Supply</v>
      </c>
      <c r="B297" s="74" t="str">
        <f t="shared" si="81"/>
        <v>Subsidy for Electricity Production</v>
      </c>
      <c r="C297" s="74" t="str">
        <f t="shared" si="81"/>
        <v>Subsidy for Elec Production by Fuel</v>
      </c>
      <c r="D297" s="8" t="s">
        <v>82</v>
      </c>
      <c r="E297" s="55"/>
      <c r="F297" s="8" t="s">
        <v>96</v>
      </c>
      <c r="G297" s="55"/>
      <c r="H297" s="96">
        <v>699</v>
      </c>
      <c r="I297" s="8" t="s">
        <v>49</v>
      </c>
      <c r="J297" s="74" t="str">
        <f t="shared" ref="J297:K308" si="82">J$296</f>
        <v>Subsidy for Electricity Production</v>
      </c>
      <c r="K297" s="74" t="str">
        <f t="shared" si="82"/>
        <v>elec generation subsidy</v>
      </c>
      <c r="L297" s="66"/>
      <c r="M297" s="66"/>
      <c r="N297" s="66"/>
      <c r="O297" s="55"/>
      <c r="P297" s="184"/>
      <c r="Q297" s="55"/>
      <c r="R297" s="151"/>
      <c r="S297" s="194"/>
      <c r="T297" s="55"/>
    </row>
    <row r="298" spans="1:20" s="4" customFormat="1" ht="135">
      <c r="A298" s="74" t="str">
        <f t="shared" si="81"/>
        <v>Electricity Supply</v>
      </c>
      <c r="B298" s="74" t="str">
        <f t="shared" si="81"/>
        <v>Subsidy for Electricity Production</v>
      </c>
      <c r="C298" s="74" t="str">
        <f t="shared" si="81"/>
        <v>Subsidy for Elec Production by Fuel</v>
      </c>
      <c r="D298" s="8" t="s">
        <v>83</v>
      </c>
      <c r="E298" s="55"/>
      <c r="F298" s="8" t="s">
        <v>97</v>
      </c>
      <c r="G298" s="55"/>
      <c r="H298" s="180">
        <v>37</v>
      </c>
      <c r="I298" s="8" t="s">
        <v>48</v>
      </c>
      <c r="J298" s="74" t="str">
        <f t="shared" si="82"/>
        <v>Subsidy for Electricity Production</v>
      </c>
      <c r="K298" s="74" t="str">
        <f t="shared" si="82"/>
        <v>elec generation subsidy</v>
      </c>
      <c r="L298" s="69">
        <v>0</v>
      </c>
      <c r="M298" s="69">
        <v>60</v>
      </c>
      <c r="N298" s="69">
        <v>1</v>
      </c>
      <c r="O298" s="166" t="str">
        <f>UnitControlCenter!B45</f>
        <v>$/MWh</v>
      </c>
      <c r="P298" s="205" t="s">
        <v>1747</v>
      </c>
      <c r="Q298" s="53" t="s">
        <v>239</v>
      </c>
      <c r="R298" s="151" t="s">
        <v>240</v>
      </c>
      <c r="S298" s="184" t="s">
        <v>172</v>
      </c>
      <c r="T298" s="53"/>
    </row>
    <row r="299" spans="1:20" s="4" customFormat="1" ht="30">
      <c r="A299" s="74" t="str">
        <f t="shared" si="81"/>
        <v>Electricity Supply</v>
      </c>
      <c r="B299" s="74" t="str">
        <f t="shared" si="81"/>
        <v>Subsidy for Electricity Production</v>
      </c>
      <c r="C299" s="74" t="str">
        <f t="shared" si="81"/>
        <v>Subsidy for Elec Production by Fuel</v>
      </c>
      <c r="D299" s="8" t="s">
        <v>84</v>
      </c>
      <c r="E299" s="55"/>
      <c r="F299" s="8" t="s">
        <v>98</v>
      </c>
      <c r="G299" s="55"/>
      <c r="H299" s="180">
        <v>700</v>
      </c>
      <c r="I299" s="8" t="s">
        <v>49</v>
      </c>
      <c r="J299" s="74" t="str">
        <f t="shared" si="82"/>
        <v>Subsidy for Electricity Production</v>
      </c>
      <c r="K299" s="74" t="str">
        <f t="shared" si="82"/>
        <v>elec generation subsidy</v>
      </c>
      <c r="L299" s="66"/>
      <c r="M299" s="66"/>
      <c r="N299" s="66"/>
      <c r="O299" s="55"/>
      <c r="P299" s="184"/>
      <c r="Q299" s="55"/>
      <c r="R299" s="151"/>
      <c r="S299" s="198"/>
      <c r="T299" s="55"/>
    </row>
    <row r="300" spans="1:20" ht="135">
      <c r="A300" s="74" t="str">
        <f t="shared" si="81"/>
        <v>Electricity Supply</v>
      </c>
      <c r="B300" s="74" t="str">
        <f t="shared" si="81"/>
        <v>Subsidy for Electricity Production</v>
      </c>
      <c r="C300" s="74" t="str">
        <f t="shared" si="81"/>
        <v>Subsidy for Elec Production by Fuel</v>
      </c>
      <c r="D300" s="8" t="s">
        <v>502</v>
      </c>
      <c r="E300" s="55"/>
      <c r="F300" s="8" t="s">
        <v>505</v>
      </c>
      <c r="G300" s="55"/>
      <c r="H300" s="180">
        <v>39</v>
      </c>
      <c r="I300" s="8" t="s">
        <v>48</v>
      </c>
      <c r="J300" s="74" t="str">
        <f t="shared" si="82"/>
        <v>Subsidy for Electricity Production</v>
      </c>
      <c r="K300" s="74" t="str">
        <f t="shared" si="82"/>
        <v>elec generation subsidy</v>
      </c>
      <c r="L300" s="66">
        <f t="shared" ref="L300:O305" si="83">L$298</f>
        <v>0</v>
      </c>
      <c r="M300" s="66">
        <f t="shared" si="83"/>
        <v>60</v>
      </c>
      <c r="N300" s="66">
        <f t="shared" si="83"/>
        <v>1</v>
      </c>
      <c r="O300" s="55" t="str">
        <f t="shared" si="83"/>
        <v>$/MWh</v>
      </c>
      <c r="P300" s="205" t="s">
        <v>1750</v>
      </c>
      <c r="Q300" s="53" t="s">
        <v>239</v>
      </c>
      <c r="R300" s="151" t="s">
        <v>240</v>
      </c>
      <c r="S300"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3"/>
    </row>
    <row r="301" spans="1:20" ht="135">
      <c r="A301" s="74" t="str">
        <f t="shared" si="81"/>
        <v>Electricity Supply</v>
      </c>
      <c r="B301" s="74" t="str">
        <f t="shared" si="81"/>
        <v>Subsidy for Electricity Production</v>
      </c>
      <c r="C301" s="74" t="str">
        <f t="shared" si="81"/>
        <v>Subsidy for Elec Production by Fuel</v>
      </c>
      <c r="D301" s="8" t="s">
        <v>85</v>
      </c>
      <c r="E301" s="55"/>
      <c r="F301" s="8" t="s">
        <v>99</v>
      </c>
      <c r="G301" s="55"/>
      <c r="H301" s="180">
        <v>40</v>
      </c>
      <c r="I301" s="8" t="s">
        <v>48</v>
      </c>
      <c r="J301" s="74" t="str">
        <f t="shared" si="82"/>
        <v>Subsidy for Electricity Production</v>
      </c>
      <c r="K301" s="74" t="str">
        <f t="shared" si="82"/>
        <v>elec generation subsidy</v>
      </c>
      <c r="L301" s="66">
        <f t="shared" si="83"/>
        <v>0</v>
      </c>
      <c r="M301" s="66">
        <f t="shared" si="83"/>
        <v>60</v>
      </c>
      <c r="N301" s="66">
        <f t="shared" si="83"/>
        <v>1</v>
      </c>
      <c r="O301" s="55" t="str">
        <f t="shared" si="83"/>
        <v>$/MWh</v>
      </c>
      <c r="P301" s="205" t="s">
        <v>1749</v>
      </c>
      <c r="Q301" s="53" t="s">
        <v>239</v>
      </c>
      <c r="R301" s="151" t="s">
        <v>240</v>
      </c>
      <c r="S301"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3"/>
    </row>
    <row r="302" spans="1:20" ht="135">
      <c r="A302" s="74" t="str">
        <f t="shared" si="81"/>
        <v>Electricity Supply</v>
      </c>
      <c r="B302" s="74" t="str">
        <f t="shared" si="81"/>
        <v>Subsidy for Electricity Production</v>
      </c>
      <c r="C302" s="74" t="str">
        <f t="shared" si="81"/>
        <v>Subsidy for Elec Production by Fuel</v>
      </c>
      <c r="D302" s="8" t="s">
        <v>86</v>
      </c>
      <c r="E302" s="55"/>
      <c r="F302" s="8" t="s">
        <v>100</v>
      </c>
      <c r="G302" s="55"/>
      <c r="H302" s="180">
        <v>41</v>
      </c>
      <c r="I302" s="8" t="s">
        <v>48</v>
      </c>
      <c r="J302" s="74" t="str">
        <f t="shared" si="82"/>
        <v>Subsidy for Electricity Production</v>
      </c>
      <c r="K302" s="74" t="str">
        <f t="shared" si="82"/>
        <v>elec generation subsidy</v>
      </c>
      <c r="L302" s="66">
        <f t="shared" si="83"/>
        <v>0</v>
      </c>
      <c r="M302" s="66">
        <f t="shared" si="83"/>
        <v>60</v>
      </c>
      <c r="N302" s="66">
        <f t="shared" si="83"/>
        <v>1</v>
      </c>
      <c r="O302" s="55" t="str">
        <f t="shared" si="83"/>
        <v>$/MWh</v>
      </c>
      <c r="P302" s="205" t="s">
        <v>1751</v>
      </c>
      <c r="Q302" s="53" t="s">
        <v>239</v>
      </c>
      <c r="R302" s="151" t="s">
        <v>240</v>
      </c>
      <c r="S302"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3"/>
    </row>
    <row r="303" spans="1:20" ht="135">
      <c r="A303" s="74" t="str">
        <f t="shared" si="81"/>
        <v>Electricity Supply</v>
      </c>
      <c r="B303" s="74" t="str">
        <f t="shared" si="81"/>
        <v>Subsidy for Electricity Production</v>
      </c>
      <c r="C303" s="74" t="str">
        <f t="shared" si="81"/>
        <v>Subsidy for Elec Production by Fuel</v>
      </c>
      <c r="D303" s="8" t="s">
        <v>87</v>
      </c>
      <c r="E303" s="55"/>
      <c r="F303" s="8" t="s">
        <v>101</v>
      </c>
      <c r="G303" s="55"/>
      <c r="H303" s="180">
        <v>42</v>
      </c>
      <c r="I303" s="8" t="s">
        <v>49</v>
      </c>
      <c r="J303" s="74" t="str">
        <f t="shared" si="82"/>
        <v>Subsidy for Electricity Production</v>
      </c>
      <c r="K303" s="74" t="str">
        <f t="shared" si="82"/>
        <v>elec generation subsidy</v>
      </c>
      <c r="L303" s="66">
        <f t="shared" si="83"/>
        <v>0</v>
      </c>
      <c r="M303" s="66">
        <f t="shared" si="83"/>
        <v>60</v>
      </c>
      <c r="N303" s="66">
        <f t="shared" si="83"/>
        <v>1</v>
      </c>
      <c r="O303" s="55" t="str">
        <f t="shared" si="83"/>
        <v>$/MWh</v>
      </c>
      <c r="P303" s="205" t="s">
        <v>1752</v>
      </c>
      <c r="Q303" s="53" t="s">
        <v>239</v>
      </c>
      <c r="R303" s="151" t="s">
        <v>240</v>
      </c>
      <c r="S303"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3"/>
    </row>
    <row r="304" spans="1:20" ht="30">
      <c r="A304" s="74" t="str">
        <f t="shared" si="81"/>
        <v>Electricity Supply</v>
      </c>
      <c r="B304" s="74" t="str">
        <f t="shared" si="81"/>
        <v>Subsidy for Electricity Production</v>
      </c>
      <c r="C304" s="74" t="str">
        <f t="shared" si="81"/>
        <v>Subsidy for Elec Production by Fuel</v>
      </c>
      <c r="D304" s="8" t="s">
        <v>498</v>
      </c>
      <c r="E304" s="55"/>
      <c r="F304" s="8" t="s">
        <v>497</v>
      </c>
      <c r="G304" s="55"/>
      <c r="H304" s="180">
        <v>701</v>
      </c>
      <c r="I304" s="8" t="s">
        <v>49</v>
      </c>
      <c r="J304" s="74" t="str">
        <f t="shared" si="82"/>
        <v>Subsidy for Electricity Production</v>
      </c>
      <c r="K304" s="74" t="str">
        <f t="shared" si="82"/>
        <v>elec generation subsidy</v>
      </c>
      <c r="L304" s="64"/>
      <c r="M304" s="64"/>
      <c r="N304" s="64"/>
      <c r="O304" s="55"/>
      <c r="P304" s="184"/>
      <c r="Q304" s="53"/>
      <c r="R304" s="151"/>
      <c r="S304" s="198"/>
      <c r="T304" s="53"/>
    </row>
    <row r="305" spans="1:20" ht="135">
      <c r="A305" s="74" t="str">
        <f t="shared" si="81"/>
        <v>Electricity Supply</v>
      </c>
      <c r="B305" s="74" t="str">
        <f t="shared" si="81"/>
        <v>Subsidy for Electricity Production</v>
      </c>
      <c r="C305" s="74" t="str">
        <f t="shared" si="81"/>
        <v>Subsidy for Elec Production by Fuel</v>
      </c>
      <c r="D305" s="8" t="s">
        <v>507</v>
      </c>
      <c r="E305" s="55"/>
      <c r="F305" s="8" t="s">
        <v>508</v>
      </c>
      <c r="G305" s="55"/>
      <c r="H305" s="180">
        <v>184</v>
      </c>
      <c r="I305" s="8" t="s">
        <v>48</v>
      </c>
      <c r="J305" s="74" t="str">
        <f t="shared" si="82"/>
        <v>Subsidy for Electricity Production</v>
      </c>
      <c r="K305" s="74" t="str">
        <f t="shared" si="82"/>
        <v>elec generation subsidy</v>
      </c>
      <c r="L305" s="66">
        <f t="shared" si="83"/>
        <v>0</v>
      </c>
      <c r="M305" s="66">
        <f t="shared" si="83"/>
        <v>60</v>
      </c>
      <c r="N305" s="66">
        <f t="shared" si="83"/>
        <v>1</v>
      </c>
      <c r="O305" s="55" t="str">
        <f t="shared" si="83"/>
        <v>$/MWh</v>
      </c>
      <c r="P305" s="205" t="s">
        <v>1753</v>
      </c>
      <c r="Q305" s="53" t="s">
        <v>239</v>
      </c>
      <c r="R305" s="151" t="s">
        <v>240</v>
      </c>
      <c r="S305"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3"/>
    </row>
    <row r="306" spans="1:20" ht="30">
      <c r="A306" s="74" t="str">
        <f t="shared" si="81"/>
        <v>Electricity Supply</v>
      </c>
      <c r="B306" s="74" t="str">
        <f t="shared" si="81"/>
        <v>Subsidy for Electricity Production</v>
      </c>
      <c r="C306" s="74" t="str">
        <f t="shared" si="81"/>
        <v>Subsidy for Elec Production by Fuel</v>
      </c>
      <c r="D306" s="8" t="s">
        <v>1311</v>
      </c>
      <c r="E306" s="53"/>
      <c r="F306" s="8" t="s">
        <v>962</v>
      </c>
      <c r="G306" s="55"/>
      <c r="H306" s="180">
        <v>702</v>
      </c>
      <c r="I306" s="8" t="s">
        <v>49</v>
      </c>
      <c r="J306" s="74" t="str">
        <f t="shared" si="82"/>
        <v>Subsidy for Electricity Production</v>
      </c>
      <c r="K306" s="74" t="str">
        <f t="shared" si="82"/>
        <v>elec generation subsidy</v>
      </c>
      <c r="L306" s="66"/>
      <c r="M306" s="66"/>
      <c r="N306" s="66"/>
      <c r="O306" s="55"/>
      <c r="P306" s="184"/>
      <c r="Q306" s="53"/>
      <c r="R306" s="151"/>
      <c r="S306" s="198"/>
      <c r="T306" s="53"/>
    </row>
    <row r="307" spans="1:20" ht="30">
      <c r="A307" s="74" t="str">
        <f t="shared" si="81"/>
        <v>Electricity Supply</v>
      </c>
      <c r="B307" s="74" t="str">
        <f t="shared" si="81"/>
        <v>Subsidy for Electricity Production</v>
      </c>
      <c r="C307" s="74" t="str">
        <f t="shared" si="81"/>
        <v>Subsidy for Elec Production by Fuel</v>
      </c>
      <c r="D307" s="8" t="s">
        <v>1312</v>
      </c>
      <c r="E307" s="53"/>
      <c r="F307" s="8" t="s">
        <v>1115</v>
      </c>
      <c r="G307" s="55"/>
      <c r="H307" s="180">
        <v>703</v>
      </c>
      <c r="I307" s="8" t="s">
        <v>49</v>
      </c>
      <c r="J307" s="74" t="str">
        <f t="shared" si="82"/>
        <v>Subsidy for Electricity Production</v>
      </c>
      <c r="K307" s="74" t="str">
        <f t="shared" si="82"/>
        <v>elec generation subsidy</v>
      </c>
      <c r="L307" s="66"/>
      <c r="M307" s="66"/>
      <c r="N307" s="66"/>
      <c r="O307" s="55"/>
      <c r="P307" s="184"/>
      <c r="Q307" s="53"/>
      <c r="R307" s="151"/>
      <c r="S307" s="198"/>
      <c r="T307" s="53"/>
    </row>
    <row r="308" spans="1:20" ht="30">
      <c r="A308" s="74" t="str">
        <f t="shared" si="81"/>
        <v>Electricity Supply</v>
      </c>
      <c r="B308" s="74" t="str">
        <f t="shared" si="81"/>
        <v>Subsidy for Electricity Production</v>
      </c>
      <c r="C308" s="74" t="str">
        <f t="shared" si="81"/>
        <v>Subsidy for Elec Production by Fuel</v>
      </c>
      <c r="D308" s="8" t="s">
        <v>1313</v>
      </c>
      <c r="E308" s="53"/>
      <c r="F308" s="8" t="s">
        <v>964</v>
      </c>
      <c r="G308" s="55"/>
      <c r="H308" s="180">
        <v>704</v>
      </c>
      <c r="I308" s="8" t="s">
        <v>49</v>
      </c>
      <c r="J308" s="74" t="str">
        <f t="shared" si="82"/>
        <v>Subsidy for Electricity Production</v>
      </c>
      <c r="K308" s="74" t="str">
        <f t="shared" si="82"/>
        <v>elec generation subsidy</v>
      </c>
      <c r="L308" s="66"/>
      <c r="M308" s="66"/>
      <c r="N308" s="66"/>
      <c r="O308" s="55"/>
      <c r="P308" s="184"/>
      <c r="Q308" s="53"/>
      <c r="R308" s="151"/>
      <c r="S308" s="198"/>
      <c r="T308" s="53"/>
    </row>
    <row r="309" spans="1:20" ht="105">
      <c r="A309" s="92" t="s">
        <v>9</v>
      </c>
      <c r="B309" s="92" t="s">
        <v>22</v>
      </c>
      <c r="C309" s="92" t="s">
        <v>1340</v>
      </c>
      <c r="D309" s="53"/>
      <c r="E309" s="53"/>
      <c r="F309" s="53"/>
      <c r="G309" s="53"/>
      <c r="H309" s="180">
        <v>43</v>
      </c>
      <c r="I309" s="53" t="s">
        <v>48</v>
      </c>
      <c r="J309" s="76" t="s">
        <v>22</v>
      </c>
      <c r="K309" s="76" t="s">
        <v>1341</v>
      </c>
      <c r="L309" s="59">
        <v>0</v>
      </c>
      <c r="M309" s="60">
        <v>1</v>
      </c>
      <c r="N309" s="60">
        <v>0.01</v>
      </c>
      <c r="O309" s="53" t="s">
        <v>37</v>
      </c>
      <c r="P309" s="184" t="s">
        <v>802</v>
      </c>
      <c r="Q309" s="53" t="s">
        <v>241</v>
      </c>
      <c r="R309" s="151" t="s">
        <v>242</v>
      </c>
      <c r="S309" s="184" t="s">
        <v>803</v>
      </c>
      <c r="T309" s="53"/>
    </row>
    <row r="310" spans="1:20" s="4" customFormat="1" ht="60">
      <c r="A310" s="92" t="s">
        <v>9</v>
      </c>
      <c r="B310" s="92" t="s">
        <v>26</v>
      </c>
      <c r="C310" s="92" t="s">
        <v>314</v>
      </c>
      <c r="D310" s="53"/>
      <c r="E310" s="53"/>
      <c r="F310" s="53"/>
      <c r="G310" s="53"/>
      <c r="H310" s="180">
        <v>44</v>
      </c>
      <c r="I310" s="53" t="s">
        <v>49</v>
      </c>
      <c r="J310" s="76" t="s">
        <v>26</v>
      </c>
      <c r="K310" s="76" t="s">
        <v>600</v>
      </c>
      <c r="L310" s="59">
        <v>0</v>
      </c>
      <c r="M310" s="60">
        <v>1</v>
      </c>
      <c r="N310" s="60">
        <v>0.01</v>
      </c>
      <c r="O310" s="53" t="s">
        <v>37</v>
      </c>
      <c r="P310" s="184" t="s">
        <v>632</v>
      </c>
      <c r="Q310" s="53" t="s">
        <v>243</v>
      </c>
      <c r="R310" s="151" t="s">
        <v>244</v>
      </c>
      <c r="S310" s="184" t="s">
        <v>173</v>
      </c>
      <c r="T310" s="55"/>
    </row>
    <row r="311" spans="1:20" s="4" customFormat="1" ht="75">
      <c r="A311" s="92" t="s">
        <v>9</v>
      </c>
      <c r="B311" s="92" t="s">
        <v>24</v>
      </c>
      <c r="C311" s="92" t="s">
        <v>64</v>
      </c>
      <c r="D311" s="53"/>
      <c r="E311" s="53"/>
      <c r="F311" s="53"/>
      <c r="G311" s="53"/>
      <c r="H311" s="180">
        <v>45</v>
      </c>
      <c r="I311" s="53" t="s">
        <v>48</v>
      </c>
      <c r="J311" s="76" t="s">
        <v>24</v>
      </c>
      <c r="K311" s="76" t="s">
        <v>599</v>
      </c>
      <c r="L311" s="59">
        <v>0</v>
      </c>
      <c r="M311" s="60">
        <v>1</v>
      </c>
      <c r="N311" s="60">
        <v>0.01</v>
      </c>
      <c r="O311" s="53" t="s">
        <v>37</v>
      </c>
      <c r="P311" s="184" t="s">
        <v>633</v>
      </c>
      <c r="Q311" s="53" t="s">
        <v>245</v>
      </c>
      <c r="R311" s="151" t="s">
        <v>246</v>
      </c>
      <c r="S311" s="184" t="s">
        <v>173</v>
      </c>
      <c r="T311" s="55"/>
    </row>
    <row r="312" spans="1:20" s="4" customFormat="1" ht="90">
      <c r="A312" s="3" t="s">
        <v>9</v>
      </c>
      <c r="B312" s="3" t="s">
        <v>110</v>
      </c>
      <c r="C312" s="3" t="s">
        <v>315</v>
      </c>
      <c r="D312" s="227" t="s">
        <v>144</v>
      </c>
      <c r="E312" s="227" t="s">
        <v>814</v>
      </c>
      <c r="F312" s="228" t="s">
        <v>828</v>
      </c>
      <c r="G312" s="227" t="s">
        <v>820</v>
      </c>
      <c r="H312" s="180">
        <v>756</v>
      </c>
      <c r="I312" s="227" t="s">
        <v>48</v>
      </c>
      <c r="J312" s="3" t="s">
        <v>110</v>
      </c>
      <c r="K312" s="3" t="s">
        <v>598</v>
      </c>
      <c r="L312" s="168">
        <v>0</v>
      </c>
      <c r="M312" s="168">
        <f>ROUND([1]MaxBoundCalculations!B189,2)</f>
        <v>0.33</v>
      </c>
      <c r="N312" s="168">
        <v>0.01</v>
      </c>
      <c r="O312" s="227" t="s">
        <v>34</v>
      </c>
      <c r="P312" s="227" t="s">
        <v>1910</v>
      </c>
      <c r="Q312" s="227" t="s">
        <v>247</v>
      </c>
      <c r="R312" s="229" t="s">
        <v>248</v>
      </c>
      <c r="S312" s="228" t="s">
        <v>563</v>
      </c>
      <c r="T312" s="228" t="s">
        <v>563</v>
      </c>
    </row>
    <row r="313" spans="1:20" s="4" customFormat="1" ht="90">
      <c r="A313" s="4" t="str">
        <f>A$312</f>
        <v>Industry</v>
      </c>
      <c r="B313" s="4" t="str">
        <f t="shared" ref="B313:C328" si="84">B$312</f>
        <v>Industry Energy Efficiency Standards</v>
      </c>
      <c r="C313" s="4" t="str">
        <f t="shared" si="84"/>
        <v>Percentage Improvement in Eqpt Efficiency Standards above BAU</v>
      </c>
      <c r="D313" s="227" t="s">
        <v>144</v>
      </c>
      <c r="E313" s="227" t="s">
        <v>815</v>
      </c>
      <c r="F313" s="228" t="s">
        <v>828</v>
      </c>
      <c r="G313" s="227" t="s">
        <v>823</v>
      </c>
      <c r="H313" s="180">
        <v>757</v>
      </c>
      <c r="I313" s="227" t="s">
        <v>48</v>
      </c>
      <c r="J313" s="4" t="str">
        <f t="shared" ref="J313:T329" si="85">J$312</f>
        <v>Industry Energy Efficiency Standards</v>
      </c>
      <c r="K313" s="230" t="str">
        <f t="shared" si="85"/>
        <v>indst efficiency standards</v>
      </c>
      <c r="L313" s="230">
        <f t="shared" si="85"/>
        <v>0</v>
      </c>
      <c r="M313" s="230">
        <f t="shared" si="85"/>
        <v>0.33</v>
      </c>
      <c r="N313" s="230">
        <f t="shared" si="85"/>
        <v>0.01</v>
      </c>
      <c r="O313" s="231" t="str">
        <f t="shared" si="85"/>
        <v>% reduction in energy use</v>
      </c>
      <c r="P313" s="23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3" s="231" t="str">
        <f t="shared" si="85"/>
        <v>industry-ag-main.html#eff-stds</v>
      </c>
      <c r="R313" s="232" t="str">
        <f t="shared" si="85"/>
        <v>industry-energy-efficiency-standards.html</v>
      </c>
      <c r="S313" s="231" t="str">
        <f t="shared" si="85"/>
        <v>U.S. DOE, 2016, Industrial Energy Efficiency Potential Analysis, https://energy.gov/sites/prod/files/2017/04/f34/energy-savings-by-state-industrial-methodology.pdf</v>
      </c>
      <c r="T313" s="231" t="str">
        <f t="shared" si="85"/>
        <v>U.S. DOE, 2016, Industrial Energy Efficiency Potential Analysis, https://energy.gov/sites/prod/files/2017/04/f34/energy-savings-by-state-industrial-methodology.pdf</v>
      </c>
    </row>
    <row r="314" spans="1:20" s="4" customFormat="1" ht="90">
      <c r="A314" s="4" t="str">
        <f t="shared" ref="A314:C329" si="86">A$312</f>
        <v>Industry</v>
      </c>
      <c r="B314" s="4" t="str">
        <f t="shared" si="84"/>
        <v>Industry Energy Efficiency Standards</v>
      </c>
      <c r="C314" s="4" t="str">
        <f t="shared" si="84"/>
        <v>Percentage Improvement in Eqpt Efficiency Standards above BAU</v>
      </c>
      <c r="D314" s="227" t="s">
        <v>144</v>
      </c>
      <c r="E314" s="227" t="s">
        <v>816</v>
      </c>
      <c r="F314" s="228" t="s">
        <v>828</v>
      </c>
      <c r="G314" s="227" t="s">
        <v>824</v>
      </c>
      <c r="H314" s="180">
        <v>758</v>
      </c>
      <c r="I314" s="227" t="s">
        <v>48</v>
      </c>
      <c r="J314" s="4" t="str">
        <f t="shared" si="85"/>
        <v>Industry Energy Efficiency Standards</v>
      </c>
      <c r="K314" s="230" t="str">
        <f t="shared" si="85"/>
        <v>indst efficiency standards</v>
      </c>
      <c r="L314" s="230">
        <f t="shared" si="85"/>
        <v>0</v>
      </c>
      <c r="M314" s="230">
        <f t="shared" si="85"/>
        <v>0.33</v>
      </c>
      <c r="N314" s="230">
        <f t="shared" si="85"/>
        <v>0.01</v>
      </c>
      <c r="O314" s="231" t="str">
        <f t="shared" si="85"/>
        <v>% reduction in energy use</v>
      </c>
      <c r="P314" s="23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4" s="231" t="str">
        <f t="shared" si="85"/>
        <v>industry-ag-main.html#eff-stds</v>
      </c>
      <c r="R314" s="232" t="str">
        <f t="shared" si="85"/>
        <v>industry-energy-efficiency-standards.html</v>
      </c>
      <c r="S314" s="231" t="str">
        <f t="shared" si="85"/>
        <v>U.S. DOE, 2016, Industrial Energy Efficiency Potential Analysis, https://energy.gov/sites/prod/files/2017/04/f34/energy-savings-by-state-industrial-methodology.pdf</v>
      </c>
      <c r="T314" s="231" t="str">
        <f t="shared" si="85"/>
        <v>U.S. DOE, 2016, Industrial Energy Efficiency Potential Analysis, https://energy.gov/sites/prod/files/2017/04/f34/energy-savings-by-state-industrial-methodology.pdf</v>
      </c>
    </row>
    <row r="315" spans="1:20" s="4" customFormat="1" ht="90">
      <c r="A315" s="4" t="str">
        <f t="shared" si="86"/>
        <v>Industry</v>
      </c>
      <c r="B315" s="4" t="str">
        <f t="shared" si="84"/>
        <v>Industry Energy Efficiency Standards</v>
      </c>
      <c r="C315" s="4" t="str">
        <f t="shared" si="84"/>
        <v>Percentage Improvement in Eqpt Efficiency Standards above BAU</v>
      </c>
      <c r="D315" s="227" t="s">
        <v>144</v>
      </c>
      <c r="E315" s="227" t="s">
        <v>817</v>
      </c>
      <c r="F315" s="228" t="s">
        <v>828</v>
      </c>
      <c r="G315" s="227" t="s">
        <v>821</v>
      </c>
      <c r="H315" s="180">
        <v>759</v>
      </c>
      <c r="I315" s="227" t="s">
        <v>48</v>
      </c>
      <c r="J315" s="4" t="str">
        <f t="shared" si="85"/>
        <v>Industry Energy Efficiency Standards</v>
      </c>
      <c r="K315" s="230" t="str">
        <f t="shared" si="85"/>
        <v>indst efficiency standards</v>
      </c>
      <c r="L315" s="230">
        <f t="shared" si="85"/>
        <v>0</v>
      </c>
      <c r="M315" s="230">
        <f t="shared" si="85"/>
        <v>0.33</v>
      </c>
      <c r="N315" s="230">
        <f t="shared" si="85"/>
        <v>0.01</v>
      </c>
      <c r="O315" s="231" t="str">
        <f t="shared" si="85"/>
        <v>% reduction in energy use</v>
      </c>
      <c r="P315" s="23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5" s="231" t="str">
        <f t="shared" si="85"/>
        <v>industry-ag-main.html#eff-stds</v>
      </c>
      <c r="R315" s="232" t="str">
        <f t="shared" si="85"/>
        <v>industry-energy-efficiency-standards.html</v>
      </c>
      <c r="S315" s="231" t="str">
        <f t="shared" si="85"/>
        <v>U.S. DOE, 2016, Industrial Energy Efficiency Potential Analysis, https://energy.gov/sites/prod/files/2017/04/f34/energy-savings-by-state-industrial-methodology.pdf</v>
      </c>
      <c r="T315" s="231" t="str">
        <f t="shared" si="85"/>
        <v>U.S. DOE, 2016, Industrial Energy Efficiency Potential Analysis, https://energy.gov/sites/prod/files/2017/04/f34/energy-savings-by-state-industrial-methodology.pdf</v>
      </c>
    </row>
    <row r="316" spans="1:20" s="4" customFormat="1" ht="90">
      <c r="A316" s="4" t="str">
        <f t="shared" si="86"/>
        <v>Industry</v>
      </c>
      <c r="B316" s="4" t="str">
        <f t="shared" si="84"/>
        <v>Industry Energy Efficiency Standards</v>
      </c>
      <c r="C316" s="4" t="str">
        <f t="shared" si="84"/>
        <v>Percentage Improvement in Eqpt Efficiency Standards above BAU</v>
      </c>
      <c r="D316" s="227" t="s">
        <v>144</v>
      </c>
      <c r="E316" s="227" t="s">
        <v>818</v>
      </c>
      <c r="F316" s="228" t="s">
        <v>828</v>
      </c>
      <c r="G316" s="227" t="s">
        <v>822</v>
      </c>
      <c r="H316" s="180">
        <v>760</v>
      </c>
      <c r="I316" s="227" t="s">
        <v>48</v>
      </c>
      <c r="J316" s="4" t="str">
        <f t="shared" si="85"/>
        <v>Industry Energy Efficiency Standards</v>
      </c>
      <c r="K316" s="230" t="str">
        <f t="shared" si="85"/>
        <v>indst efficiency standards</v>
      </c>
      <c r="L316" s="230">
        <f t="shared" si="85"/>
        <v>0</v>
      </c>
      <c r="M316" s="230">
        <f t="shared" si="85"/>
        <v>0.33</v>
      </c>
      <c r="N316" s="230">
        <f t="shared" si="85"/>
        <v>0.01</v>
      </c>
      <c r="O316" s="231" t="str">
        <f t="shared" si="85"/>
        <v>% reduction in energy use</v>
      </c>
      <c r="P316" s="23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6" s="231" t="str">
        <f t="shared" si="85"/>
        <v>industry-ag-main.html#eff-stds</v>
      </c>
      <c r="R316" s="232" t="str">
        <f t="shared" si="85"/>
        <v>industry-energy-efficiency-standards.html</v>
      </c>
      <c r="S316" s="231" t="str">
        <f t="shared" si="85"/>
        <v>U.S. DOE, 2016, Industrial Energy Efficiency Potential Analysis, https://energy.gov/sites/prod/files/2017/04/f34/energy-savings-by-state-industrial-methodology.pdf</v>
      </c>
      <c r="T316" s="231" t="str">
        <f t="shared" si="85"/>
        <v>U.S. DOE, 2016, Industrial Energy Efficiency Potential Analysis, https://energy.gov/sites/prod/files/2017/04/f34/energy-savings-by-state-industrial-methodology.pdf</v>
      </c>
    </row>
    <row r="317" spans="1:20" s="4" customFormat="1" ht="90">
      <c r="A317" s="4" t="str">
        <f t="shared" si="86"/>
        <v>Industry</v>
      </c>
      <c r="B317" s="4" t="str">
        <f t="shared" si="84"/>
        <v>Industry Energy Efficiency Standards</v>
      </c>
      <c r="C317" s="4" t="str">
        <f t="shared" si="84"/>
        <v>Percentage Improvement in Eqpt Efficiency Standards above BAU</v>
      </c>
      <c r="D317" s="227" t="s">
        <v>144</v>
      </c>
      <c r="E317" s="227" t="s">
        <v>819</v>
      </c>
      <c r="F317" s="228" t="s">
        <v>828</v>
      </c>
      <c r="G317" s="227" t="s">
        <v>825</v>
      </c>
      <c r="H317" s="180">
        <v>761</v>
      </c>
      <c r="I317" s="227" t="s">
        <v>49</v>
      </c>
      <c r="J317" s="4" t="str">
        <f t="shared" si="85"/>
        <v>Industry Energy Efficiency Standards</v>
      </c>
      <c r="K317" s="230" t="str">
        <f t="shared" si="85"/>
        <v>indst efficiency standards</v>
      </c>
      <c r="L317" s="230">
        <f t="shared" si="85"/>
        <v>0</v>
      </c>
      <c r="M317" s="230">
        <f t="shared" si="85"/>
        <v>0.33</v>
      </c>
      <c r="N317" s="230">
        <f t="shared" si="85"/>
        <v>0.01</v>
      </c>
      <c r="O317" s="231" t="str">
        <f t="shared" si="85"/>
        <v>% reduction in energy use</v>
      </c>
      <c r="P317" s="23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7" s="231" t="str">
        <f t="shared" si="85"/>
        <v>industry-ag-main.html#eff-stds</v>
      </c>
      <c r="R317" s="232" t="str">
        <f t="shared" si="85"/>
        <v>industry-energy-efficiency-standards.html</v>
      </c>
      <c r="S317" s="231" t="str">
        <f t="shared" si="85"/>
        <v>U.S. DOE, 2016, Industrial Energy Efficiency Potential Analysis, https://energy.gov/sites/prod/files/2017/04/f34/energy-savings-by-state-industrial-methodology.pdf</v>
      </c>
      <c r="T317" s="231" t="str">
        <f t="shared" si="85"/>
        <v>U.S. DOE, 2016, Industrial Energy Efficiency Potential Analysis, https://energy.gov/sites/prod/files/2017/04/f34/energy-savings-by-state-industrial-methodology.pdf</v>
      </c>
    </row>
    <row r="318" spans="1:20" s="4" customFormat="1" ht="90">
      <c r="A318" s="4" t="str">
        <f t="shared" si="86"/>
        <v>Industry</v>
      </c>
      <c r="B318" s="4" t="str">
        <f>B$312</f>
        <v>Industry Energy Efficiency Standards</v>
      </c>
      <c r="C318" s="4" t="str">
        <f>C$312</f>
        <v>Percentage Improvement in Eqpt Efficiency Standards above BAU</v>
      </c>
      <c r="D318" s="227" t="s">
        <v>144</v>
      </c>
      <c r="E318" s="227" t="s">
        <v>1253</v>
      </c>
      <c r="F318" s="228" t="s">
        <v>828</v>
      </c>
      <c r="G318" s="227" t="s">
        <v>1256</v>
      </c>
      <c r="H318" s="180">
        <v>762</v>
      </c>
      <c r="I318" s="227" t="s">
        <v>49</v>
      </c>
      <c r="J318" s="4" t="str">
        <f t="shared" si="85"/>
        <v>Industry Energy Efficiency Standards</v>
      </c>
      <c r="K318" s="230" t="str">
        <f t="shared" si="85"/>
        <v>indst efficiency standards</v>
      </c>
      <c r="L318" s="230">
        <f>L$312</f>
        <v>0</v>
      </c>
      <c r="M318" s="230">
        <f>M$312</f>
        <v>0.33</v>
      </c>
      <c r="N318" s="230">
        <f>N$312</f>
        <v>0.01</v>
      </c>
      <c r="O318" s="231" t="str">
        <f>O$312</f>
        <v>% reduction in energy use</v>
      </c>
      <c r="P318" s="23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8" s="231" t="str">
        <f t="shared" si="85"/>
        <v>industry-ag-main.html#eff-stds</v>
      </c>
      <c r="R318" s="232" t="str">
        <f t="shared" si="85"/>
        <v>industry-energy-efficiency-standards.html</v>
      </c>
      <c r="S318" s="231" t="str">
        <f t="shared" si="85"/>
        <v>U.S. DOE, 2016, Industrial Energy Efficiency Potential Analysis, https://energy.gov/sites/prod/files/2017/04/f34/energy-savings-by-state-industrial-methodology.pdf</v>
      </c>
      <c r="T318" s="231" t="str">
        <f t="shared" si="85"/>
        <v>U.S. DOE, 2016, Industrial Energy Efficiency Potential Analysis, https://energy.gov/sites/prod/files/2017/04/f34/energy-savings-by-state-industrial-methodology.pdf</v>
      </c>
    </row>
    <row r="319" spans="1:20" s="4" customFormat="1" ht="90">
      <c r="A319" s="4" t="str">
        <f t="shared" si="86"/>
        <v>Industry</v>
      </c>
      <c r="B319" s="4" t="str">
        <f t="shared" si="84"/>
        <v>Industry Energy Efficiency Standards</v>
      </c>
      <c r="C319" s="4" t="str">
        <f t="shared" si="84"/>
        <v>Percentage Improvement in Eqpt Efficiency Standards above BAU</v>
      </c>
      <c r="D319" s="227" t="s">
        <v>144</v>
      </c>
      <c r="E319" s="227" t="s">
        <v>1254</v>
      </c>
      <c r="F319" s="228" t="s">
        <v>828</v>
      </c>
      <c r="G319" s="227" t="s">
        <v>1258</v>
      </c>
      <c r="H319" s="180">
        <v>763</v>
      </c>
      <c r="I319" s="227" t="s">
        <v>48</v>
      </c>
      <c r="J319" s="4" t="str">
        <f t="shared" si="85"/>
        <v>Industry Energy Efficiency Standards</v>
      </c>
      <c r="K319" s="230" t="str">
        <f t="shared" si="85"/>
        <v>indst efficiency standards</v>
      </c>
      <c r="L319" s="230">
        <f t="shared" si="85"/>
        <v>0</v>
      </c>
      <c r="M319" s="230">
        <f t="shared" si="85"/>
        <v>0.33</v>
      </c>
      <c r="N319" s="230">
        <f t="shared" si="85"/>
        <v>0.01</v>
      </c>
      <c r="O319" s="231" t="str">
        <f t="shared" si="85"/>
        <v>% reduction in energy use</v>
      </c>
      <c r="P319" s="23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9" s="231" t="str">
        <f t="shared" si="85"/>
        <v>industry-ag-main.html#eff-stds</v>
      </c>
      <c r="R319" s="232" t="str">
        <f t="shared" si="85"/>
        <v>industry-energy-efficiency-standards.html</v>
      </c>
      <c r="S319" s="231" t="str">
        <f t="shared" si="85"/>
        <v>U.S. DOE, 2016, Industrial Energy Efficiency Potential Analysis, https://energy.gov/sites/prod/files/2017/04/f34/energy-savings-by-state-industrial-methodology.pdf</v>
      </c>
      <c r="T319" s="231" t="str">
        <f t="shared" si="85"/>
        <v>U.S. DOE, 2016, Industrial Energy Efficiency Potential Analysis, https://energy.gov/sites/prod/files/2017/04/f34/energy-savings-by-state-industrial-methodology.pdf</v>
      </c>
    </row>
    <row r="320" spans="1:20" s="4" customFormat="1" ht="90">
      <c r="A320" s="4" t="str">
        <f t="shared" si="86"/>
        <v>Industry</v>
      </c>
      <c r="B320" s="4" t="str">
        <f t="shared" si="84"/>
        <v>Industry Energy Efficiency Standards</v>
      </c>
      <c r="C320" s="4" t="str">
        <f t="shared" si="84"/>
        <v>Percentage Improvement in Eqpt Efficiency Standards above BAU</v>
      </c>
      <c r="D320" s="227" t="s">
        <v>144</v>
      </c>
      <c r="E320" s="227" t="s">
        <v>1255</v>
      </c>
      <c r="F320" s="228" t="s">
        <v>828</v>
      </c>
      <c r="G320" s="227" t="s">
        <v>1259</v>
      </c>
      <c r="H320" s="180">
        <v>764</v>
      </c>
      <c r="I320" s="227" t="s">
        <v>48</v>
      </c>
      <c r="J320" s="4" t="str">
        <f t="shared" si="85"/>
        <v>Industry Energy Efficiency Standards</v>
      </c>
      <c r="K320" s="230" t="str">
        <f t="shared" si="85"/>
        <v>indst efficiency standards</v>
      </c>
      <c r="L320" s="230">
        <f t="shared" si="85"/>
        <v>0</v>
      </c>
      <c r="M320" s="230">
        <f t="shared" si="85"/>
        <v>0.33</v>
      </c>
      <c r="N320" s="230">
        <f t="shared" si="85"/>
        <v>0.01</v>
      </c>
      <c r="O320" s="231" t="str">
        <f t="shared" si="85"/>
        <v>% reduction in energy use</v>
      </c>
      <c r="P320" s="23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0" s="231" t="str">
        <f t="shared" si="85"/>
        <v>industry-ag-main.html#eff-stds</v>
      </c>
      <c r="R320" s="232" t="str">
        <f t="shared" si="85"/>
        <v>industry-energy-efficiency-standards.html</v>
      </c>
      <c r="S320" s="231" t="str">
        <f t="shared" si="85"/>
        <v>U.S. DOE, 2016, Industrial Energy Efficiency Potential Analysis, https://energy.gov/sites/prod/files/2017/04/f34/energy-savings-by-state-industrial-methodology.pdf</v>
      </c>
      <c r="T320" s="231" t="str">
        <f t="shared" si="85"/>
        <v>U.S. DOE, 2016, Industrial Energy Efficiency Potential Analysis, https://energy.gov/sites/prod/files/2017/04/f34/energy-savings-by-state-industrial-methodology.pdf</v>
      </c>
    </row>
    <row r="321" spans="1:20" s="4" customFormat="1" ht="90">
      <c r="A321" s="4" t="str">
        <f t="shared" si="86"/>
        <v>Industry</v>
      </c>
      <c r="B321" s="4" t="str">
        <f t="shared" si="84"/>
        <v>Industry Energy Efficiency Standards</v>
      </c>
      <c r="C321" s="4" t="str">
        <f t="shared" si="84"/>
        <v>Percentage Improvement in Eqpt Efficiency Standards above BAU</v>
      </c>
      <c r="D321" s="227" t="s">
        <v>144</v>
      </c>
      <c r="E321" s="227" t="s">
        <v>1252</v>
      </c>
      <c r="F321" s="228" t="s">
        <v>828</v>
      </c>
      <c r="G321" s="227" t="s">
        <v>1257</v>
      </c>
      <c r="H321" s="180">
        <v>765</v>
      </c>
      <c r="I321" s="227" t="s">
        <v>49</v>
      </c>
      <c r="J321" s="4" t="str">
        <f t="shared" si="85"/>
        <v>Industry Energy Efficiency Standards</v>
      </c>
      <c r="K321" s="230" t="str">
        <f t="shared" si="85"/>
        <v>indst efficiency standards</v>
      </c>
      <c r="L321" s="230">
        <f t="shared" si="85"/>
        <v>0</v>
      </c>
      <c r="M321" s="230">
        <f t="shared" si="85"/>
        <v>0.33</v>
      </c>
      <c r="N321" s="230">
        <f t="shared" si="85"/>
        <v>0.01</v>
      </c>
      <c r="O321" s="231" t="str">
        <f t="shared" si="85"/>
        <v>% reduction in energy use</v>
      </c>
      <c r="P321" s="23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1" s="231" t="str">
        <f t="shared" si="85"/>
        <v>industry-ag-main.html#eff-stds</v>
      </c>
      <c r="R321" s="232" t="str">
        <f t="shared" si="85"/>
        <v>industry-energy-efficiency-standards.html</v>
      </c>
      <c r="S321" s="231" t="str">
        <f t="shared" si="85"/>
        <v>U.S. DOE, 2016, Industrial Energy Efficiency Potential Analysis, https://energy.gov/sites/prod/files/2017/04/f34/energy-savings-by-state-industrial-methodology.pdf</v>
      </c>
      <c r="T321" s="231" t="str">
        <f t="shared" si="85"/>
        <v>U.S. DOE, 2016, Industrial Energy Efficiency Potential Analysis, https://energy.gov/sites/prod/files/2017/04/f34/energy-savings-by-state-industrial-methodology.pdf</v>
      </c>
    </row>
    <row r="322" spans="1:20" s="4" customFormat="1" ht="90">
      <c r="A322" s="4" t="str">
        <f t="shared" si="86"/>
        <v>Industry</v>
      </c>
      <c r="B322" s="4" t="str">
        <f t="shared" si="84"/>
        <v>Industry Energy Efficiency Standards</v>
      </c>
      <c r="C322" s="4" t="str">
        <f t="shared" si="84"/>
        <v>Percentage Improvement in Eqpt Efficiency Standards above BAU</v>
      </c>
      <c r="D322" s="228" t="s">
        <v>145</v>
      </c>
      <c r="E322" s="227" t="s">
        <v>814</v>
      </c>
      <c r="F322" s="228" t="s">
        <v>829</v>
      </c>
      <c r="G322" s="227" t="s">
        <v>820</v>
      </c>
      <c r="H322" s="180">
        <v>766</v>
      </c>
      <c r="I322" s="227" t="s">
        <v>48</v>
      </c>
      <c r="J322" s="4" t="str">
        <f t="shared" si="85"/>
        <v>Industry Energy Efficiency Standards</v>
      </c>
      <c r="K322" s="230" t="str">
        <f t="shared" si="85"/>
        <v>indst efficiency standards</v>
      </c>
      <c r="L322" s="230">
        <f t="shared" si="85"/>
        <v>0</v>
      </c>
      <c r="M322" s="230">
        <f t="shared" si="85"/>
        <v>0.33</v>
      </c>
      <c r="N322" s="230">
        <f t="shared" si="85"/>
        <v>0.01</v>
      </c>
      <c r="O322" s="231" t="str">
        <f t="shared" si="85"/>
        <v>% reduction in energy use</v>
      </c>
      <c r="P322" s="23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231" t="str">
        <f t="shared" si="85"/>
        <v>industry-ag-main.html#eff-stds</v>
      </c>
      <c r="R322" s="232" t="str">
        <f t="shared" si="85"/>
        <v>industry-energy-efficiency-standards.html</v>
      </c>
      <c r="S322" s="231" t="str">
        <f t="shared" si="85"/>
        <v>U.S. DOE, 2016, Industrial Energy Efficiency Potential Analysis, https://energy.gov/sites/prod/files/2017/04/f34/energy-savings-by-state-industrial-methodology.pdf</v>
      </c>
      <c r="T322" s="231" t="str">
        <f t="shared" si="85"/>
        <v>U.S. DOE, 2016, Industrial Energy Efficiency Potential Analysis, https://energy.gov/sites/prod/files/2017/04/f34/energy-savings-by-state-industrial-methodology.pdf</v>
      </c>
    </row>
    <row r="323" spans="1:20" s="4" customFormat="1" ht="90">
      <c r="A323" s="4" t="str">
        <f t="shared" si="86"/>
        <v>Industry</v>
      </c>
      <c r="B323" s="4" t="str">
        <f t="shared" si="84"/>
        <v>Industry Energy Efficiency Standards</v>
      </c>
      <c r="C323" s="4" t="str">
        <f t="shared" si="84"/>
        <v>Percentage Improvement in Eqpt Efficiency Standards above BAU</v>
      </c>
      <c r="D323" s="228" t="s">
        <v>145</v>
      </c>
      <c r="E323" s="227" t="s">
        <v>815</v>
      </c>
      <c r="F323" s="228" t="s">
        <v>829</v>
      </c>
      <c r="G323" s="227" t="s">
        <v>823</v>
      </c>
      <c r="H323" s="180">
        <v>767</v>
      </c>
      <c r="I323" s="227" t="s">
        <v>48</v>
      </c>
      <c r="J323" s="4" t="str">
        <f t="shared" si="85"/>
        <v>Industry Energy Efficiency Standards</v>
      </c>
      <c r="K323" s="230" t="str">
        <f t="shared" si="85"/>
        <v>indst efficiency standards</v>
      </c>
      <c r="L323" s="230">
        <f t="shared" si="85"/>
        <v>0</v>
      </c>
      <c r="M323" s="230">
        <f t="shared" si="85"/>
        <v>0.33</v>
      </c>
      <c r="N323" s="230">
        <f t="shared" si="85"/>
        <v>0.01</v>
      </c>
      <c r="O323" s="231" t="str">
        <f t="shared" si="85"/>
        <v>% reduction in energy use</v>
      </c>
      <c r="P323" s="23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31" t="str">
        <f t="shared" si="85"/>
        <v>industry-ag-main.html#eff-stds</v>
      </c>
      <c r="R323" s="232" t="str">
        <f t="shared" si="85"/>
        <v>industry-energy-efficiency-standards.html</v>
      </c>
      <c r="S323" s="231" t="str">
        <f t="shared" si="85"/>
        <v>U.S. DOE, 2016, Industrial Energy Efficiency Potential Analysis, https://energy.gov/sites/prod/files/2017/04/f34/energy-savings-by-state-industrial-methodology.pdf</v>
      </c>
      <c r="T323" s="231" t="str">
        <f t="shared" si="85"/>
        <v>U.S. DOE, 2016, Industrial Energy Efficiency Potential Analysis, https://energy.gov/sites/prod/files/2017/04/f34/energy-savings-by-state-industrial-methodology.pdf</v>
      </c>
    </row>
    <row r="324" spans="1:20" s="4" customFormat="1" ht="90">
      <c r="A324" s="4" t="str">
        <f t="shared" si="86"/>
        <v>Industry</v>
      </c>
      <c r="B324" s="4" t="str">
        <f t="shared" si="84"/>
        <v>Industry Energy Efficiency Standards</v>
      </c>
      <c r="C324" s="4" t="str">
        <f t="shared" si="84"/>
        <v>Percentage Improvement in Eqpt Efficiency Standards above BAU</v>
      </c>
      <c r="D324" s="228" t="s">
        <v>145</v>
      </c>
      <c r="E324" s="227" t="s">
        <v>816</v>
      </c>
      <c r="F324" s="228" t="s">
        <v>829</v>
      </c>
      <c r="G324" s="227" t="s">
        <v>824</v>
      </c>
      <c r="H324" s="180">
        <v>768</v>
      </c>
      <c r="I324" s="227" t="s">
        <v>48</v>
      </c>
      <c r="J324" s="4" t="str">
        <f t="shared" si="85"/>
        <v>Industry Energy Efficiency Standards</v>
      </c>
      <c r="K324" s="230" t="str">
        <f t="shared" si="85"/>
        <v>indst efficiency standards</v>
      </c>
      <c r="L324" s="230">
        <f t="shared" si="85"/>
        <v>0</v>
      </c>
      <c r="M324" s="230">
        <f t="shared" si="85"/>
        <v>0.33</v>
      </c>
      <c r="N324" s="230">
        <f t="shared" si="85"/>
        <v>0.01</v>
      </c>
      <c r="O324" s="231" t="str">
        <f t="shared" si="85"/>
        <v>% reduction in energy use</v>
      </c>
      <c r="P324" s="23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31" t="str">
        <f t="shared" si="85"/>
        <v>industry-ag-main.html#eff-stds</v>
      </c>
      <c r="R324" s="232" t="str">
        <f t="shared" si="85"/>
        <v>industry-energy-efficiency-standards.html</v>
      </c>
      <c r="S324" s="231" t="str">
        <f t="shared" si="85"/>
        <v>U.S. DOE, 2016, Industrial Energy Efficiency Potential Analysis, https://energy.gov/sites/prod/files/2017/04/f34/energy-savings-by-state-industrial-methodology.pdf</v>
      </c>
      <c r="T324" s="231" t="str">
        <f t="shared" si="85"/>
        <v>U.S. DOE, 2016, Industrial Energy Efficiency Potential Analysis, https://energy.gov/sites/prod/files/2017/04/f34/energy-savings-by-state-industrial-methodology.pdf</v>
      </c>
    </row>
    <row r="325" spans="1:20" s="4" customFormat="1" ht="90">
      <c r="A325" s="4" t="str">
        <f t="shared" si="86"/>
        <v>Industry</v>
      </c>
      <c r="B325" s="4" t="str">
        <f t="shared" si="84"/>
        <v>Industry Energy Efficiency Standards</v>
      </c>
      <c r="C325" s="4" t="str">
        <f t="shared" si="84"/>
        <v>Percentage Improvement in Eqpt Efficiency Standards above BAU</v>
      </c>
      <c r="D325" s="228" t="s">
        <v>145</v>
      </c>
      <c r="E325" s="227" t="s">
        <v>817</v>
      </c>
      <c r="F325" s="228" t="s">
        <v>829</v>
      </c>
      <c r="G325" s="227" t="s">
        <v>821</v>
      </c>
      <c r="H325" s="180">
        <v>769</v>
      </c>
      <c r="I325" s="227" t="s">
        <v>48</v>
      </c>
      <c r="J325" s="4" t="str">
        <f t="shared" si="85"/>
        <v>Industry Energy Efficiency Standards</v>
      </c>
      <c r="K325" s="230" t="str">
        <f t="shared" si="85"/>
        <v>indst efficiency standards</v>
      </c>
      <c r="L325" s="230">
        <f t="shared" si="85"/>
        <v>0</v>
      </c>
      <c r="M325" s="230">
        <f t="shared" si="85"/>
        <v>0.33</v>
      </c>
      <c r="N325" s="230">
        <f t="shared" si="85"/>
        <v>0.01</v>
      </c>
      <c r="O325" s="231" t="str">
        <f t="shared" si="85"/>
        <v>% reduction in energy use</v>
      </c>
      <c r="P325" s="23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31" t="str">
        <f t="shared" si="85"/>
        <v>industry-ag-main.html#eff-stds</v>
      </c>
      <c r="R325" s="232" t="str">
        <f t="shared" si="85"/>
        <v>industry-energy-efficiency-standards.html</v>
      </c>
      <c r="S325" s="231" t="str">
        <f t="shared" si="85"/>
        <v>U.S. DOE, 2016, Industrial Energy Efficiency Potential Analysis, https://energy.gov/sites/prod/files/2017/04/f34/energy-savings-by-state-industrial-methodology.pdf</v>
      </c>
      <c r="T325" s="231" t="str">
        <f t="shared" si="85"/>
        <v>U.S. DOE, 2016, Industrial Energy Efficiency Potential Analysis, https://energy.gov/sites/prod/files/2017/04/f34/energy-savings-by-state-industrial-methodology.pdf</v>
      </c>
    </row>
    <row r="326" spans="1:20" s="4" customFormat="1" ht="90">
      <c r="A326" s="4" t="str">
        <f t="shared" si="86"/>
        <v>Industry</v>
      </c>
      <c r="B326" s="4" t="str">
        <f t="shared" si="84"/>
        <v>Industry Energy Efficiency Standards</v>
      </c>
      <c r="C326" s="4" t="str">
        <f t="shared" si="84"/>
        <v>Percentage Improvement in Eqpt Efficiency Standards above BAU</v>
      </c>
      <c r="D326" s="228" t="s">
        <v>145</v>
      </c>
      <c r="E326" s="227" t="s">
        <v>818</v>
      </c>
      <c r="F326" s="228" t="s">
        <v>829</v>
      </c>
      <c r="G326" s="227" t="s">
        <v>822</v>
      </c>
      <c r="H326" s="180">
        <v>770</v>
      </c>
      <c r="I326" s="227" t="s">
        <v>49</v>
      </c>
      <c r="J326" s="4" t="str">
        <f t="shared" si="85"/>
        <v>Industry Energy Efficiency Standards</v>
      </c>
      <c r="K326" s="230" t="str">
        <f t="shared" si="85"/>
        <v>indst efficiency standards</v>
      </c>
      <c r="L326" s="230">
        <f t="shared" si="85"/>
        <v>0</v>
      </c>
      <c r="M326" s="230">
        <f t="shared" si="85"/>
        <v>0.33</v>
      </c>
      <c r="N326" s="230">
        <f t="shared" si="85"/>
        <v>0.01</v>
      </c>
      <c r="O326" s="231" t="str">
        <f t="shared" si="85"/>
        <v>% reduction in energy use</v>
      </c>
      <c r="P326" s="23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31" t="str">
        <f t="shared" si="85"/>
        <v>industry-ag-main.html#eff-stds</v>
      </c>
      <c r="R326" s="232" t="str">
        <f t="shared" si="85"/>
        <v>industry-energy-efficiency-standards.html</v>
      </c>
      <c r="S326" s="231" t="str">
        <f t="shared" si="85"/>
        <v>U.S. DOE, 2016, Industrial Energy Efficiency Potential Analysis, https://energy.gov/sites/prod/files/2017/04/f34/energy-savings-by-state-industrial-methodology.pdf</v>
      </c>
      <c r="T326" s="231" t="str">
        <f t="shared" si="85"/>
        <v>U.S. DOE, 2016, Industrial Energy Efficiency Potential Analysis, https://energy.gov/sites/prod/files/2017/04/f34/energy-savings-by-state-industrial-methodology.pdf</v>
      </c>
    </row>
    <row r="327" spans="1:20" s="4" customFormat="1" ht="90">
      <c r="A327" s="4" t="str">
        <f t="shared" si="86"/>
        <v>Industry</v>
      </c>
      <c r="B327" s="4" t="str">
        <f t="shared" si="84"/>
        <v>Industry Energy Efficiency Standards</v>
      </c>
      <c r="C327" s="4" t="str">
        <f t="shared" si="84"/>
        <v>Percentage Improvement in Eqpt Efficiency Standards above BAU</v>
      </c>
      <c r="D327" s="228" t="s">
        <v>145</v>
      </c>
      <c r="E327" s="227" t="s">
        <v>819</v>
      </c>
      <c r="F327" s="228" t="s">
        <v>829</v>
      </c>
      <c r="G327" s="227" t="s">
        <v>825</v>
      </c>
      <c r="H327" s="180">
        <v>771</v>
      </c>
      <c r="I327" s="227" t="s">
        <v>49</v>
      </c>
      <c r="J327" s="4" t="str">
        <f t="shared" si="85"/>
        <v>Industry Energy Efficiency Standards</v>
      </c>
      <c r="K327" s="230" t="str">
        <f t="shared" si="85"/>
        <v>indst efficiency standards</v>
      </c>
      <c r="L327" s="230">
        <f t="shared" si="85"/>
        <v>0</v>
      </c>
      <c r="M327" s="230">
        <f t="shared" si="85"/>
        <v>0.33</v>
      </c>
      <c r="N327" s="230">
        <f t="shared" si="85"/>
        <v>0.01</v>
      </c>
      <c r="O327" s="231" t="str">
        <f t="shared" si="85"/>
        <v>% reduction in energy use</v>
      </c>
      <c r="P327" s="23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31" t="str">
        <f t="shared" si="85"/>
        <v>industry-ag-main.html#eff-stds</v>
      </c>
      <c r="R327" s="232" t="str">
        <f t="shared" si="85"/>
        <v>industry-energy-efficiency-standards.html</v>
      </c>
      <c r="S327" s="231" t="str">
        <f t="shared" si="85"/>
        <v>U.S. DOE, 2016, Industrial Energy Efficiency Potential Analysis, https://energy.gov/sites/prod/files/2017/04/f34/energy-savings-by-state-industrial-methodology.pdf</v>
      </c>
      <c r="T327" s="231" t="str">
        <f t="shared" si="85"/>
        <v>U.S. DOE, 2016, Industrial Energy Efficiency Potential Analysis, https://energy.gov/sites/prod/files/2017/04/f34/energy-savings-by-state-industrial-methodology.pdf</v>
      </c>
    </row>
    <row r="328" spans="1:20" s="4" customFormat="1" ht="90">
      <c r="A328" s="4" t="str">
        <f t="shared" si="86"/>
        <v>Industry</v>
      </c>
      <c r="B328" s="4" t="str">
        <f t="shared" si="84"/>
        <v>Industry Energy Efficiency Standards</v>
      </c>
      <c r="C328" s="4" t="str">
        <f t="shared" si="84"/>
        <v>Percentage Improvement in Eqpt Efficiency Standards above BAU</v>
      </c>
      <c r="D328" s="228" t="s">
        <v>145</v>
      </c>
      <c r="E328" s="227" t="s">
        <v>1253</v>
      </c>
      <c r="F328" s="228" t="s">
        <v>829</v>
      </c>
      <c r="G328" s="227" t="s">
        <v>1256</v>
      </c>
      <c r="H328" s="180">
        <v>772</v>
      </c>
      <c r="I328" s="227" t="s">
        <v>48</v>
      </c>
      <c r="J328" s="4" t="str">
        <f t="shared" si="85"/>
        <v>Industry Energy Efficiency Standards</v>
      </c>
      <c r="K328" s="230" t="str">
        <f t="shared" si="85"/>
        <v>indst efficiency standards</v>
      </c>
      <c r="L328" s="230">
        <f t="shared" si="85"/>
        <v>0</v>
      </c>
      <c r="M328" s="230">
        <f t="shared" si="85"/>
        <v>0.33</v>
      </c>
      <c r="N328" s="230">
        <f t="shared" si="85"/>
        <v>0.01</v>
      </c>
      <c r="O328" s="231" t="str">
        <f t="shared" si="85"/>
        <v>% reduction in energy use</v>
      </c>
      <c r="P328" s="23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31" t="str">
        <f t="shared" si="85"/>
        <v>industry-ag-main.html#eff-stds</v>
      </c>
      <c r="R328" s="232" t="str">
        <f t="shared" si="85"/>
        <v>industry-energy-efficiency-standards.html</v>
      </c>
      <c r="S328" s="231" t="str">
        <f t="shared" si="85"/>
        <v>U.S. DOE, 2016, Industrial Energy Efficiency Potential Analysis, https://energy.gov/sites/prod/files/2017/04/f34/energy-savings-by-state-industrial-methodology.pdf</v>
      </c>
      <c r="T328" s="231" t="str">
        <f t="shared" si="85"/>
        <v>U.S. DOE, 2016, Industrial Energy Efficiency Potential Analysis, https://energy.gov/sites/prod/files/2017/04/f34/energy-savings-by-state-industrial-methodology.pdf</v>
      </c>
    </row>
    <row r="329" spans="1:20" s="4" customFormat="1" ht="90">
      <c r="A329" s="4" t="str">
        <f t="shared" si="86"/>
        <v>Industry</v>
      </c>
      <c r="B329" s="4" t="str">
        <f t="shared" si="86"/>
        <v>Industry Energy Efficiency Standards</v>
      </c>
      <c r="C329" s="4" t="str">
        <f t="shared" si="86"/>
        <v>Percentage Improvement in Eqpt Efficiency Standards above BAU</v>
      </c>
      <c r="D329" s="228" t="s">
        <v>145</v>
      </c>
      <c r="E329" s="227" t="s">
        <v>1254</v>
      </c>
      <c r="F329" s="228" t="s">
        <v>829</v>
      </c>
      <c r="G329" s="227" t="s">
        <v>1258</v>
      </c>
      <c r="H329" s="180">
        <v>773</v>
      </c>
      <c r="I329" s="227" t="s">
        <v>49</v>
      </c>
      <c r="J329" s="4" t="str">
        <f t="shared" si="85"/>
        <v>Industry Energy Efficiency Standards</v>
      </c>
      <c r="K329" s="230" t="str">
        <f t="shared" si="85"/>
        <v>indst efficiency standards</v>
      </c>
      <c r="L329" s="230">
        <f t="shared" si="85"/>
        <v>0</v>
      </c>
      <c r="M329" s="230">
        <f t="shared" si="85"/>
        <v>0.33</v>
      </c>
      <c r="N329" s="230">
        <f t="shared" si="85"/>
        <v>0.01</v>
      </c>
      <c r="O329" s="231" t="str">
        <f t="shared" si="85"/>
        <v>% reduction in energy use</v>
      </c>
      <c r="P329" s="23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31" t="str">
        <f t="shared" si="85"/>
        <v>industry-ag-main.html#eff-stds</v>
      </c>
      <c r="R329" s="232" t="str">
        <f t="shared" si="85"/>
        <v>industry-energy-efficiency-standards.html</v>
      </c>
      <c r="S329" s="231" t="str">
        <f t="shared" si="85"/>
        <v>U.S. DOE, 2016, Industrial Energy Efficiency Potential Analysis, https://energy.gov/sites/prod/files/2017/04/f34/energy-savings-by-state-industrial-methodology.pdf</v>
      </c>
      <c r="T329" s="231" t="str">
        <f t="shared" si="85"/>
        <v>U.S. DOE, 2016, Industrial Energy Efficiency Potential Analysis, https://energy.gov/sites/prod/files/2017/04/f34/energy-savings-by-state-industrial-methodology.pdf</v>
      </c>
    </row>
    <row r="330" spans="1:20" s="4" customFormat="1" ht="90">
      <c r="A330" s="4" t="str">
        <f t="shared" ref="A330:C391" si="87">A$312</f>
        <v>Industry</v>
      </c>
      <c r="B330" s="4" t="str">
        <f t="shared" si="87"/>
        <v>Industry Energy Efficiency Standards</v>
      </c>
      <c r="C330" s="4" t="str">
        <f t="shared" si="87"/>
        <v>Percentage Improvement in Eqpt Efficiency Standards above BAU</v>
      </c>
      <c r="D330" s="228" t="s">
        <v>145</v>
      </c>
      <c r="E330" s="227" t="s">
        <v>1255</v>
      </c>
      <c r="F330" s="228" t="s">
        <v>829</v>
      </c>
      <c r="G330" s="227" t="s">
        <v>1259</v>
      </c>
      <c r="H330" s="180">
        <v>774</v>
      </c>
      <c r="I330" s="227" t="s">
        <v>49</v>
      </c>
      <c r="J330" s="4" t="str">
        <f t="shared" ref="J330:T372" si="88">J$312</f>
        <v>Industry Energy Efficiency Standards</v>
      </c>
      <c r="K330" s="230" t="str">
        <f t="shared" si="88"/>
        <v>indst efficiency standards</v>
      </c>
      <c r="L330" s="230">
        <f t="shared" si="88"/>
        <v>0</v>
      </c>
      <c r="M330" s="230">
        <f t="shared" si="88"/>
        <v>0.33</v>
      </c>
      <c r="N330" s="230">
        <f t="shared" si="88"/>
        <v>0.01</v>
      </c>
      <c r="O330" s="231" t="str">
        <f t="shared" si="88"/>
        <v>% reduction in energy use</v>
      </c>
      <c r="P330"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31" t="str">
        <f t="shared" si="88"/>
        <v>industry-ag-main.html#eff-stds</v>
      </c>
      <c r="R330" s="232" t="str">
        <f t="shared" si="88"/>
        <v>industry-energy-efficiency-standards.html</v>
      </c>
      <c r="S330" s="231" t="str">
        <f t="shared" si="88"/>
        <v>U.S. DOE, 2016, Industrial Energy Efficiency Potential Analysis, https://energy.gov/sites/prod/files/2017/04/f34/energy-savings-by-state-industrial-methodology.pdf</v>
      </c>
      <c r="T330" s="231" t="str">
        <f t="shared" si="88"/>
        <v>U.S. DOE, 2016, Industrial Energy Efficiency Potential Analysis, https://energy.gov/sites/prod/files/2017/04/f34/energy-savings-by-state-industrial-methodology.pdf</v>
      </c>
    </row>
    <row r="331" spans="1:20" s="4" customFormat="1" ht="90">
      <c r="A331" s="4" t="str">
        <f t="shared" si="87"/>
        <v>Industry</v>
      </c>
      <c r="B331" s="4" t="str">
        <f t="shared" si="87"/>
        <v>Industry Energy Efficiency Standards</v>
      </c>
      <c r="C331" s="4" t="str">
        <f t="shared" si="87"/>
        <v>Percentage Improvement in Eqpt Efficiency Standards above BAU</v>
      </c>
      <c r="D331" s="228" t="s">
        <v>145</v>
      </c>
      <c r="E331" s="227" t="s">
        <v>1252</v>
      </c>
      <c r="F331" s="228" t="s">
        <v>829</v>
      </c>
      <c r="G331" s="227" t="s">
        <v>1257</v>
      </c>
      <c r="H331" s="180">
        <v>775</v>
      </c>
      <c r="I331" s="227" t="s">
        <v>49</v>
      </c>
      <c r="J331" s="4" t="str">
        <f t="shared" si="88"/>
        <v>Industry Energy Efficiency Standards</v>
      </c>
      <c r="K331" s="230" t="str">
        <f t="shared" si="88"/>
        <v>indst efficiency standards</v>
      </c>
      <c r="L331" s="230">
        <f t="shared" si="88"/>
        <v>0</v>
      </c>
      <c r="M331" s="230">
        <f t="shared" si="88"/>
        <v>0.33</v>
      </c>
      <c r="N331" s="230">
        <f t="shared" si="88"/>
        <v>0.01</v>
      </c>
      <c r="O331" s="231" t="str">
        <f t="shared" si="88"/>
        <v>% reduction in energy use</v>
      </c>
      <c r="P331"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31" t="str">
        <f t="shared" si="88"/>
        <v>industry-ag-main.html#eff-stds</v>
      </c>
      <c r="R331" s="232" t="str">
        <f t="shared" si="88"/>
        <v>industry-energy-efficiency-standards.html</v>
      </c>
      <c r="S331" s="231" t="str">
        <f t="shared" si="88"/>
        <v>U.S. DOE, 2016, Industrial Energy Efficiency Potential Analysis, https://energy.gov/sites/prod/files/2017/04/f34/energy-savings-by-state-industrial-methodology.pdf</v>
      </c>
      <c r="T331" s="231" t="str">
        <f t="shared" si="88"/>
        <v>U.S. DOE, 2016, Industrial Energy Efficiency Potential Analysis, https://energy.gov/sites/prod/files/2017/04/f34/energy-savings-by-state-industrial-methodology.pdf</v>
      </c>
    </row>
    <row r="332" spans="1:20" s="4" customFormat="1" ht="90">
      <c r="A332" s="4" t="str">
        <f t="shared" si="87"/>
        <v>Industry</v>
      </c>
      <c r="B332" s="4" t="str">
        <f t="shared" si="87"/>
        <v>Industry Energy Efficiency Standards</v>
      </c>
      <c r="C332" s="4" t="str">
        <f t="shared" si="87"/>
        <v>Percentage Improvement in Eqpt Efficiency Standards above BAU</v>
      </c>
      <c r="D332" s="228" t="s">
        <v>146</v>
      </c>
      <c r="E332" s="227" t="s">
        <v>814</v>
      </c>
      <c r="F332" s="228" t="s">
        <v>830</v>
      </c>
      <c r="G332" s="227" t="s">
        <v>820</v>
      </c>
      <c r="H332" s="180">
        <v>776</v>
      </c>
      <c r="I332" s="227" t="s">
        <v>48</v>
      </c>
      <c r="J332" s="4" t="str">
        <f t="shared" si="88"/>
        <v>Industry Energy Efficiency Standards</v>
      </c>
      <c r="K332" s="230" t="str">
        <f t="shared" si="88"/>
        <v>indst efficiency standards</v>
      </c>
      <c r="L332" s="230">
        <f t="shared" si="88"/>
        <v>0</v>
      </c>
      <c r="M332" s="230">
        <f t="shared" si="88"/>
        <v>0.33</v>
      </c>
      <c r="N332" s="230">
        <f t="shared" si="88"/>
        <v>0.01</v>
      </c>
      <c r="O332" s="231" t="str">
        <f t="shared" si="88"/>
        <v>% reduction in energy use</v>
      </c>
      <c r="P332"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31" t="str">
        <f t="shared" si="88"/>
        <v>industry-ag-main.html#eff-stds</v>
      </c>
      <c r="R332" s="232" t="str">
        <f t="shared" si="88"/>
        <v>industry-energy-efficiency-standards.html</v>
      </c>
      <c r="S332" s="231" t="str">
        <f t="shared" si="88"/>
        <v>U.S. DOE, 2016, Industrial Energy Efficiency Potential Analysis, https://energy.gov/sites/prod/files/2017/04/f34/energy-savings-by-state-industrial-methodology.pdf</v>
      </c>
      <c r="T332" s="231" t="str">
        <f t="shared" si="88"/>
        <v>U.S. DOE, 2016, Industrial Energy Efficiency Potential Analysis, https://energy.gov/sites/prod/files/2017/04/f34/energy-savings-by-state-industrial-methodology.pdf</v>
      </c>
    </row>
    <row r="333" spans="1:20" s="4" customFormat="1" ht="90">
      <c r="A333" s="4" t="str">
        <f t="shared" si="87"/>
        <v>Industry</v>
      </c>
      <c r="B333" s="4" t="str">
        <f t="shared" si="87"/>
        <v>Industry Energy Efficiency Standards</v>
      </c>
      <c r="C333" s="4" t="str">
        <f t="shared" si="87"/>
        <v>Percentage Improvement in Eqpt Efficiency Standards above BAU</v>
      </c>
      <c r="D333" s="228" t="s">
        <v>146</v>
      </c>
      <c r="E333" s="227" t="s">
        <v>815</v>
      </c>
      <c r="F333" s="228" t="s">
        <v>830</v>
      </c>
      <c r="G333" s="227" t="s">
        <v>823</v>
      </c>
      <c r="H333" s="180">
        <v>777</v>
      </c>
      <c r="I333" s="227" t="s">
        <v>48</v>
      </c>
      <c r="J333" s="4" t="str">
        <f t="shared" si="88"/>
        <v>Industry Energy Efficiency Standards</v>
      </c>
      <c r="K333" s="230" t="str">
        <f t="shared" si="88"/>
        <v>indst efficiency standards</v>
      </c>
      <c r="L333" s="230">
        <f t="shared" si="88"/>
        <v>0</v>
      </c>
      <c r="M333" s="230">
        <f t="shared" si="88"/>
        <v>0.33</v>
      </c>
      <c r="N333" s="230">
        <f t="shared" si="88"/>
        <v>0.01</v>
      </c>
      <c r="O333" s="231" t="str">
        <f t="shared" si="88"/>
        <v>% reduction in energy use</v>
      </c>
      <c r="P333"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31" t="str">
        <f t="shared" si="88"/>
        <v>industry-ag-main.html#eff-stds</v>
      </c>
      <c r="R333" s="232" t="str">
        <f t="shared" si="88"/>
        <v>industry-energy-efficiency-standards.html</v>
      </c>
      <c r="S333" s="231" t="str">
        <f t="shared" si="88"/>
        <v>U.S. DOE, 2016, Industrial Energy Efficiency Potential Analysis, https://energy.gov/sites/prod/files/2017/04/f34/energy-savings-by-state-industrial-methodology.pdf</v>
      </c>
      <c r="T333" s="231" t="str">
        <f t="shared" si="88"/>
        <v>U.S. DOE, 2016, Industrial Energy Efficiency Potential Analysis, https://energy.gov/sites/prod/files/2017/04/f34/energy-savings-by-state-industrial-methodology.pdf</v>
      </c>
    </row>
    <row r="334" spans="1:20" s="4" customFormat="1" ht="90">
      <c r="A334" s="4" t="str">
        <f t="shared" si="87"/>
        <v>Industry</v>
      </c>
      <c r="B334" s="4" t="str">
        <f t="shared" si="87"/>
        <v>Industry Energy Efficiency Standards</v>
      </c>
      <c r="C334" s="4" t="str">
        <f t="shared" si="87"/>
        <v>Percentage Improvement in Eqpt Efficiency Standards above BAU</v>
      </c>
      <c r="D334" s="228" t="s">
        <v>146</v>
      </c>
      <c r="E334" s="227" t="s">
        <v>816</v>
      </c>
      <c r="F334" s="228" t="s">
        <v>830</v>
      </c>
      <c r="G334" s="227" t="s">
        <v>824</v>
      </c>
      <c r="H334" s="180">
        <v>778</v>
      </c>
      <c r="I334" s="227" t="s">
        <v>48</v>
      </c>
      <c r="J334" s="4" t="str">
        <f t="shared" si="88"/>
        <v>Industry Energy Efficiency Standards</v>
      </c>
      <c r="K334" s="230" t="str">
        <f t="shared" si="88"/>
        <v>indst efficiency standards</v>
      </c>
      <c r="L334" s="230">
        <f t="shared" si="88"/>
        <v>0</v>
      </c>
      <c r="M334" s="230">
        <f t="shared" si="88"/>
        <v>0.33</v>
      </c>
      <c r="N334" s="230">
        <f t="shared" si="88"/>
        <v>0.01</v>
      </c>
      <c r="O334" s="231" t="str">
        <f t="shared" si="88"/>
        <v>% reduction in energy use</v>
      </c>
      <c r="P334"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31" t="str">
        <f t="shared" si="88"/>
        <v>industry-ag-main.html#eff-stds</v>
      </c>
      <c r="R334" s="232" t="str">
        <f t="shared" si="88"/>
        <v>industry-energy-efficiency-standards.html</v>
      </c>
      <c r="S334" s="231" t="str">
        <f t="shared" si="88"/>
        <v>U.S. DOE, 2016, Industrial Energy Efficiency Potential Analysis, https://energy.gov/sites/prod/files/2017/04/f34/energy-savings-by-state-industrial-methodology.pdf</v>
      </c>
      <c r="T334" s="231" t="str">
        <f t="shared" si="88"/>
        <v>U.S. DOE, 2016, Industrial Energy Efficiency Potential Analysis, https://energy.gov/sites/prod/files/2017/04/f34/energy-savings-by-state-industrial-methodology.pdf</v>
      </c>
    </row>
    <row r="335" spans="1:20" s="4" customFormat="1" ht="90">
      <c r="A335" s="4" t="str">
        <f t="shared" si="87"/>
        <v>Industry</v>
      </c>
      <c r="B335" s="4" t="str">
        <f t="shared" si="87"/>
        <v>Industry Energy Efficiency Standards</v>
      </c>
      <c r="C335" s="4" t="str">
        <f t="shared" si="87"/>
        <v>Percentage Improvement in Eqpt Efficiency Standards above BAU</v>
      </c>
      <c r="D335" s="228" t="s">
        <v>146</v>
      </c>
      <c r="E335" s="227" t="s">
        <v>817</v>
      </c>
      <c r="F335" s="228" t="s">
        <v>830</v>
      </c>
      <c r="G335" s="227" t="s">
        <v>821</v>
      </c>
      <c r="H335" s="180">
        <v>779</v>
      </c>
      <c r="I335" s="227" t="s">
        <v>49</v>
      </c>
      <c r="J335" s="4" t="str">
        <f t="shared" si="88"/>
        <v>Industry Energy Efficiency Standards</v>
      </c>
      <c r="K335" s="230" t="str">
        <f t="shared" si="88"/>
        <v>indst efficiency standards</v>
      </c>
      <c r="L335" s="230">
        <f t="shared" si="88"/>
        <v>0</v>
      </c>
      <c r="M335" s="230">
        <f t="shared" si="88"/>
        <v>0.33</v>
      </c>
      <c r="N335" s="230">
        <f t="shared" si="88"/>
        <v>0.01</v>
      </c>
      <c r="O335" s="231" t="str">
        <f t="shared" si="88"/>
        <v>% reduction in energy use</v>
      </c>
      <c r="P335"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31" t="str">
        <f t="shared" si="88"/>
        <v>industry-ag-main.html#eff-stds</v>
      </c>
      <c r="R335" s="232" t="str">
        <f t="shared" si="88"/>
        <v>industry-energy-efficiency-standards.html</v>
      </c>
      <c r="S335" s="231" t="str">
        <f t="shared" si="88"/>
        <v>U.S. DOE, 2016, Industrial Energy Efficiency Potential Analysis, https://energy.gov/sites/prod/files/2017/04/f34/energy-savings-by-state-industrial-methodology.pdf</v>
      </c>
      <c r="T335" s="231" t="str">
        <f t="shared" si="88"/>
        <v>U.S. DOE, 2016, Industrial Energy Efficiency Potential Analysis, https://energy.gov/sites/prod/files/2017/04/f34/energy-savings-by-state-industrial-methodology.pdf</v>
      </c>
    </row>
    <row r="336" spans="1:20" s="4" customFormat="1" ht="90">
      <c r="A336" s="4" t="str">
        <f t="shared" si="87"/>
        <v>Industry</v>
      </c>
      <c r="B336" s="4" t="str">
        <f t="shared" si="87"/>
        <v>Industry Energy Efficiency Standards</v>
      </c>
      <c r="C336" s="4" t="str">
        <f t="shared" si="87"/>
        <v>Percentage Improvement in Eqpt Efficiency Standards above BAU</v>
      </c>
      <c r="D336" s="228" t="s">
        <v>146</v>
      </c>
      <c r="E336" s="227" t="s">
        <v>818</v>
      </c>
      <c r="F336" s="228" t="s">
        <v>830</v>
      </c>
      <c r="G336" s="227" t="s">
        <v>822</v>
      </c>
      <c r="H336" s="180">
        <v>780</v>
      </c>
      <c r="I336" s="227" t="s">
        <v>48</v>
      </c>
      <c r="J336" s="4" t="str">
        <f t="shared" si="88"/>
        <v>Industry Energy Efficiency Standards</v>
      </c>
      <c r="K336" s="230" t="str">
        <f t="shared" si="88"/>
        <v>indst efficiency standards</v>
      </c>
      <c r="L336" s="230">
        <f t="shared" si="88"/>
        <v>0</v>
      </c>
      <c r="M336" s="230">
        <f t="shared" si="88"/>
        <v>0.33</v>
      </c>
      <c r="N336" s="230">
        <f t="shared" si="88"/>
        <v>0.01</v>
      </c>
      <c r="O336" s="231" t="str">
        <f t="shared" si="88"/>
        <v>% reduction in energy use</v>
      </c>
      <c r="P336"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31" t="str">
        <f t="shared" si="88"/>
        <v>industry-ag-main.html#eff-stds</v>
      </c>
      <c r="R336" s="232" t="str">
        <f t="shared" si="88"/>
        <v>industry-energy-efficiency-standards.html</v>
      </c>
      <c r="S336" s="231" t="str">
        <f t="shared" si="88"/>
        <v>U.S. DOE, 2016, Industrial Energy Efficiency Potential Analysis, https://energy.gov/sites/prod/files/2017/04/f34/energy-savings-by-state-industrial-methodology.pdf</v>
      </c>
      <c r="T336" s="231" t="str">
        <f t="shared" si="88"/>
        <v>U.S. DOE, 2016, Industrial Energy Efficiency Potential Analysis, https://energy.gov/sites/prod/files/2017/04/f34/energy-savings-by-state-industrial-methodology.pdf</v>
      </c>
    </row>
    <row r="337" spans="1:20" s="4" customFormat="1" ht="90">
      <c r="A337" s="4" t="str">
        <f t="shared" si="87"/>
        <v>Industry</v>
      </c>
      <c r="B337" s="4" t="str">
        <f t="shared" si="87"/>
        <v>Industry Energy Efficiency Standards</v>
      </c>
      <c r="C337" s="4" t="str">
        <f t="shared" si="87"/>
        <v>Percentage Improvement in Eqpt Efficiency Standards above BAU</v>
      </c>
      <c r="D337" s="228" t="s">
        <v>146</v>
      </c>
      <c r="E337" s="227" t="s">
        <v>819</v>
      </c>
      <c r="F337" s="228" t="s">
        <v>830</v>
      </c>
      <c r="G337" s="227" t="s">
        <v>825</v>
      </c>
      <c r="H337" s="180">
        <v>781</v>
      </c>
      <c r="I337" s="227" t="s">
        <v>49</v>
      </c>
      <c r="J337" s="4" t="str">
        <f t="shared" si="88"/>
        <v>Industry Energy Efficiency Standards</v>
      </c>
      <c r="K337" s="230" t="str">
        <f t="shared" si="88"/>
        <v>indst efficiency standards</v>
      </c>
      <c r="L337" s="230">
        <f t="shared" si="88"/>
        <v>0</v>
      </c>
      <c r="M337" s="230">
        <f t="shared" si="88"/>
        <v>0.33</v>
      </c>
      <c r="N337" s="230">
        <f t="shared" si="88"/>
        <v>0.01</v>
      </c>
      <c r="O337" s="231" t="str">
        <f t="shared" si="88"/>
        <v>% reduction in energy use</v>
      </c>
      <c r="P337"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31" t="str">
        <f t="shared" si="88"/>
        <v>industry-ag-main.html#eff-stds</v>
      </c>
      <c r="R337" s="232" t="str">
        <f t="shared" si="88"/>
        <v>industry-energy-efficiency-standards.html</v>
      </c>
      <c r="S337" s="231" t="str">
        <f t="shared" si="88"/>
        <v>U.S. DOE, 2016, Industrial Energy Efficiency Potential Analysis, https://energy.gov/sites/prod/files/2017/04/f34/energy-savings-by-state-industrial-methodology.pdf</v>
      </c>
      <c r="T337" s="231" t="str">
        <f t="shared" si="88"/>
        <v>U.S. DOE, 2016, Industrial Energy Efficiency Potential Analysis, https://energy.gov/sites/prod/files/2017/04/f34/energy-savings-by-state-industrial-methodology.pdf</v>
      </c>
    </row>
    <row r="338" spans="1:20" s="4" customFormat="1" ht="90">
      <c r="A338" s="4" t="str">
        <f t="shared" si="87"/>
        <v>Industry</v>
      </c>
      <c r="B338" s="4" t="str">
        <f t="shared" si="87"/>
        <v>Industry Energy Efficiency Standards</v>
      </c>
      <c r="C338" s="4" t="str">
        <f t="shared" si="87"/>
        <v>Percentage Improvement in Eqpt Efficiency Standards above BAU</v>
      </c>
      <c r="D338" s="228" t="s">
        <v>146</v>
      </c>
      <c r="E338" s="227" t="s">
        <v>1253</v>
      </c>
      <c r="F338" s="228" t="s">
        <v>830</v>
      </c>
      <c r="G338" s="227" t="s">
        <v>1256</v>
      </c>
      <c r="H338" s="180">
        <v>782</v>
      </c>
      <c r="I338" s="227" t="s">
        <v>49</v>
      </c>
      <c r="J338" s="4" t="str">
        <f t="shared" si="88"/>
        <v>Industry Energy Efficiency Standards</v>
      </c>
      <c r="K338" s="230" t="str">
        <f t="shared" si="88"/>
        <v>indst efficiency standards</v>
      </c>
      <c r="L338" s="230">
        <f t="shared" si="88"/>
        <v>0</v>
      </c>
      <c r="M338" s="230">
        <f t="shared" si="88"/>
        <v>0.33</v>
      </c>
      <c r="N338" s="230">
        <f t="shared" si="88"/>
        <v>0.01</v>
      </c>
      <c r="O338" s="231" t="str">
        <f t="shared" si="88"/>
        <v>% reduction in energy use</v>
      </c>
      <c r="P338"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31" t="str">
        <f t="shared" si="88"/>
        <v>industry-ag-main.html#eff-stds</v>
      </c>
      <c r="R338" s="232" t="str">
        <f t="shared" si="88"/>
        <v>industry-energy-efficiency-standards.html</v>
      </c>
      <c r="S338" s="231" t="str">
        <f t="shared" si="88"/>
        <v>U.S. DOE, 2016, Industrial Energy Efficiency Potential Analysis, https://energy.gov/sites/prod/files/2017/04/f34/energy-savings-by-state-industrial-methodology.pdf</v>
      </c>
      <c r="T338" s="231" t="str">
        <f t="shared" si="88"/>
        <v>U.S. DOE, 2016, Industrial Energy Efficiency Potential Analysis, https://energy.gov/sites/prod/files/2017/04/f34/energy-savings-by-state-industrial-methodology.pdf</v>
      </c>
    </row>
    <row r="339" spans="1:20" s="4" customFormat="1" ht="90">
      <c r="A339" s="4" t="str">
        <f t="shared" si="87"/>
        <v>Industry</v>
      </c>
      <c r="B339" s="4" t="str">
        <f t="shared" si="87"/>
        <v>Industry Energy Efficiency Standards</v>
      </c>
      <c r="C339" s="4" t="str">
        <f t="shared" si="87"/>
        <v>Percentage Improvement in Eqpt Efficiency Standards above BAU</v>
      </c>
      <c r="D339" s="228" t="s">
        <v>146</v>
      </c>
      <c r="E339" s="227" t="s">
        <v>1254</v>
      </c>
      <c r="F339" s="228" t="s">
        <v>830</v>
      </c>
      <c r="G339" s="227" t="s">
        <v>1258</v>
      </c>
      <c r="H339" s="180">
        <v>783</v>
      </c>
      <c r="I339" s="227" t="s">
        <v>48</v>
      </c>
      <c r="J339" s="4" t="str">
        <f t="shared" si="88"/>
        <v>Industry Energy Efficiency Standards</v>
      </c>
      <c r="K339" s="230" t="str">
        <f t="shared" si="88"/>
        <v>indst efficiency standards</v>
      </c>
      <c r="L339" s="230">
        <f t="shared" si="88"/>
        <v>0</v>
      </c>
      <c r="M339" s="230">
        <f t="shared" si="88"/>
        <v>0.33</v>
      </c>
      <c r="N339" s="230">
        <f t="shared" si="88"/>
        <v>0.01</v>
      </c>
      <c r="O339" s="231" t="str">
        <f t="shared" si="88"/>
        <v>% reduction in energy use</v>
      </c>
      <c r="P339"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31" t="str">
        <f t="shared" si="88"/>
        <v>industry-ag-main.html#eff-stds</v>
      </c>
      <c r="R339" s="232" t="str">
        <f t="shared" si="88"/>
        <v>industry-energy-efficiency-standards.html</v>
      </c>
      <c r="S339" s="231" t="str">
        <f t="shared" si="88"/>
        <v>U.S. DOE, 2016, Industrial Energy Efficiency Potential Analysis, https://energy.gov/sites/prod/files/2017/04/f34/energy-savings-by-state-industrial-methodology.pdf</v>
      </c>
      <c r="T339" s="231" t="str">
        <f t="shared" si="88"/>
        <v>U.S. DOE, 2016, Industrial Energy Efficiency Potential Analysis, https://energy.gov/sites/prod/files/2017/04/f34/energy-savings-by-state-industrial-methodology.pdf</v>
      </c>
    </row>
    <row r="340" spans="1:20" s="4" customFormat="1" ht="90">
      <c r="A340" s="4" t="str">
        <f t="shared" si="87"/>
        <v>Industry</v>
      </c>
      <c r="B340" s="4" t="str">
        <f t="shared" si="87"/>
        <v>Industry Energy Efficiency Standards</v>
      </c>
      <c r="C340" s="4" t="str">
        <f t="shared" si="87"/>
        <v>Percentage Improvement in Eqpt Efficiency Standards above BAU</v>
      </c>
      <c r="D340" s="228" t="s">
        <v>146</v>
      </c>
      <c r="E340" s="227" t="s">
        <v>1255</v>
      </c>
      <c r="F340" s="228" t="s">
        <v>830</v>
      </c>
      <c r="G340" s="227" t="s">
        <v>1259</v>
      </c>
      <c r="H340" s="180">
        <v>784</v>
      </c>
      <c r="I340" s="227" t="s">
        <v>48</v>
      </c>
      <c r="J340" s="4" t="str">
        <f t="shared" si="88"/>
        <v>Industry Energy Efficiency Standards</v>
      </c>
      <c r="K340" s="230" t="str">
        <f t="shared" si="88"/>
        <v>indst efficiency standards</v>
      </c>
      <c r="L340" s="230">
        <f t="shared" si="88"/>
        <v>0</v>
      </c>
      <c r="M340" s="230">
        <f t="shared" si="88"/>
        <v>0.33</v>
      </c>
      <c r="N340" s="230">
        <f t="shared" si="88"/>
        <v>0.01</v>
      </c>
      <c r="O340" s="231" t="str">
        <f t="shared" si="88"/>
        <v>% reduction in energy use</v>
      </c>
      <c r="P340"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31" t="str">
        <f t="shared" si="88"/>
        <v>industry-ag-main.html#eff-stds</v>
      </c>
      <c r="R340" s="232" t="str">
        <f t="shared" si="88"/>
        <v>industry-energy-efficiency-standards.html</v>
      </c>
      <c r="S340" s="231" t="str">
        <f t="shared" si="88"/>
        <v>U.S. DOE, 2016, Industrial Energy Efficiency Potential Analysis, https://energy.gov/sites/prod/files/2017/04/f34/energy-savings-by-state-industrial-methodology.pdf</v>
      </c>
      <c r="T340" s="231" t="str">
        <f t="shared" si="88"/>
        <v>U.S. DOE, 2016, Industrial Energy Efficiency Potential Analysis, https://energy.gov/sites/prod/files/2017/04/f34/energy-savings-by-state-industrial-methodology.pdf</v>
      </c>
    </row>
    <row r="341" spans="1:20" s="4" customFormat="1" ht="90">
      <c r="A341" s="4" t="str">
        <f t="shared" si="87"/>
        <v>Industry</v>
      </c>
      <c r="B341" s="4" t="str">
        <f t="shared" si="87"/>
        <v>Industry Energy Efficiency Standards</v>
      </c>
      <c r="C341" s="4" t="str">
        <f t="shared" si="87"/>
        <v>Percentage Improvement in Eqpt Efficiency Standards above BAU</v>
      </c>
      <c r="D341" s="228" t="s">
        <v>146</v>
      </c>
      <c r="E341" s="227" t="s">
        <v>1252</v>
      </c>
      <c r="F341" s="228" t="s">
        <v>830</v>
      </c>
      <c r="G341" s="227" t="s">
        <v>1257</v>
      </c>
      <c r="H341" s="180">
        <v>785</v>
      </c>
      <c r="I341" s="227" t="s">
        <v>49</v>
      </c>
      <c r="J341" s="4" t="str">
        <f t="shared" si="88"/>
        <v>Industry Energy Efficiency Standards</v>
      </c>
      <c r="K341" s="230" t="str">
        <f t="shared" si="88"/>
        <v>indst efficiency standards</v>
      </c>
      <c r="L341" s="230">
        <f t="shared" si="88"/>
        <v>0</v>
      </c>
      <c r="M341" s="230">
        <f t="shared" si="88"/>
        <v>0.33</v>
      </c>
      <c r="N341" s="230">
        <f t="shared" si="88"/>
        <v>0.01</v>
      </c>
      <c r="O341" s="231" t="str">
        <f t="shared" si="88"/>
        <v>% reduction in energy use</v>
      </c>
      <c r="P341"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31" t="str">
        <f t="shared" si="88"/>
        <v>industry-ag-main.html#eff-stds</v>
      </c>
      <c r="R341" s="232" t="str">
        <f t="shared" si="88"/>
        <v>industry-energy-efficiency-standards.html</v>
      </c>
      <c r="S341" s="231" t="str">
        <f t="shared" si="88"/>
        <v>U.S. DOE, 2016, Industrial Energy Efficiency Potential Analysis, https://energy.gov/sites/prod/files/2017/04/f34/energy-savings-by-state-industrial-methodology.pdf</v>
      </c>
      <c r="T341" s="231" t="str">
        <f t="shared" si="88"/>
        <v>U.S. DOE, 2016, Industrial Energy Efficiency Potential Analysis, https://energy.gov/sites/prod/files/2017/04/f34/energy-savings-by-state-industrial-methodology.pdf</v>
      </c>
    </row>
    <row r="342" spans="1:20" s="4" customFormat="1" ht="90">
      <c r="A342" s="4" t="str">
        <f t="shared" si="87"/>
        <v>Industry</v>
      </c>
      <c r="B342" s="4" t="str">
        <f t="shared" si="87"/>
        <v>Industry Energy Efficiency Standards</v>
      </c>
      <c r="C342" s="4" t="str">
        <f t="shared" si="87"/>
        <v>Percentage Improvement in Eqpt Efficiency Standards above BAU</v>
      </c>
      <c r="D342" s="228" t="s">
        <v>147</v>
      </c>
      <c r="E342" s="227" t="s">
        <v>814</v>
      </c>
      <c r="F342" s="228" t="s">
        <v>831</v>
      </c>
      <c r="G342" s="227" t="s">
        <v>820</v>
      </c>
      <c r="H342" s="180">
        <v>786</v>
      </c>
      <c r="I342" s="227" t="s">
        <v>48</v>
      </c>
      <c r="J342" s="4" t="str">
        <f t="shared" si="88"/>
        <v>Industry Energy Efficiency Standards</v>
      </c>
      <c r="K342" s="230" t="str">
        <f t="shared" si="88"/>
        <v>indst efficiency standards</v>
      </c>
      <c r="L342" s="230">
        <f t="shared" si="88"/>
        <v>0</v>
      </c>
      <c r="M342" s="230">
        <f t="shared" si="88"/>
        <v>0.33</v>
      </c>
      <c r="N342" s="230">
        <f t="shared" si="88"/>
        <v>0.01</v>
      </c>
      <c r="O342" s="231" t="str">
        <f t="shared" si="88"/>
        <v>% reduction in energy use</v>
      </c>
      <c r="P342"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31" t="str">
        <f t="shared" si="88"/>
        <v>industry-ag-main.html#eff-stds</v>
      </c>
      <c r="R342" s="232" t="str">
        <f t="shared" si="88"/>
        <v>industry-energy-efficiency-standards.html</v>
      </c>
      <c r="S342" s="231" t="str">
        <f t="shared" si="88"/>
        <v>U.S. DOE, 2016, Industrial Energy Efficiency Potential Analysis, https://energy.gov/sites/prod/files/2017/04/f34/energy-savings-by-state-industrial-methodology.pdf</v>
      </c>
      <c r="T342" s="231" t="str">
        <f t="shared" si="88"/>
        <v>U.S. DOE, 2016, Industrial Energy Efficiency Potential Analysis, https://energy.gov/sites/prod/files/2017/04/f34/energy-savings-by-state-industrial-methodology.pdf</v>
      </c>
    </row>
    <row r="343" spans="1:20" s="4" customFormat="1" ht="90">
      <c r="A343" s="4" t="str">
        <f t="shared" si="87"/>
        <v>Industry</v>
      </c>
      <c r="B343" s="4" t="str">
        <f t="shared" si="87"/>
        <v>Industry Energy Efficiency Standards</v>
      </c>
      <c r="C343" s="4" t="str">
        <f t="shared" si="87"/>
        <v>Percentage Improvement in Eqpt Efficiency Standards above BAU</v>
      </c>
      <c r="D343" s="228" t="s">
        <v>147</v>
      </c>
      <c r="E343" s="227" t="s">
        <v>815</v>
      </c>
      <c r="F343" s="228" t="s">
        <v>831</v>
      </c>
      <c r="G343" s="227" t="s">
        <v>823</v>
      </c>
      <c r="H343" s="180">
        <v>787</v>
      </c>
      <c r="I343" s="227" t="s">
        <v>48</v>
      </c>
      <c r="J343" s="4" t="str">
        <f t="shared" si="88"/>
        <v>Industry Energy Efficiency Standards</v>
      </c>
      <c r="K343" s="230" t="str">
        <f t="shared" si="88"/>
        <v>indst efficiency standards</v>
      </c>
      <c r="L343" s="230">
        <f t="shared" si="88"/>
        <v>0</v>
      </c>
      <c r="M343" s="230">
        <f t="shared" si="88"/>
        <v>0.33</v>
      </c>
      <c r="N343" s="230">
        <f t="shared" si="88"/>
        <v>0.01</v>
      </c>
      <c r="O343" s="231" t="str">
        <f t="shared" si="88"/>
        <v>% reduction in energy use</v>
      </c>
      <c r="P343"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31" t="str">
        <f t="shared" si="88"/>
        <v>industry-ag-main.html#eff-stds</v>
      </c>
      <c r="R343" s="232" t="str">
        <f t="shared" si="88"/>
        <v>industry-energy-efficiency-standards.html</v>
      </c>
      <c r="S343" s="231" t="str">
        <f t="shared" si="88"/>
        <v>U.S. DOE, 2016, Industrial Energy Efficiency Potential Analysis, https://energy.gov/sites/prod/files/2017/04/f34/energy-savings-by-state-industrial-methodology.pdf</v>
      </c>
      <c r="T343" s="231" t="str">
        <f t="shared" si="88"/>
        <v>U.S. DOE, 2016, Industrial Energy Efficiency Potential Analysis, https://energy.gov/sites/prod/files/2017/04/f34/energy-savings-by-state-industrial-methodology.pdf</v>
      </c>
    </row>
    <row r="344" spans="1:20" s="4" customFormat="1" ht="90">
      <c r="A344" s="4" t="str">
        <f t="shared" si="87"/>
        <v>Industry</v>
      </c>
      <c r="B344" s="4" t="str">
        <f t="shared" si="87"/>
        <v>Industry Energy Efficiency Standards</v>
      </c>
      <c r="C344" s="4" t="str">
        <f t="shared" si="87"/>
        <v>Percentage Improvement in Eqpt Efficiency Standards above BAU</v>
      </c>
      <c r="D344" s="228" t="s">
        <v>147</v>
      </c>
      <c r="E344" s="227" t="s">
        <v>816</v>
      </c>
      <c r="F344" s="228" t="s">
        <v>831</v>
      </c>
      <c r="G344" s="227" t="s">
        <v>824</v>
      </c>
      <c r="H344" s="180">
        <v>788</v>
      </c>
      <c r="I344" s="227" t="s">
        <v>48</v>
      </c>
      <c r="J344" s="4" t="str">
        <f t="shared" si="88"/>
        <v>Industry Energy Efficiency Standards</v>
      </c>
      <c r="K344" s="230" t="str">
        <f t="shared" si="88"/>
        <v>indst efficiency standards</v>
      </c>
      <c r="L344" s="230">
        <f t="shared" si="88"/>
        <v>0</v>
      </c>
      <c r="M344" s="230">
        <f t="shared" si="88"/>
        <v>0.33</v>
      </c>
      <c r="N344" s="230">
        <f t="shared" si="88"/>
        <v>0.01</v>
      </c>
      <c r="O344" s="231" t="str">
        <f t="shared" si="88"/>
        <v>% reduction in energy use</v>
      </c>
      <c r="P344"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31" t="str">
        <f t="shared" si="88"/>
        <v>industry-ag-main.html#eff-stds</v>
      </c>
      <c r="R344" s="232" t="str">
        <f t="shared" si="88"/>
        <v>industry-energy-efficiency-standards.html</v>
      </c>
      <c r="S344" s="231" t="str">
        <f t="shared" si="88"/>
        <v>U.S. DOE, 2016, Industrial Energy Efficiency Potential Analysis, https://energy.gov/sites/prod/files/2017/04/f34/energy-savings-by-state-industrial-methodology.pdf</v>
      </c>
      <c r="T344" s="231" t="str">
        <f t="shared" si="88"/>
        <v>U.S. DOE, 2016, Industrial Energy Efficiency Potential Analysis, https://energy.gov/sites/prod/files/2017/04/f34/energy-savings-by-state-industrial-methodology.pdf</v>
      </c>
    </row>
    <row r="345" spans="1:20" s="4" customFormat="1" ht="90">
      <c r="A345" s="4" t="str">
        <f t="shared" si="87"/>
        <v>Industry</v>
      </c>
      <c r="B345" s="4" t="str">
        <f t="shared" si="87"/>
        <v>Industry Energy Efficiency Standards</v>
      </c>
      <c r="C345" s="4" t="str">
        <f t="shared" si="87"/>
        <v>Percentage Improvement in Eqpt Efficiency Standards above BAU</v>
      </c>
      <c r="D345" s="228" t="s">
        <v>147</v>
      </c>
      <c r="E345" s="227" t="s">
        <v>817</v>
      </c>
      <c r="F345" s="228" t="s">
        <v>831</v>
      </c>
      <c r="G345" s="227" t="s">
        <v>821</v>
      </c>
      <c r="H345" s="180">
        <v>789</v>
      </c>
      <c r="I345" s="227" t="s">
        <v>49</v>
      </c>
      <c r="J345" s="4" t="str">
        <f t="shared" si="88"/>
        <v>Industry Energy Efficiency Standards</v>
      </c>
      <c r="K345" s="230" t="str">
        <f t="shared" si="88"/>
        <v>indst efficiency standards</v>
      </c>
      <c r="L345" s="230">
        <f t="shared" si="88"/>
        <v>0</v>
      </c>
      <c r="M345" s="230">
        <f t="shared" si="88"/>
        <v>0.33</v>
      </c>
      <c r="N345" s="230">
        <f t="shared" si="88"/>
        <v>0.01</v>
      </c>
      <c r="O345" s="231" t="str">
        <f t="shared" si="88"/>
        <v>% reduction in energy use</v>
      </c>
      <c r="P345"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31" t="str">
        <f t="shared" si="88"/>
        <v>industry-ag-main.html#eff-stds</v>
      </c>
      <c r="R345" s="232" t="str">
        <f t="shared" si="88"/>
        <v>industry-energy-efficiency-standards.html</v>
      </c>
      <c r="S345" s="231" t="str">
        <f t="shared" si="88"/>
        <v>U.S. DOE, 2016, Industrial Energy Efficiency Potential Analysis, https://energy.gov/sites/prod/files/2017/04/f34/energy-savings-by-state-industrial-methodology.pdf</v>
      </c>
      <c r="T345" s="231" t="str">
        <f t="shared" si="88"/>
        <v>U.S. DOE, 2016, Industrial Energy Efficiency Potential Analysis, https://energy.gov/sites/prod/files/2017/04/f34/energy-savings-by-state-industrial-methodology.pdf</v>
      </c>
    </row>
    <row r="346" spans="1:20" s="4" customFormat="1" ht="90">
      <c r="A346" s="4" t="str">
        <f t="shared" si="87"/>
        <v>Industry</v>
      </c>
      <c r="B346" s="4" t="str">
        <f t="shared" si="87"/>
        <v>Industry Energy Efficiency Standards</v>
      </c>
      <c r="C346" s="4" t="str">
        <f t="shared" si="87"/>
        <v>Percentage Improvement in Eqpt Efficiency Standards above BAU</v>
      </c>
      <c r="D346" s="228" t="s">
        <v>147</v>
      </c>
      <c r="E346" s="227" t="s">
        <v>818</v>
      </c>
      <c r="F346" s="228" t="s">
        <v>831</v>
      </c>
      <c r="G346" s="227" t="s">
        <v>822</v>
      </c>
      <c r="H346" s="180">
        <v>790</v>
      </c>
      <c r="I346" s="227" t="s">
        <v>48</v>
      </c>
      <c r="J346" s="4" t="str">
        <f t="shared" si="88"/>
        <v>Industry Energy Efficiency Standards</v>
      </c>
      <c r="K346" s="230" t="str">
        <f t="shared" si="88"/>
        <v>indst efficiency standards</v>
      </c>
      <c r="L346" s="230">
        <f t="shared" si="88"/>
        <v>0</v>
      </c>
      <c r="M346" s="230">
        <f t="shared" si="88"/>
        <v>0.33</v>
      </c>
      <c r="N346" s="230">
        <f t="shared" si="88"/>
        <v>0.01</v>
      </c>
      <c r="O346" s="231" t="str">
        <f t="shared" si="88"/>
        <v>% reduction in energy use</v>
      </c>
      <c r="P346"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31" t="str">
        <f t="shared" si="88"/>
        <v>industry-ag-main.html#eff-stds</v>
      </c>
      <c r="R346" s="232" t="str">
        <f t="shared" si="88"/>
        <v>industry-energy-efficiency-standards.html</v>
      </c>
      <c r="S346" s="231" t="str">
        <f t="shared" si="88"/>
        <v>U.S. DOE, 2016, Industrial Energy Efficiency Potential Analysis, https://energy.gov/sites/prod/files/2017/04/f34/energy-savings-by-state-industrial-methodology.pdf</v>
      </c>
      <c r="T346" s="231" t="str">
        <f t="shared" si="88"/>
        <v>U.S. DOE, 2016, Industrial Energy Efficiency Potential Analysis, https://energy.gov/sites/prod/files/2017/04/f34/energy-savings-by-state-industrial-methodology.pdf</v>
      </c>
    </row>
    <row r="347" spans="1:20" s="4" customFormat="1" ht="90">
      <c r="A347" s="4" t="str">
        <f t="shared" si="87"/>
        <v>Industry</v>
      </c>
      <c r="B347" s="4" t="str">
        <f t="shared" si="87"/>
        <v>Industry Energy Efficiency Standards</v>
      </c>
      <c r="C347" s="4" t="str">
        <f t="shared" si="87"/>
        <v>Percentage Improvement in Eqpt Efficiency Standards above BAU</v>
      </c>
      <c r="D347" s="228" t="s">
        <v>147</v>
      </c>
      <c r="E347" s="227" t="s">
        <v>819</v>
      </c>
      <c r="F347" s="228" t="s">
        <v>831</v>
      </c>
      <c r="G347" s="227" t="s">
        <v>825</v>
      </c>
      <c r="H347" s="180">
        <v>791</v>
      </c>
      <c r="I347" s="227" t="s">
        <v>49</v>
      </c>
      <c r="J347" s="4" t="str">
        <f t="shared" si="88"/>
        <v>Industry Energy Efficiency Standards</v>
      </c>
      <c r="K347" s="230" t="str">
        <f t="shared" si="88"/>
        <v>indst efficiency standards</v>
      </c>
      <c r="L347" s="230">
        <f t="shared" si="88"/>
        <v>0</v>
      </c>
      <c r="M347" s="230">
        <f t="shared" si="88"/>
        <v>0.33</v>
      </c>
      <c r="N347" s="230">
        <f t="shared" si="88"/>
        <v>0.01</v>
      </c>
      <c r="O347" s="231" t="str">
        <f t="shared" si="88"/>
        <v>% reduction in energy use</v>
      </c>
      <c r="P347"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31" t="str">
        <f t="shared" si="88"/>
        <v>industry-ag-main.html#eff-stds</v>
      </c>
      <c r="R347" s="232" t="str">
        <f t="shared" si="88"/>
        <v>industry-energy-efficiency-standards.html</v>
      </c>
      <c r="S347" s="231" t="str">
        <f t="shared" si="88"/>
        <v>U.S. DOE, 2016, Industrial Energy Efficiency Potential Analysis, https://energy.gov/sites/prod/files/2017/04/f34/energy-savings-by-state-industrial-methodology.pdf</v>
      </c>
      <c r="T347" s="231" t="str">
        <f t="shared" si="88"/>
        <v>U.S. DOE, 2016, Industrial Energy Efficiency Potential Analysis, https://energy.gov/sites/prod/files/2017/04/f34/energy-savings-by-state-industrial-methodology.pdf</v>
      </c>
    </row>
    <row r="348" spans="1:20" s="4" customFormat="1" ht="90">
      <c r="A348" s="4" t="str">
        <f t="shared" si="87"/>
        <v>Industry</v>
      </c>
      <c r="B348" s="4" t="str">
        <f t="shared" si="87"/>
        <v>Industry Energy Efficiency Standards</v>
      </c>
      <c r="C348" s="4" t="str">
        <f t="shared" si="87"/>
        <v>Percentage Improvement in Eqpt Efficiency Standards above BAU</v>
      </c>
      <c r="D348" s="228" t="s">
        <v>147</v>
      </c>
      <c r="E348" s="227" t="s">
        <v>1253</v>
      </c>
      <c r="F348" s="228" t="s">
        <v>831</v>
      </c>
      <c r="G348" s="227" t="s">
        <v>1256</v>
      </c>
      <c r="H348" s="180">
        <v>792</v>
      </c>
      <c r="I348" s="227" t="s">
        <v>49</v>
      </c>
      <c r="J348" s="4" t="str">
        <f t="shared" si="88"/>
        <v>Industry Energy Efficiency Standards</v>
      </c>
      <c r="K348" s="230" t="str">
        <f t="shared" si="88"/>
        <v>indst efficiency standards</v>
      </c>
      <c r="L348" s="230">
        <f t="shared" si="88"/>
        <v>0</v>
      </c>
      <c r="M348" s="230">
        <f t="shared" si="88"/>
        <v>0.33</v>
      </c>
      <c r="N348" s="230">
        <f t="shared" si="88"/>
        <v>0.01</v>
      </c>
      <c r="O348" s="231" t="str">
        <f t="shared" si="88"/>
        <v>% reduction in energy use</v>
      </c>
      <c r="P348"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31" t="str">
        <f t="shared" si="88"/>
        <v>industry-ag-main.html#eff-stds</v>
      </c>
      <c r="R348" s="232" t="str">
        <f t="shared" si="88"/>
        <v>industry-energy-efficiency-standards.html</v>
      </c>
      <c r="S348" s="231" t="str">
        <f t="shared" si="88"/>
        <v>U.S. DOE, 2016, Industrial Energy Efficiency Potential Analysis, https://energy.gov/sites/prod/files/2017/04/f34/energy-savings-by-state-industrial-methodology.pdf</v>
      </c>
      <c r="T348" s="231" t="str">
        <f t="shared" si="88"/>
        <v>U.S. DOE, 2016, Industrial Energy Efficiency Potential Analysis, https://energy.gov/sites/prod/files/2017/04/f34/energy-savings-by-state-industrial-methodology.pdf</v>
      </c>
    </row>
    <row r="349" spans="1:20" s="4" customFormat="1" ht="90">
      <c r="A349" s="4" t="str">
        <f t="shared" si="87"/>
        <v>Industry</v>
      </c>
      <c r="B349" s="4" t="str">
        <f t="shared" si="87"/>
        <v>Industry Energy Efficiency Standards</v>
      </c>
      <c r="C349" s="4" t="str">
        <f t="shared" si="87"/>
        <v>Percentage Improvement in Eqpt Efficiency Standards above BAU</v>
      </c>
      <c r="D349" s="228" t="s">
        <v>147</v>
      </c>
      <c r="E349" s="227" t="s">
        <v>1254</v>
      </c>
      <c r="F349" s="228" t="s">
        <v>831</v>
      </c>
      <c r="G349" s="227" t="s">
        <v>1258</v>
      </c>
      <c r="H349" s="180">
        <v>793</v>
      </c>
      <c r="I349" s="227" t="s">
        <v>48</v>
      </c>
      <c r="J349" s="4" t="str">
        <f t="shared" si="88"/>
        <v>Industry Energy Efficiency Standards</v>
      </c>
      <c r="K349" s="230" t="str">
        <f t="shared" si="88"/>
        <v>indst efficiency standards</v>
      </c>
      <c r="L349" s="230">
        <f t="shared" si="88"/>
        <v>0</v>
      </c>
      <c r="M349" s="230">
        <f t="shared" si="88"/>
        <v>0.33</v>
      </c>
      <c r="N349" s="230">
        <f t="shared" si="88"/>
        <v>0.01</v>
      </c>
      <c r="O349" s="231" t="str">
        <f t="shared" si="88"/>
        <v>% reduction in energy use</v>
      </c>
      <c r="P349"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31" t="str">
        <f t="shared" si="88"/>
        <v>industry-ag-main.html#eff-stds</v>
      </c>
      <c r="R349" s="232" t="str">
        <f t="shared" si="88"/>
        <v>industry-energy-efficiency-standards.html</v>
      </c>
      <c r="S349" s="231" t="str">
        <f t="shared" si="88"/>
        <v>U.S. DOE, 2016, Industrial Energy Efficiency Potential Analysis, https://energy.gov/sites/prod/files/2017/04/f34/energy-savings-by-state-industrial-methodology.pdf</v>
      </c>
      <c r="T349" s="231" t="str">
        <f t="shared" si="88"/>
        <v>U.S. DOE, 2016, Industrial Energy Efficiency Potential Analysis, https://energy.gov/sites/prod/files/2017/04/f34/energy-savings-by-state-industrial-methodology.pdf</v>
      </c>
    </row>
    <row r="350" spans="1:20" s="4" customFormat="1" ht="90">
      <c r="A350" s="4" t="str">
        <f t="shared" si="87"/>
        <v>Industry</v>
      </c>
      <c r="B350" s="4" t="str">
        <f t="shared" si="87"/>
        <v>Industry Energy Efficiency Standards</v>
      </c>
      <c r="C350" s="4" t="str">
        <f t="shared" si="87"/>
        <v>Percentage Improvement in Eqpt Efficiency Standards above BAU</v>
      </c>
      <c r="D350" s="228" t="s">
        <v>147</v>
      </c>
      <c r="E350" s="227" t="s">
        <v>1255</v>
      </c>
      <c r="F350" s="228" t="s">
        <v>831</v>
      </c>
      <c r="G350" s="227" t="s">
        <v>1259</v>
      </c>
      <c r="H350" s="180">
        <v>794</v>
      </c>
      <c r="I350" s="227" t="s">
        <v>48</v>
      </c>
      <c r="J350" s="4" t="str">
        <f t="shared" si="88"/>
        <v>Industry Energy Efficiency Standards</v>
      </c>
      <c r="K350" s="230" t="str">
        <f t="shared" si="88"/>
        <v>indst efficiency standards</v>
      </c>
      <c r="L350" s="230">
        <f t="shared" si="88"/>
        <v>0</v>
      </c>
      <c r="M350" s="230">
        <f t="shared" si="88"/>
        <v>0.33</v>
      </c>
      <c r="N350" s="230">
        <f t="shared" si="88"/>
        <v>0.01</v>
      </c>
      <c r="O350" s="231" t="str">
        <f t="shared" si="88"/>
        <v>% reduction in energy use</v>
      </c>
      <c r="P350"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31" t="str">
        <f t="shared" si="88"/>
        <v>industry-ag-main.html#eff-stds</v>
      </c>
      <c r="R350" s="232" t="str">
        <f t="shared" si="88"/>
        <v>industry-energy-efficiency-standards.html</v>
      </c>
      <c r="S350" s="231" t="str">
        <f t="shared" si="88"/>
        <v>U.S. DOE, 2016, Industrial Energy Efficiency Potential Analysis, https://energy.gov/sites/prod/files/2017/04/f34/energy-savings-by-state-industrial-methodology.pdf</v>
      </c>
      <c r="T350" s="231" t="str">
        <f t="shared" si="88"/>
        <v>U.S. DOE, 2016, Industrial Energy Efficiency Potential Analysis, https://energy.gov/sites/prod/files/2017/04/f34/energy-savings-by-state-industrial-methodology.pdf</v>
      </c>
    </row>
    <row r="351" spans="1:20" s="4" customFormat="1" ht="90">
      <c r="A351" s="4" t="str">
        <f t="shared" si="87"/>
        <v>Industry</v>
      </c>
      <c r="B351" s="4" t="str">
        <f t="shared" si="87"/>
        <v>Industry Energy Efficiency Standards</v>
      </c>
      <c r="C351" s="4" t="str">
        <f t="shared" si="87"/>
        <v>Percentage Improvement in Eqpt Efficiency Standards above BAU</v>
      </c>
      <c r="D351" s="228" t="s">
        <v>147</v>
      </c>
      <c r="E351" s="227" t="s">
        <v>1252</v>
      </c>
      <c r="F351" s="228" t="s">
        <v>831</v>
      </c>
      <c r="G351" s="227" t="s">
        <v>1257</v>
      </c>
      <c r="H351" s="180">
        <v>795</v>
      </c>
      <c r="I351" s="227" t="s">
        <v>49</v>
      </c>
      <c r="J351" s="4" t="str">
        <f t="shared" si="88"/>
        <v>Industry Energy Efficiency Standards</v>
      </c>
      <c r="K351" s="230" t="str">
        <f t="shared" si="88"/>
        <v>indst efficiency standards</v>
      </c>
      <c r="L351" s="230">
        <f t="shared" si="88"/>
        <v>0</v>
      </c>
      <c r="M351" s="230">
        <f t="shared" si="88"/>
        <v>0.33</v>
      </c>
      <c r="N351" s="230">
        <f t="shared" si="88"/>
        <v>0.01</v>
      </c>
      <c r="O351" s="231" t="str">
        <f t="shared" si="88"/>
        <v>% reduction in energy use</v>
      </c>
      <c r="P351"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31" t="str">
        <f t="shared" si="88"/>
        <v>industry-ag-main.html#eff-stds</v>
      </c>
      <c r="R351" s="232" t="str">
        <f t="shared" si="88"/>
        <v>industry-energy-efficiency-standards.html</v>
      </c>
      <c r="S351" s="231" t="str">
        <f t="shared" si="88"/>
        <v>U.S. DOE, 2016, Industrial Energy Efficiency Potential Analysis, https://energy.gov/sites/prod/files/2017/04/f34/energy-savings-by-state-industrial-methodology.pdf</v>
      </c>
      <c r="T351" s="231" t="str">
        <f t="shared" si="88"/>
        <v>U.S. DOE, 2016, Industrial Energy Efficiency Potential Analysis, https://energy.gov/sites/prod/files/2017/04/f34/energy-savings-by-state-industrial-methodology.pdf</v>
      </c>
    </row>
    <row r="352" spans="1:20" s="4" customFormat="1" ht="90">
      <c r="A352" s="4" t="str">
        <f t="shared" si="87"/>
        <v>Industry</v>
      </c>
      <c r="B352" s="4" t="str">
        <f t="shared" si="87"/>
        <v>Industry Energy Efficiency Standards</v>
      </c>
      <c r="C352" s="4" t="str">
        <f t="shared" si="87"/>
        <v>Percentage Improvement in Eqpt Efficiency Standards above BAU</v>
      </c>
      <c r="D352" s="228" t="s">
        <v>903</v>
      </c>
      <c r="E352" s="227" t="s">
        <v>814</v>
      </c>
      <c r="F352" s="227" t="s">
        <v>1333</v>
      </c>
      <c r="G352" s="227" t="s">
        <v>820</v>
      </c>
      <c r="H352" s="180">
        <v>796</v>
      </c>
      <c r="I352" s="227" t="s">
        <v>48</v>
      </c>
      <c r="J352" s="4" t="str">
        <f t="shared" si="88"/>
        <v>Industry Energy Efficiency Standards</v>
      </c>
      <c r="K352" s="230" t="str">
        <f t="shared" si="88"/>
        <v>indst efficiency standards</v>
      </c>
      <c r="L352" s="230">
        <f t="shared" si="88"/>
        <v>0</v>
      </c>
      <c r="M352" s="230">
        <f t="shared" si="88"/>
        <v>0.33</v>
      </c>
      <c r="N352" s="230">
        <f t="shared" si="88"/>
        <v>0.01</v>
      </c>
      <c r="O352" s="231" t="str">
        <f t="shared" si="88"/>
        <v>% reduction in energy use</v>
      </c>
      <c r="P352" s="231"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31" t="str">
        <f t="shared" si="88"/>
        <v>industry-ag-main.html#eff-stds</v>
      </c>
      <c r="R352" s="232" t="str">
        <f t="shared" si="88"/>
        <v>industry-energy-efficiency-standards.html</v>
      </c>
      <c r="S352" s="231" t="str">
        <f t="shared" si="88"/>
        <v>U.S. DOE, 2016, Industrial Energy Efficiency Potential Analysis, https://energy.gov/sites/prod/files/2017/04/f34/energy-savings-by-state-industrial-methodology.pdf</v>
      </c>
      <c r="T352" s="231" t="str">
        <f t="shared" si="88"/>
        <v>U.S. DOE, 2016, Industrial Energy Efficiency Potential Analysis, https://energy.gov/sites/prod/files/2017/04/f34/energy-savings-by-state-industrial-methodology.pdf</v>
      </c>
    </row>
    <row r="353" spans="1:20" s="4" customFormat="1" ht="90">
      <c r="A353" s="4" t="str">
        <f t="shared" si="87"/>
        <v>Industry</v>
      </c>
      <c r="B353" s="4" t="str">
        <f t="shared" si="87"/>
        <v>Industry Energy Efficiency Standards</v>
      </c>
      <c r="C353" s="4" t="str">
        <f t="shared" si="87"/>
        <v>Percentage Improvement in Eqpt Efficiency Standards above BAU</v>
      </c>
      <c r="D353" s="228" t="s">
        <v>903</v>
      </c>
      <c r="E353" s="227" t="s">
        <v>815</v>
      </c>
      <c r="F353" s="227" t="s">
        <v>1333</v>
      </c>
      <c r="G353" s="227" t="s">
        <v>823</v>
      </c>
      <c r="H353" s="180">
        <v>797</v>
      </c>
      <c r="I353" s="227" t="s">
        <v>48</v>
      </c>
      <c r="J353" s="4" t="str">
        <f t="shared" si="88"/>
        <v>Industry Energy Efficiency Standards</v>
      </c>
      <c r="K353" s="230" t="str">
        <f t="shared" si="88"/>
        <v>indst efficiency standards</v>
      </c>
      <c r="L353" s="230">
        <f t="shared" ref="J353:T391" si="89">L$312</f>
        <v>0</v>
      </c>
      <c r="M353" s="230">
        <f t="shared" si="89"/>
        <v>0.33</v>
      </c>
      <c r="N353" s="230">
        <f t="shared" si="89"/>
        <v>0.01</v>
      </c>
      <c r="O353" s="231" t="str">
        <f t="shared" si="89"/>
        <v>% reduction in energy use</v>
      </c>
      <c r="P353"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31" t="str">
        <f t="shared" si="89"/>
        <v>industry-ag-main.html#eff-stds</v>
      </c>
      <c r="R353" s="232" t="str">
        <f t="shared" si="89"/>
        <v>industry-energy-efficiency-standards.html</v>
      </c>
      <c r="S353" s="231" t="str">
        <f t="shared" si="89"/>
        <v>U.S. DOE, 2016, Industrial Energy Efficiency Potential Analysis, https://energy.gov/sites/prod/files/2017/04/f34/energy-savings-by-state-industrial-methodology.pdf</v>
      </c>
      <c r="T353" s="231" t="str">
        <f t="shared" si="89"/>
        <v>U.S. DOE, 2016, Industrial Energy Efficiency Potential Analysis, https://energy.gov/sites/prod/files/2017/04/f34/energy-savings-by-state-industrial-methodology.pdf</v>
      </c>
    </row>
    <row r="354" spans="1:20" s="4" customFormat="1" ht="90">
      <c r="A354" s="4" t="str">
        <f t="shared" si="87"/>
        <v>Industry</v>
      </c>
      <c r="B354" s="4" t="str">
        <f t="shared" si="87"/>
        <v>Industry Energy Efficiency Standards</v>
      </c>
      <c r="C354" s="4" t="str">
        <f t="shared" si="87"/>
        <v>Percentage Improvement in Eqpt Efficiency Standards above BAU</v>
      </c>
      <c r="D354" s="228" t="s">
        <v>903</v>
      </c>
      <c r="E354" s="227" t="s">
        <v>816</v>
      </c>
      <c r="F354" s="227" t="s">
        <v>1333</v>
      </c>
      <c r="G354" s="227" t="s">
        <v>824</v>
      </c>
      <c r="H354" s="180">
        <v>798</v>
      </c>
      <c r="I354" s="227" t="s">
        <v>48</v>
      </c>
      <c r="J354" s="4" t="str">
        <f t="shared" si="89"/>
        <v>Industry Energy Efficiency Standards</v>
      </c>
      <c r="K354" s="230" t="str">
        <f t="shared" si="89"/>
        <v>indst efficiency standards</v>
      </c>
      <c r="L354" s="230">
        <f t="shared" si="89"/>
        <v>0</v>
      </c>
      <c r="M354" s="230">
        <f t="shared" si="89"/>
        <v>0.33</v>
      </c>
      <c r="N354" s="230">
        <f t="shared" si="89"/>
        <v>0.01</v>
      </c>
      <c r="O354" s="231" t="str">
        <f t="shared" si="89"/>
        <v>% reduction in energy use</v>
      </c>
      <c r="P354"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31" t="str">
        <f t="shared" si="89"/>
        <v>industry-ag-main.html#eff-stds</v>
      </c>
      <c r="R354" s="232" t="str">
        <f t="shared" si="89"/>
        <v>industry-energy-efficiency-standards.html</v>
      </c>
      <c r="S354" s="231" t="str">
        <f t="shared" si="89"/>
        <v>U.S. DOE, 2016, Industrial Energy Efficiency Potential Analysis, https://energy.gov/sites/prod/files/2017/04/f34/energy-savings-by-state-industrial-methodology.pdf</v>
      </c>
      <c r="T354" s="231" t="str">
        <f t="shared" si="89"/>
        <v>U.S. DOE, 2016, Industrial Energy Efficiency Potential Analysis, https://energy.gov/sites/prod/files/2017/04/f34/energy-savings-by-state-industrial-methodology.pdf</v>
      </c>
    </row>
    <row r="355" spans="1:20" s="4" customFormat="1" ht="90">
      <c r="A355" s="4" t="str">
        <f t="shared" si="87"/>
        <v>Industry</v>
      </c>
      <c r="B355" s="4" t="str">
        <f t="shared" si="87"/>
        <v>Industry Energy Efficiency Standards</v>
      </c>
      <c r="C355" s="4" t="str">
        <f t="shared" si="87"/>
        <v>Percentage Improvement in Eqpt Efficiency Standards above BAU</v>
      </c>
      <c r="D355" s="228" t="s">
        <v>903</v>
      </c>
      <c r="E355" s="227" t="s">
        <v>817</v>
      </c>
      <c r="F355" s="227" t="s">
        <v>1333</v>
      </c>
      <c r="G355" s="227" t="s">
        <v>821</v>
      </c>
      <c r="H355" s="180">
        <v>799</v>
      </c>
      <c r="I355" s="227" t="s">
        <v>49</v>
      </c>
      <c r="J355" s="4" t="str">
        <f t="shared" si="89"/>
        <v>Industry Energy Efficiency Standards</v>
      </c>
      <c r="K355" s="230" t="str">
        <f t="shared" si="89"/>
        <v>indst efficiency standards</v>
      </c>
      <c r="L355" s="230">
        <f t="shared" si="89"/>
        <v>0</v>
      </c>
      <c r="M355" s="230">
        <f t="shared" si="89"/>
        <v>0.33</v>
      </c>
      <c r="N355" s="230">
        <f t="shared" si="89"/>
        <v>0.01</v>
      </c>
      <c r="O355" s="231" t="str">
        <f t="shared" si="89"/>
        <v>% reduction in energy use</v>
      </c>
      <c r="P355"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31" t="str">
        <f t="shared" si="89"/>
        <v>industry-ag-main.html#eff-stds</v>
      </c>
      <c r="R355" s="232" t="str">
        <f t="shared" si="89"/>
        <v>industry-energy-efficiency-standards.html</v>
      </c>
      <c r="S355" s="231" t="str">
        <f t="shared" si="89"/>
        <v>U.S. DOE, 2016, Industrial Energy Efficiency Potential Analysis, https://energy.gov/sites/prod/files/2017/04/f34/energy-savings-by-state-industrial-methodology.pdf</v>
      </c>
      <c r="T355" s="231" t="str">
        <f t="shared" si="89"/>
        <v>U.S. DOE, 2016, Industrial Energy Efficiency Potential Analysis, https://energy.gov/sites/prod/files/2017/04/f34/energy-savings-by-state-industrial-methodology.pdf</v>
      </c>
    </row>
    <row r="356" spans="1:20" s="4" customFormat="1" ht="90">
      <c r="A356" s="4" t="str">
        <f t="shared" si="87"/>
        <v>Industry</v>
      </c>
      <c r="B356" s="4" t="str">
        <f t="shared" si="87"/>
        <v>Industry Energy Efficiency Standards</v>
      </c>
      <c r="C356" s="4" t="str">
        <f t="shared" si="87"/>
        <v>Percentage Improvement in Eqpt Efficiency Standards above BAU</v>
      </c>
      <c r="D356" s="228" t="s">
        <v>903</v>
      </c>
      <c r="E356" s="227" t="s">
        <v>818</v>
      </c>
      <c r="F356" s="227" t="s">
        <v>1333</v>
      </c>
      <c r="G356" s="227" t="s">
        <v>822</v>
      </c>
      <c r="H356" s="180">
        <v>800</v>
      </c>
      <c r="I356" s="227" t="s">
        <v>48</v>
      </c>
      <c r="J356" s="4" t="str">
        <f t="shared" si="89"/>
        <v>Industry Energy Efficiency Standards</v>
      </c>
      <c r="K356" s="230" t="str">
        <f t="shared" si="89"/>
        <v>indst efficiency standards</v>
      </c>
      <c r="L356" s="230">
        <f t="shared" si="89"/>
        <v>0</v>
      </c>
      <c r="M356" s="230">
        <f t="shared" si="89"/>
        <v>0.33</v>
      </c>
      <c r="N356" s="230">
        <f t="shared" si="89"/>
        <v>0.01</v>
      </c>
      <c r="O356" s="231" t="str">
        <f t="shared" si="89"/>
        <v>% reduction in energy use</v>
      </c>
      <c r="P356"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31" t="str">
        <f t="shared" si="89"/>
        <v>industry-ag-main.html#eff-stds</v>
      </c>
      <c r="R356" s="232" t="str">
        <f t="shared" si="89"/>
        <v>industry-energy-efficiency-standards.html</v>
      </c>
      <c r="S356" s="231" t="str">
        <f t="shared" si="89"/>
        <v>U.S. DOE, 2016, Industrial Energy Efficiency Potential Analysis, https://energy.gov/sites/prod/files/2017/04/f34/energy-savings-by-state-industrial-methodology.pdf</v>
      </c>
      <c r="T356" s="231" t="str">
        <f t="shared" si="89"/>
        <v>U.S. DOE, 2016, Industrial Energy Efficiency Potential Analysis, https://energy.gov/sites/prod/files/2017/04/f34/energy-savings-by-state-industrial-methodology.pdf</v>
      </c>
    </row>
    <row r="357" spans="1:20" s="4" customFormat="1" ht="90">
      <c r="A357" s="4" t="str">
        <f t="shared" si="87"/>
        <v>Industry</v>
      </c>
      <c r="B357" s="4" t="str">
        <f t="shared" si="87"/>
        <v>Industry Energy Efficiency Standards</v>
      </c>
      <c r="C357" s="4" t="str">
        <f t="shared" si="87"/>
        <v>Percentage Improvement in Eqpt Efficiency Standards above BAU</v>
      </c>
      <c r="D357" s="228" t="s">
        <v>903</v>
      </c>
      <c r="E357" s="227" t="s">
        <v>819</v>
      </c>
      <c r="F357" s="227" t="s">
        <v>1333</v>
      </c>
      <c r="G357" s="227" t="s">
        <v>825</v>
      </c>
      <c r="H357" s="180">
        <v>801</v>
      </c>
      <c r="I357" s="227" t="s">
        <v>49</v>
      </c>
      <c r="J357" s="4" t="str">
        <f t="shared" si="89"/>
        <v>Industry Energy Efficiency Standards</v>
      </c>
      <c r="K357" s="230" t="str">
        <f t="shared" si="89"/>
        <v>indst efficiency standards</v>
      </c>
      <c r="L357" s="230">
        <f t="shared" si="89"/>
        <v>0</v>
      </c>
      <c r="M357" s="230">
        <f t="shared" si="89"/>
        <v>0.33</v>
      </c>
      <c r="N357" s="230">
        <f t="shared" si="89"/>
        <v>0.01</v>
      </c>
      <c r="O357" s="231" t="str">
        <f t="shared" si="89"/>
        <v>% reduction in energy use</v>
      </c>
      <c r="P357"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31" t="str">
        <f t="shared" si="89"/>
        <v>industry-ag-main.html#eff-stds</v>
      </c>
      <c r="R357" s="232" t="str">
        <f t="shared" si="89"/>
        <v>industry-energy-efficiency-standards.html</v>
      </c>
      <c r="S357" s="231" t="str">
        <f t="shared" si="89"/>
        <v>U.S. DOE, 2016, Industrial Energy Efficiency Potential Analysis, https://energy.gov/sites/prod/files/2017/04/f34/energy-savings-by-state-industrial-methodology.pdf</v>
      </c>
      <c r="T357" s="231" t="str">
        <f t="shared" si="89"/>
        <v>U.S. DOE, 2016, Industrial Energy Efficiency Potential Analysis, https://energy.gov/sites/prod/files/2017/04/f34/energy-savings-by-state-industrial-methodology.pdf</v>
      </c>
    </row>
    <row r="358" spans="1:20" s="4" customFormat="1" ht="90">
      <c r="A358" s="4" t="str">
        <f t="shared" si="87"/>
        <v>Industry</v>
      </c>
      <c r="B358" s="4" t="str">
        <f t="shared" si="87"/>
        <v>Industry Energy Efficiency Standards</v>
      </c>
      <c r="C358" s="4" t="str">
        <f t="shared" si="87"/>
        <v>Percentage Improvement in Eqpt Efficiency Standards above BAU</v>
      </c>
      <c r="D358" s="228" t="s">
        <v>903</v>
      </c>
      <c r="E358" s="227" t="s">
        <v>1253</v>
      </c>
      <c r="F358" s="227" t="s">
        <v>1333</v>
      </c>
      <c r="G358" s="227" t="s">
        <v>1256</v>
      </c>
      <c r="H358" s="180">
        <v>802</v>
      </c>
      <c r="I358" s="227" t="s">
        <v>49</v>
      </c>
      <c r="J358" s="4" t="str">
        <f t="shared" si="89"/>
        <v>Industry Energy Efficiency Standards</v>
      </c>
      <c r="K358" s="230" t="str">
        <f t="shared" si="89"/>
        <v>indst efficiency standards</v>
      </c>
      <c r="L358" s="230">
        <f t="shared" si="89"/>
        <v>0</v>
      </c>
      <c r="M358" s="230">
        <f t="shared" si="89"/>
        <v>0.33</v>
      </c>
      <c r="N358" s="230">
        <f t="shared" si="89"/>
        <v>0.01</v>
      </c>
      <c r="O358" s="231" t="str">
        <f t="shared" si="89"/>
        <v>% reduction in energy use</v>
      </c>
      <c r="P358"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31" t="str">
        <f t="shared" si="89"/>
        <v>industry-ag-main.html#eff-stds</v>
      </c>
      <c r="R358" s="232" t="str">
        <f t="shared" si="89"/>
        <v>industry-energy-efficiency-standards.html</v>
      </c>
      <c r="S358" s="231" t="str">
        <f t="shared" si="89"/>
        <v>U.S. DOE, 2016, Industrial Energy Efficiency Potential Analysis, https://energy.gov/sites/prod/files/2017/04/f34/energy-savings-by-state-industrial-methodology.pdf</v>
      </c>
      <c r="T358" s="231" t="str">
        <f t="shared" si="89"/>
        <v>U.S. DOE, 2016, Industrial Energy Efficiency Potential Analysis, https://energy.gov/sites/prod/files/2017/04/f34/energy-savings-by-state-industrial-methodology.pdf</v>
      </c>
    </row>
    <row r="359" spans="1:20" s="4" customFormat="1" ht="90">
      <c r="A359" s="4" t="str">
        <f t="shared" si="87"/>
        <v>Industry</v>
      </c>
      <c r="B359" s="4" t="str">
        <f t="shared" si="87"/>
        <v>Industry Energy Efficiency Standards</v>
      </c>
      <c r="C359" s="4" t="str">
        <f t="shared" si="87"/>
        <v>Percentage Improvement in Eqpt Efficiency Standards above BAU</v>
      </c>
      <c r="D359" s="228" t="s">
        <v>903</v>
      </c>
      <c r="E359" s="227" t="s">
        <v>1254</v>
      </c>
      <c r="F359" s="227" t="s">
        <v>1333</v>
      </c>
      <c r="G359" s="227" t="s">
        <v>1258</v>
      </c>
      <c r="H359" s="180">
        <v>803</v>
      </c>
      <c r="I359" s="227" t="s">
        <v>48</v>
      </c>
      <c r="J359" s="4" t="str">
        <f t="shared" si="89"/>
        <v>Industry Energy Efficiency Standards</v>
      </c>
      <c r="K359" s="230" t="str">
        <f t="shared" si="89"/>
        <v>indst efficiency standards</v>
      </c>
      <c r="L359" s="230">
        <f t="shared" si="89"/>
        <v>0</v>
      </c>
      <c r="M359" s="230">
        <f t="shared" si="89"/>
        <v>0.33</v>
      </c>
      <c r="N359" s="230">
        <f t="shared" si="89"/>
        <v>0.01</v>
      </c>
      <c r="O359" s="231" t="str">
        <f t="shared" si="89"/>
        <v>% reduction in energy use</v>
      </c>
      <c r="P359"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31" t="str">
        <f t="shared" si="89"/>
        <v>industry-ag-main.html#eff-stds</v>
      </c>
      <c r="R359" s="232" t="str">
        <f t="shared" si="89"/>
        <v>industry-energy-efficiency-standards.html</v>
      </c>
      <c r="S359" s="231" t="str">
        <f t="shared" si="89"/>
        <v>U.S. DOE, 2016, Industrial Energy Efficiency Potential Analysis, https://energy.gov/sites/prod/files/2017/04/f34/energy-savings-by-state-industrial-methodology.pdf</v>
      </c>
      <c r="T359" s="231" t="str">
        <f t="shared" si="89"/>
        <v>U.S. DOE, 2016, Industrial Energy Efficiency Potential Analysis, https://energy.gov/sites/prod/files/2017/04/f34/energy-savings-by-state-industrial-methodology.pdf</v>
      </c>
    </row>
    <row r="360" spans="1:20" s="4" customFormat="1" ht="90">
      <c r="A360" s="4" t="str">
        <f t="shared" si="87"/>
        <v>Industry</v>
      </c>
      <c r="B360" s="4" t="str">
        <f t="shared" si="87"/>
        <v>Industry Energy Efficiency Standards</v>
      </c>
      <c r="C360" s="4" t="str">
        <f t="shared" si="87"/>
        <v>Percentage Improvement in Eqpt Efficiency Standards above BAU</v>
      </c>
      <c r="D360" s="228" t="s">
        <v>903</v>
      </c>
      <c r="E360" s="227" t="s">
        <v>1255</v>
      </c>
      <c r="F360" s="227" t="s">
        <v>1333</v>
      </c>
      <c r="G360" s="227" t="s">
        <v>1259</v>
      </c>
      <c r="H360" s="180">
        <v>804</v>
      </c>
      <c r="I360" s="227" t="s">
        <v>49</v>
      </c>
      <c r="J360" s="4" t="str">
        <f t="shared" si="89"/>
        <v>Industry Energy Efficiency Standards</v>
      </c>
      <c r="K360" s="230" t="str">
        <f t="shared" si="89"/>
        <v>indst efficiency standards</v>
      </c>
      <c r="L360" s="230">
        <f t="shared" si="89"/>
        <v>0</v>
      </c>
      <c r="M360" s="230">
        <f t="shared" si="89"/>
        <v>0.33</v>
      </c>
      <c r="N360" s="230">
        <f t="shared" si="89"/>
        <v>0.01</v>
      </c>
      <c r="O360" s="231" t="str">
        <f t="shared" si="89"/>
        <v>% reduction in energy use</v>
      </c>
      <c r="P360"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31" t="str">
        <f t="shared" si="89"/>
        <v>industry-ag-main.html#eff-stds</v>
      </c>
      <c r="R360" s="232" t="str">
        <f t="shared" si="89"/>
        <v>industry-energy-efficiency-standards.html</v>
      </c>
      <c r="S360" s="231" t="str">
        <f t="shared" si="89"/>
        <v>U.S. DOE, 2016, Industrial Energy Efficiency Potential Analysis, https://energy.gov/sites/prod/files/2017/04/f34/energy-savings-by-state-industrial-methodology.pdf</v>
      </c>
      <c r="T360" s="231" t="str">
        <f t="shared" si="89"/>
        <v>U.S. DOE, 2016, Industrial Energy Efficiency Potential Analysis, https://energy.gov/sites/prod/files/2017/04/f34/energy-savings-by-state-industrial-methodology.pdf</v>
      </c>
    </row>
    <row r="361" spans="1:20" s="4" customFormat="1" ht="90">
      <c r="A361" s="4" t="str">
        <f t="shared" si="87"/>
        <v>Industry</v>
      </c>
      <c r="B361" s="4" t="str">
        <f t="shared" si="87"/>
        <v>Industry Energy Efficiency Standards</v>
      </c>
      <c r="C361" s="4" t="str">
        <f t="shared" si="87"/>
        <v>Percentage Improvement in Eqpt Efficiency Standards above BAU</v>
      </c>
      <c r="D361" s="228" t="s">
        <v>903</v>
      </c>
      <c r="E361" s="227" t="s">
        <v>1252</v>
      </c>
      <c r="F361" s="227" t="s">
        <v>1333</v>
      </c>
      <c r="G361" s="227" t="s">
        <v>1257</v>
      </c>
      <c r="H361" s="180">
        <v>805</v>
      </c>
      <c r="I361" s="227" t="s">
        <v>49</v>
      </c>
      <c r="J361" s="4" t="str">
        <f t="shared" si="89"/>
        <v>Industry Energy Efficiency Standards</v>
      </c>
      <c r="K361" s="230" t="str">
        <f t="shared" si="89"/>
        <v>indst efficiency standards</v>
      </c>
      <c r="L361" s="230">
        <f t="shared" si="89"/>
        <v>0</v>
      </c>
      <c r="M361" s="230">
        <f t="shared" si="89"/>
        <v>0.33</v>
      </c>
      <c r="N361" s="230">
        <f t="shared" si="89"/>
        <v>0.01</v>
      </c>
      <c r="O361" s="231" t="str">
        <f t="shared" si="89"/>
        <v>% reduction in energy use</v>
      </c>
      <c r="P361"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31" t="str">
        <f t="shared" si="89"/>
        <v>industry-ag-main.html#eff-stds</v>
      </c>
      <c r="R361" s="232" t="str">
        <f t="shared" si="89"/>
        <v>industry-energy-efficiency-standards.html</v>
      </c>
      <c r="S361" s="231" t="str">
        <f t="shared" si="89"/>
        <v>U.S. DOE, 2016, Industrial Energy Efficiency Potential Analysis, https://energy.gov/sites/prod/files/2017/04/f34/energy-savings-by-state-industrial-methodology.pdf</v>
      </c>
      <c r="T361" s="231" t="str">
        <f t="shared" si="89"/>
        <v>U.S. DOE, 2016, Industrial Energy Efficiency Potential Analysis, https://energy.gov/sites/prod/files/2017/04/f34/energy-savings-by-state-industrial-methodology.pdf</v>
      </c>
    </row>
    <row r="362" spans="1:20" s="4" customFormat="1" ht="90">
      <c r="A362" s="4" t="str">
        <f t="shared" si="87"/>
        <v>Industry</v>
      </c>
      <c r="B362" s="4" t="str">
        <f t="shared" si="87"/>
        <v>Industry Energy Efficiency Standards</v>
      </c>
      <c r="C362" s="4" t="str">
        <f t="shared" si="87"/>
        <v>Percentage Improvement in Eqpt Efficiency Standards above BAU</v>
      </c>
      <c r="D362" s="228" t="s">
        <v>148</v>
      </c>
      <c r="E362" s="227" t="s">
        <v>814</v>
      </c>
      <c r="F362" s="228" t="s">
        <v>902</v>
      </c>
      <c r="G362" s="227" t="s">
        <v>820</v>
      </c>
      <c r="H362" s="180">
        <v>806</v>
      </c>
      <c r="I362" s="227" t="s">
        <v>48</v>
      </c>
      <c r="J362" s="4" t="str">
        <f t="shared" si="89"/>
        <v>Industry Energy Efficiency Standards</v>
      </c>
      <c r="K362" s="230" t="str">
        <f t="shared" si="89"/>
        <v>indst efficiency standards</v>
      </c>
      <c r="L362" s="230">
        <f t="shared" si="89"/>
        <v>0</v>
      </c>
      <c r="M362" s="230">
        <f t="shared" si="89"/>
        <v>0.33</v>
      </c>
      <c r="N362" s="230">
        <f t="shared" si="89"/>
        <v>0.01</v>
      </c>
      <c r="O362" s="231" t="str">
        <f t="shared" si="89"/>
        <v>% reduction in energy use</v>
      </c>
      <c r="P362"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31" t="str">
        <f t="shared" si="89"/>
        <v>industry-ag-main.html#eff-stds</v>
      </c>
      <c r="R362" s="232" t="str">
        <f t="shared" si="89"/>
        <v>industry-energy-efficiency-standards.html</v>
      </c>
      <c r="S362" s="231" t="str">
        <f t="shared" si="89"/>
        <v>U.S. DOE, 2016, Industrial Energy Efficiency Potential Analysis, https://energy.gov/sites/prod/files/2017/04/f34/energy-savings-by-state-industrial-methodology.pdf</v>
      </c>
      <c r="T362" s="231" t="str">
        <f t="shared" si="89"/>
        <v>U.S. DOE, 2016, Industrial Energy Efficiency Potential Analysis, https://energy.gov/sites/prod/files/2017/04/f34/energy-savings-by-state-industrial-methodology.pdf</v>
      </c>
    </row>
    <row r="363" spans="1:20" s="4" customFormat="1" ht="90">
      <c r="A363" s="4" t="str">
        <f t="shared" si="87"/>
        <v>Industry</v>
      </c>
      <c r="B363" s="4" t="str">
        <f t="shared" si="87"/>
        <v>Industry Energy Efficiency Standards</v>
      </c>
      <c r="C363" s="4" t="str">
        <f t="shared" si="87"/>
        <v>Percentage Improvement in Eqpt Efficiency Standards above BAU</v>
      </c>
      <c r="D363" s="228" t="s">
        <v>148</v>
      </c>
      <c r="E363" s="227" t="s">
        <v>815</v>
      </c>
      <c r="F363" s="228" t="s">
        <v>902</v>
      </c>
      <c r="G363" s="227" t="s">
        <v>823</v>
      </c>
      <c r="H363" s="180">
        <v>807</v>
      </c>
      <c r="I363" s="227" t="s">
        <v>49</v>
      </c>
      <c r="J363" s="4" t="str">
        <f t="shared" si="89"/>
        <v>Industry Energy Efficiency Standards</v>
      </c>
      <c r="K363" s="230" t="str">
        <f t="shared" si="89"/>
        <v>indst efficiency standards</v>
      </c>
      <c r="L363" s="230">
        <f t="shared" si="89"/>
        <v>0</v>
      </c>
      <c r="M363" s="230">
        <f t="shared" si="89"/>
        <v>0.33</v>
      </c>
      <c r="N363" s="230">
        <f t="shared" si="89"/>
        <v>0.01</v>
      </c>
      <c r="O363" s="231" t="str">
        <f t="shared" si="89"/>
        <v>% reduction in energy use</v>
      </c>
      <c r="P363"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31" t="str">
        <f t="shared" si="89"/>
        <v>industry-ag-main.html#eff-stds</v>
      </c>
      <c r="R363" s="232" t="str">
        <f t="shared" si="89"/>
        <v>industry-energy-efficiency-standards.html</v>
      </c>
      <c r="S363" s="231" t="str">
        <f t="shared" si="89"/>
        <v>U.S. DOE, 2016, Industrial Energy Efficiency Potential Analysis, https://energy.gov/sites/prod/files/2017/04/f34/energy-savings-by-state-industrial-methodology.pdf</v>
      </c>
      <c r="T363" s="231" t="str">
        <f t="shared" si="89"/>
        <v>U.S. DOE, 2016, Industrial Energy Efficiency Potential Analysis, https://energy.gov/sites/prod/files/2017/04/f34/energy-savings-by-state-industrial-methodology.pdf</v>
      </c>
    </row>
    <row r="364" spans="1:20" s="4" customFormat="1" ht="90">
      <c r="A364" s="4" t="str">
        <f t="shared" si="87"/>
        <v>Industry</v>
      </c>
      <c r="B364" s="4" t="str">
        <f t="shared" si="87"/>
        <v>Industry Energy Efficiency Standards</v>
      </c>
      <c r="C364" s="4" t="str">
        <f t="shared" si="87"/>
        <v>Percentage Improvement in Eqpt Efficiency Standards above BAU</v>
      </c>
      <c r="D364" s="228" t="s">
        <v>148</v>
      </c>
      <c r="E364" s="227" t="s">
        <v>816</v>
      </c>
      <c r="F364" s="228" t="s">
        <v>902</v>
      </c>
      <c r="G364" s="227" t="s">
        <v>824</v>
      </c>
      <c r="H364" s="180">
        <v>808</v>
      </c>
      <c r="I364" s="227" t="s">
        <v>49</v>
      </c>
      <c r="J364" s="4" t="str">
        <f t="shared" si="89"/>
        <v>Industry Energy Efficiency Standards</v>
      </c>
      <c r="K364" s="230" t="str">
        <f t="shared" si="89"/>
        <v>indst efficiency standards</v>
      </c>
      <c r="L364" s="230">
        <f t="shared" si="89"/>
        <v>0</v>
      </c>
      <c r="M364" s="230">
        <f t="shared" si="89"/>
        <v>0.33</v>
      </c>
      <c r="N364" s="230">
        <f t="shared" si="89"/>
        <v>0.01</v>
      </c>
      <c r="O364" s="231" t="str">
        <f t="shared" si="89"/>
        <v>% reduction in energy use</v>
      </c>
      <c r="P364"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31" t="str">
        <f t="shared" si="89"/>
        <v>industry-ag-main.html#eff-stds</v>
      </c>
      <c r="R364" s="232" t="str">
        <f t="shared" si="89"/>
        <v>industry-energy-efficiency-standards.html</v>
      </c>
      <c r="S364" s="231" t="str">
        <f t="shared" si="89"/>
        <v>U.S. DOE, 2016, Industrial Energy Efficiency Potential Analysis, https://energy.gov/sites/prod/files/2017/04/f34/energy-savings-by-state-industrial-methodology.pdf</v>
      </c>
      <c r="T364" s="231" t="str">
        <f t="shared" si="89"/>
        <v>U.S. DOE, 2016, Industrial Energy Efficiency Potential Analysis, https://energy.gov/sites/prod/files/2017/04/f34/energy-savings-by-state-industrial-methodology.pdf</v>
      </c>
    </row>
    <row r="365" spans="1:20" s="4" customFormat="1" ht="90">
      <c r="A365" s="4" t="str">
        <f t="shared" si="87"/>
        <v>Industry</v>
      </c>
      <c r="B365" s="4" t="str">
        <f t="shared" si="87"/>
        <v>Industry Energy Efficiency Standards</v>
      </c>
      <c r="C365" s="4" t="str">
        <f t="shared" si="87"/>
        <v>Percentage Improvement in Eqpt Efficiency Standards above BAU</v>
      </c>
      <c r="D365" s="228" t="s">
        <v>148</v>
      </c>
      <c r="E365" s="227" t="s">
        <v>817</v>
      </c>
      <c r="F365" s="228" t="s">
        <v>902</v>
      </c>
      <c r="G365" s="227" t="s">
        <v>821</v>
      </c>
      <c r="H365" s="180">
        <v>809</v>
      </c>
      <c r="I365" s="227" t="s">
        <v>49</v>
      </c>
      <c r="J365" s="4" t="str">
        <f t="shared" si="89"/>
        <v>Industry Energy Efficiency Standards</v>
      </c>
      <c r="K365" s="230" t="str">
        <f t="shared" si="89"/>
        <v>indst efficiency standards</v>
      </c>
      <c r="L365" s="230">
        <f t="shared" si="89"/>
        <v>0</v>
      </c>
      <c r="M365" s="230">
        <f t="shared" si="89"/>
        <v>0.33</v>
      </c>
      <c r="N365" s="230">
        <f t="shared" si="89"/>
        <v>0.01</v>
      </c>
      <c r="O365" s="231" t="str">
        <f t="shared" si="89"/>
        <v>% reduction in energy use</v>
      </c>
      <c r="P365"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31" t="str">
        <f t="shared" si="89"/>
        <v>industry-ag-main.html#eff-stds</v>
      </c>
      <c r="R365" s="232" t="str">
        <f t="shared" si="89"/>
        <v>industry-energy-efficiency-standards.html</v>
      </c>
      <c r="S365" s="231" t="str">
        <f t="shared" si="89"/>
        <v>U.S. DOE, 2016, Industrial Energy Efficiency Potential Analysis, https://energy.gov/sites/prod/files/2017/04/f34/energy-savings-by-state-industrial-methodology.pdf</v>
      </c>
      <c r="T365" s="231" t="str">
        <f t="shared" si="89"/>
        <v>U.S. DOE, 2016, Industrial Energy Efficiency Potential Analysis, https://energy.gov/sites/prod/files/2017/04/f34/energy-savings-by-state-industrial-methodology.pdf</v>
      </c>
    </row>
    <row r="366" spans="1:20" s="4" customFormat="1" ht="90">
      <c r="A366" s="4" t="str">
        <f t="shared" si="87"/>
        <v>Industry</v>
      </c>
      <c r="B366" s="4" t="str">
        <f t="shared" si="87"/>
        <v>Industry Energy Efficiency Standards</v>
      </c>
      <c r="C366" s="4" t="str">
        <f t="shared" si="87"/>
        <v>Percentage Improvement in Eqpt Efficiency Standards above BAU</v>
      </c>
      <c r="D366" s="228" t="s">
        <v>148</v>
      </c>
      <c r="E366" s="227" t="s">
        <v>818</v>
      </c>
      <c r="F366" s="228" t="s">
        <v>902</v>
      </c>
      <c r="G366" s="227" t="s">
        <v>822</v>
      </c>
      <c r="H366" s="180">
        <v>810</v>
      </c>
      <c r="I366" s="227" t="s">
        <v>49</v>
      </c>
      <c r="J366" s="4" t="str">
        <f t="shared" si="89"/>
        <v>Industry Energy Efficiency Standards</v>
      </c>
      <c r="K366" s="230" t="str">
        <f t="shared" si="89"/>
        <v>indst efficiency standards</v>
      </c>
      <c r="L366" s="230">
        <f t="shared" si="89"/>
        <v>0</v>
      </c>
      <c r="M366" s="230">
        <f t="shared" si="89"/>
        <v>0.33</v>
      </c>
      <c r="N366" s="230">
        <f t="shared" si="89"/>
        <v>0.01</v>
      </c>
      <c r="O366" s="231" t="str">
        <f t="shared" si="89"/>
        <v>% reduction in energy use</v>
      </c>
      <c r="P366"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31" t="str">
        <f t="shared" si="89"/>
        <v>industry-ag-main.html#eff-stds</v>
      </c>
      <c r="R366" s="232" t="str">
        <f t="shared" si="89"/>
        <v>industry-energy-efficiency-standards.html</v>
      </c>
      <c r="S366" s="231" t="str">
        <f t="shared" si="89"/>
        <v>U.S. DOE, 2016, Industrial Energy Efficiency Potential Analysis, https://energy.gov/sites/prod/files/2017/04/f34/energy-savings-by-state-industrial-methodology.pdf</v>
      </c>
      <c r="T366" s="231" t="str">
        <f t="shared" si="89"/>
        <v>U.S. DOE, 2016, Industrial Energy Efficiency Potential Analysis, https://energy.gov/sites/prod/files/2017/04/f34/energy-savings-by-state-industrial-methodology.pdf</v>
      </c>
    </row>
    <row r="367" spans="1:20" s="4" customFormat="1" ht="90">
      <c r="A367" s="4" t="str">
        <f t="shared" si="87"/>
        <v>Industry</v>
      </c>
      <c r="B367" s="4" t="str">
        <f t="shared" si="87"/>
        <v>Industry Energy Efficiency Standards</v>
      </c>
      <c r="C367" s="4" t="str">
        <f t="shared" si="87"/>
        <v>Percentage Improvement in Eqpt Efficiency Standards above BAU</v>
      </c>
      <c r="D367" s="228" t="s">
        <v>148</v>
      </c>
      <c r="E367" s="227" t="s">
        <v>819</v>
      </c>
      <c r="F367" s="228" t="s">
        <v>902</v>
      </c>
      <c r="G367" s="227" t="s">
        <v>825</v>
      </c>
      <c r="H367" s="180">
        <v>811</v>
      </c>
      <c r="I367" s="227" t="s">
        <v>49</v>
      </c>
      <c r="J367" s="4" t="str">
        <f t="shared" si="89"/>
        <v>Industry Energy Efficiency Standards</v>
      </c>
      <c r="K367" s="230" t="str">
        <f t="shared" si="89"/>
        <v>indst efficiency standards</v>
      </c>
      <c r="L367" s="230">
        <f t="shared" si="89"/>
        <v>0</v>
      </c>
      <c r="M367" s="230">
        <f t="shared" si="89"/>
        <v>0.33</v>
      </c>
      <c r="N367" s="230">
        <f t="shared" si="89"/>
        <v>0.01</v>
      </c>
      <c r="O367" s="231" t="str">
        <f t="shared" si="89"/>
        <v>% reduction in energy use</v>
      </c>
      <c r="P367"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31" t="str">
        <f t="shared" si="89"/>
        <v>industry-ag-main.html#eff-stds</v>
      </c>
      <c r="R367" s="232" t="str">
        <f t="shared" si="89"/>
        <v>industry-energy-efficiency-standards.html</v>
      </c>
      <c r="S367" s="231" t="str">
        <f t="shared" si="89"/>
        <v>U.S. DOE, 2016, Industrial Energy Efficiency Potential Analysis, https://energy.gov/sites/prod/files/2017/04/f34/energy-savings-by-state-industrial-methodology.pdf</v>
      </c>
      <c r="T367" s="231" t="str">
        <f t="shared" si="89"/>
        <v>U.S. DOE, 2016, Industrial Energy Efficiency Potential Analysis, https://energy.gov/sites/prod/files/2017/04/f34/energy-savings-by-state-industrial-methodology.pdf</v>
      </c>
    </row>
    <row r="368" spans="1:20" s="4" customFormat="1" ht="90">
      <c r="A368" s="4" t="str">
        <f t="shared" si="87"/>
        <v>Industry</v>
      </c>
      <c r="B368" s="4" t="str">
        <f t="shared" si="87"/>
        <v>Industry Energy Efficiency Standards</v>
      </c>
      <c r="C368" s="4" t="str">
        <f t="shared" si="87"/>
        <v>Percentage Improvement in Eqpt Efficiency Standards above BAU</v>
      </c>
      <c r="D368" s="228" t="s">
        <v>148</v>
      </c>
      <c r="E368" s="227" t="s">
        <v>1253</v>
      </c>
      <c r="F368" s="228" t="s">
        <v>902</v>
      </c>
      <c r="G368" s="227" t="s">
        <v>1256</v>
      </c>
      <c r="H368" s="180">
        <v>812</v>
      </c>
      <c r="I368" s="227" t="s">
        <v>49</v>
      </c>
      <c r="J368" s="4" t="str">
        <f t="shared" si="89"/>
        <v>Industry Energy Efficiency Standards</v>
      </c>
      <c r="K368" s="230" t="str">
        <f t="shared" si="89"/>
        <v>indst efficiency standards</v>
      </c>
      <c r="L368" s="230">
        <f t="shared" si="89"/>
        <v>0</v>
      </c>
      <c r="M368" s="230">
        <f t="shared" si="89"/>
        <v>0.33</v>
      </c>
      <c r="N368" s="230">
        <f t="shared" si="89"/>
        <v>0.01</v>
      </c>
      <c r="O368" s="231" t="str">
        <f t="shared" si="89"/>
        <v>% reduction in energy use</v>
      </c>
      <c r="P368"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31" t="str">
        <f t="shared" si="89"/>
        <v>industry-ag-main.html#eff-stds</v>
      </c>
      <c r="R368" s="232" t="str">
        <f t="shared" si="89"/>
        <v>industry-energy-efficiency-standards.html</v>
      </c>
      <c r="S368" s="231" t="str">
        <f t="shared" si="89"/>
        <v>U.S. DOE, 2016, Industrial Energy Efficiency Potential Analysis, https://energy.gov/sites/prod/files/2017/04/f34/energy-savings-by-state-industrial-methodology.pdf</v>
      </c>
      <c r="T368" s="231" t="str">
        <f t="shared" si="89"/>
        <v>U.S. DOE, 2016, Industrial Energy Efficiency Potential Analysis, https://energy.gov/sites/prod/files/2017/04/f34/energy-savings-by-state-industrial-methodology.pdf</v>
      </c>
    </row>
    <row r="369" spans="1:20" s="4" customFormat="1" ht="90">
      <c r="A369" s="4" t="str">
        <f t="shared" si="87"/>
        <v>Industry</v>
      </c>
      <c r="B369" s="4" t="str">
        <f t="shared" si="87"/>
        <v>Industry Energy Efficiency Standards</v>
      </c>
      <c r="C369" s="4" t="str">
        <f t="shared" si="87"/>
        <v>Percentage Improvement in Eqpt Efficiency Standards above BAU</v>
      </c>
      <c r="D369" s="228" t="s">
        <v>148</v>
      </c>
      <c r="E369" s="227" t="s">
        <v>1254</v>
      </c>
      <c r="F369" s="228" t="s">
        <v>902</v>
      </c>
      <c r="G369" s="227" t="s">
        <v>1258</v>
      </c>
      <c r="H369" s="180">
        <v>813</v>
      </c>
      <c r="I369" s="227" t="s">
        <v>49</v>
      </c>
      <c r="J369" s="4" t="str">
        <f t="shared" si="89"/>
        <v>Industry Energy Efficiency Standards</v>
      </c>
      <c r="K369" s="230" t="str">
        <f t="shared" si="89"/>
        <v>indst efficiency standards</v>
      </c>
      <c r="L369" s="230">
        <f t="shared" si="89"/>
        <v>0</v>
      </c>
      <c r="M369" s="230">
        <f t="shared" si="89"/>
        <v>0.33</v>
      </c>
      <c r="N369" s="230">
        <f t="shared" si="89"/>
        <v>0.01</v>
      </c>
      <c r="O369" s="231" t="str">
        <f t="shared" si="89"/>
        <v>% reduction in energy use</v>
      </c>
      <c r="P369"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31" t="str">
        <f t="shared" si="89"/>
        <v>industry-ag-main.html#eff-stds</v>
      </c>
      <c r="R369" s="232" t="str">
        <f t="shared" si="89"/>
        <v>industry-energy-efficiency-standards.html</v>
      </c>
      <c r="S369" s="231" t="str">
        <f t="shared" si="89"/>
        <v>U.S. DOE, 2016, Industrial Energy Efficiency Potential Analysis, https://energy.gov/sites/prod/files/2017/04/f34/energy-savings-by-state-industrial-methodology.pdf</v>
      </c>
      <c r="T369" s="231" t="str">
        <f t="shared" si="89"/>
        <v>U.S. DOE, 2016, Industrial Energy Efficiency Potential Analysis, https://energy.gov/sites/prod/files/2017/04/f34/energy-savings-by-state-industrial-methodology.pdf</v>
      </c>
    </row>
    <row r="370" spans="1:20" s="4" customFormat="1" ht="90">
      <c r="A370" s="4" t="str">
        <f t="shared" si="87"/>
        <v>Industry</v>
      </c>
      <c r="B370" s="4" t="str">
        <f t="shared" si="87"/>
        <v>Industry Energy Efficiency Standards</v>
      </c>
      <c r="C370" s="4" t="str">
        <f t="shared" si="87"/>
        <v>Percentage Improvement in Eqpt Efficiency Standards above BAU</v>
      </c>
      <c r="D370" s="228" t="s">
        <v>148</v>
      </c>
      <c r="E370" s="227" t="s">
        <v>1255</v>
      </c>
      <c r="F370" s="228" t="s">
        <v>902</v>
      </c>
      <c r="G370" s="227" t="s">
        <v>1259</v>
      </c>
      <c r="H370" s="180">
        <v>814</v>
      </c>
      <c r="I370" s="227" t="s">
        <v>49</v>
      </c>
      <c r="J370" s="4" t="str">
        <f t="shared" si="89"/>
        <v>Industry Energy Efficiency Standards</v>
      </c>
      <c r="K370" s="230" t="str">
        <f t="shared" si="89"/>
        <v>indst efficiency standards</v>
      </c>
      <c r="L370" s="230">
        <f t="shared" si="89"/>
        <v>0</v>
      </c>
      <c r="M370" s="230">
        <f t="shared" si="89"/>
        <v>0.33</v>
      </c>
      <c r="N370" s="230">
        <f t="shared" si="89"/>
        <v>0.01</v>
      </c>
      <c r="O370" s="231" t="str">
        <f t="shared" si="89"/>
        <v>% reduction in energy use</v>
      </c>
      <c r="P370"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31" t="str">
        <f t="shared" si="89"/>
        <v>industry-ag-main.html#eff-stds</v>
      </c>
      <c r="R370" s="232" t="str">
        <f t="shared" si="89"/>
        <v>industry-energy-efficiency-standards.html</v>
      </c>
      <c r="S370" s="231" t="str">
        <f t="shared" si="89"/>
        <v>U.S. DOE, 2016, Industrial Energy Efficiency Potential Analysis, https://energy.gov/sites/prod/files/2017/04/f34/energy-savings-by-state-industrial-methodology.pdf</v>
      </c>
      <c r="T370" s="231" t="str">
        <f t="shared" si="89"/>
        <v>U.S. DOE, 2016, Industrial Energy Efficiency Potential Analysis, https://energy.gov/sites/prod/files/2017/04/f34/energy-savings-by-state-industrial-methodology.pdf</v>
      </c>
    </row>
    <row r="371" spans="1:20" s="4" customFormat="1" ht="90">
      <c r="A371" s="4" t="str">
        <f t="shared" si="87"/>
        <v>Industry</v>
      </c>
      <c r="B371" s="4" t="str">
        <f t="shared" si="87"/>
        <v>Industry Energy Efficiency Standards</v>
      </c>
      <c r="C371" s="4" t="str">
        <f t="shared" si="87"/>
        <v>Percentage Improvement in Eqpt Efficiency Standards above BAU</v>
      </c>
      <c r="D371" s="228" t="s">
        <v>148</v>
      </c>
      <c r="E371" s="227" t="s">
        <v>1252</v>
      </c>
      <c r="F371" s="228" t="s">
        <v>902</v>
      </c>
      <c r="G371" s="227" t="s">
        <v>1257</v>
      </c>
      <c r="H371" s="180">
        <v>815</v>
      </c>
      <c r="I371" s="227" t="s">
        <v>49</v>
      </c>
      <c r="J371" s="4" t="str">
        <f t="shared" si="89"/>
        <v>Industry Energy Efficiency Standards</v>
      </c>
      <c r="K371" s="230" t="str">
        <f t="shared" si="89"/>
        <v>indst efficiency standards</v>
      </c>
      <c r="L371" s="230">
        <f t="shared" si="89"/>
        <v>0</v>
      </c>
      <c r="M371" s="230">
        <f t="shared" si="89"/>
        <v>0.33</v>
      </c>
      <c r="N371" s="230">
        <f t="shared" si="89"/>
        <v>0.01</v>
      </c>
      <c r="O371" s="231" t="str">
        <f t="shared" si="89"/>
        <v>% reduction in energy use</v>
      </c>
      <c r="P371"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31" t="str">
        <f t="shared" si="89"/>
        <v>industry-ag-main.html#eff-stds</v>
      </c>
      <c r="R371" s="232" t="str">
        <f t="shared" si="89"/>
        <v>industry-energy-efficiency-standards.html</v>
      </c>
      <c r="S371" s="231" t="str">
        <f t="shared" si="89"/>
        <v>U.S. DOE, 2016, Industrial Energy Efficiency Potential Analysis, https://energy.gov/sites/prod/files/2017/04/f34/energy-savings-by-state-industrial-methodology.pdf</v>
      </c>
      <c r="T371" s="231" t="str">
        <f t="shared" si="89"/>
        <v>U.S. DOE, 2016, Industrial Energy Efficiency Potential Analysis, https://energy.gov/sites/prod/files/2017/04/f34/energy-savings-by-state-industrial-methodology.pdf</v>
      </c>
    </row>
    <row r="372" spans="1:20" s="4" customFormat="1" ht="90">
      <c r="A372" s="4" t="str">
        <f t="shared" si="87"/>
        <v>Industry</v>
      </c>
      <c r="B372" s="4" t="str">
        <f t="shared" si="87"/>
        <v>Industry Energy Efficiency Standards</v>
      </c>
      <c r="C372" s="4" t="str">
        <f t="shared" si="87"/>
        <v>Percentage Improvement in Eqpt Efficiency Standards above BAU</v>
      </c>
      <c r="D372" s="228" t="s">
        <v>149</v>
      </c>
      <c r="E372" s="227" t="s">
        <v>814</v>
      </c>
      <c r="F372" s="228" t="s">
        <v>151</v>
      </c>
      <c r="G372" s="227" t="s">
        <v>820</v>
      </c>
      <c r="H372" s="180">
        <v>816</v>
      </c>
      <c r="I372" s="227" t="s">
        <v>48</v>
      </c>
      <c r="J372" s="4" t="str">
        <f t="shared" si="89"/>
        <v>Industry Energy Efficiency Standards</v>
      </c>
      <c r="K372" s="230" t="str">
        <f t="shared" si="89"/>
        <v>indst efficiency standards</v>
      </c>
      <c r="L372" s="230">
        <f t="shared" si="89"/>
        <v>0</v>
      </c>
      <c r="M372" s="230">
        <f t="shared" si="89"/>
        <v>0.33</v>
      </c>
      <c r="N372" s="230">
        <f t="shared" si="89"/>
        <v>0.01</v>
      </c>
      <c r="O372" s="231" t="str">
        <f t="shared" si="89"/>
        <v>% reduction in energy use</v>
      </c>
      <c r="P372"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31" t="str">
        <f t="shared" si="89"/>
        <v>industry-ag-main.html#eff-stds</v>
      </c>
      <c r="R372" s="232" t="str">
        <f t="shared" si="89"/>
        <v>industry-energy-efficiency-standards.html</v>
      </c>
      <c r="S372" s="231" t="str">
        <f t="shared" si="89"/>
        <v>U.S. DOE, 2016, Industrial Energy Efficiency Potential Analysis, https://energy.gov/sites/prod/files/2017/04/f34/energy-savings-by-state-industrial-methodology.pdf</v>
      </c>
      <c r="T372" s="231" t="str">
        <f t="shared" si="89"/>
        <v>U.S. DOE, 2016, Industrial Energy Efficiency Potential Analysis, https://energy.gov/sites/prod/files/2017/04/f34/energy-savings-by-state-industrial-methodology.pdf</v>
      </c>
    </row>
    <row r="373" spans="1:20" s="4" customFormat="1" ht="90">
      <c r="A373" s="4" t="str">
        <f t="shared" si="87"/>
        <v>Industry</v>
      </c>
      <c r="B373" s="4" t="str">
        <f t="shared" si="87"/>
        <v>Industry Energy Efficiency Standards</v>
      </c>
      <c r="C373" s="4" t="str">
        <f t="shared" si="87"/>
        <v>Percentage Improvement in Eqpt Efficiency Standards above BAU</v>
      </c>
      <c r="D373" s="228" t="s">
        <v>149</v>
      </c>
      <c r="E373" s="227" t="s">
        <v>815</v>
      </c>
      <c r="F373" s="228" t="s">
        <v>151</v>
      </c>
      <c r="G373" s="227" t="s">
        <v>823</v>
      </c>
      <c r="H373" s="180">
        <v>817</v>
      </c>
      <c r="I373" s="227" t="s">
        <v>49</v>
      </c>
      <c r="J373" s="4" t="str">
        <f t="shared" si="89"/>
        <v>Industry Energy Efficiency Standards</v>
      </c>
      <c r="K373" s="230" t="str">
        <f t="shared" si="89"/>
        <v>indst efficiency standards</v>
      </c>
      <c r="L373" s="230">
        <f t="shared" si="89"/>
        <v>0</v>
      </c>
      <c r="M373" s="230">
        <f t="shared" si="89"/>
        <v>0.33</v>
      </c>
      <c r="N373" s="230">
        <f t="shared" si="89"/>
        <v>0.01</v>
      </c>
      <c r="O373" s="231" t="str">
        <f t="shared" si="89"/>
        <v>% reduction in energy use</v>
      </c>
      <c r="P373"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31" t="str">
        <f t="shared" si="89"/>
        <v>industry-ag-main.html#eff-stds</v>
      </c>
      <c r="R373" s="232" t="str">
        <f t="shared" si="89"/>
        <v>industry-energy-efficiency-standards.html</v>
      </c>
      <c r="S373" s="231" t="str">
        <f t="shared" si="89"/>
        <v>U.S. DOE, 2016, Industrial Energy Efficiency Potential Analysis, https://energy.gov/sites/prod/files/2017/04/f34/energy-savings-by-state-industrial-methodology.pdf</v>
      </c>
      <c r="T373" s="231" t="str">
        <f t="shared" si="89"/>
        <v>U.S. DOE, 2016, Industrial Energy Efficiency Potential Analysis, https://energy.gov/sites/prod/files/2017/04/f34/energy-savings-by-state-industrial-methodology.pdf</v>
      </c>
    </row>
    <row r="374" spans="1:20" s="4" customFormat="1" ht="90">
      <c r="A374" s="4" t="str">
        <f t="shared" si="87"/>
        <v>Industry</v>
      </c>
      <c r="B374" s="4" t="str">
        <f t="shared" si="87"/>
        <v>Industry Energy Efficiency Standards</v>
      </c>
      <c r="C374" s="4" t="str">
        <f t="shared" si="87"/>
        <v>Percentage Improvement in Eqpt Efficiency Standards above BAU</v>
      </c>
      <c r="D374" s="228" t="s">
        <v>149</v>
      </c>
      <c r="E374" s="227" t="s">
        <v>816</v>
      </c>
      <c r="F374" s="228" t="s">
        <v>151</v>
      </c>
      <c r="G374" s="227" t="s">
        <v>824</v>
      </c>
      <c r="H374" s="180">
        <v>818</v>
      </c>
      <c r="I374" s="227" t="s">
        <v>48</v>
      </c>
      <c r="J374" s="4" t="str">
        <f t="shared" si="89"/>
        <v>Industry Energy Efficiency Standards</v>
      </c>
      <c r="K374" s="230" t="str">
        <f t="shared" si="89"/>
        <v>indst efficiency standards</v>
      </c>
      <c r="L374" s="230">
        <f t="shared" si="89"/>
        <v>0</v>
      </c>
      <c r="M374" s="230">
        <f t="shared" si="89"/>
        <v>0.33</v>
      </c>
      <c r="N374" s="230">
        <f t="shared" si="89"/>
        <v>0.01</v>
      </c>
      <c r="O374" s="231" t="str">
        <f t="shared" si="89"/>
        <v>% reduction in energy use</v>
      </c>
      <c r="P374"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31" t="str">
        <f t="shared" si="89"/>
        <v>industry-ag-main.html#eff-stds</v>
      </c>
      <c r="R374" s="232" t="str">
        <f t="shared" si="89"/>
        <v>industry-energy-efficiency-standards.html</v>
      </c>
      <c r="S374" s="231" t="str">
        <f t="shared" si="89"/>
        <v>U.S. DOE, 2016, Industrial Energy Efficiency Potential Analysis, https://energy.gov/sites/prod/files/2017/04/f34/energy-savings-by-state-industrial-methodology.pdf</v>
      </c>
      <c r="T374" s="231" t="str">
        <f t="shared" si="89"/>
        <v>U.S. DOE, 2016, Industrial Energy Efficiency Potential Analysis, https://energy.gov/sites/prod/files/2017/04/f34/energy-savings-by-state-industrial-methodology.pdf</v>
      </c>
    </row>
    <row r="375" spans="1:20" s="4" customFormat="1" ht="90">
      <c r="A375" s="4" t="str">
        <f t="shared" si="87"/>
        <v>Industry</v>
      </c>
      <c r="B375" s="4" t="str">
        <f t="shared" si="87"/>
        <v>Industry Energy Efficiency Standards</v>
      </c>
      <c r="C375" s="4" t="str">
        <f t="shared" si="87"/>
        <v>Percentage Improvement in Eqpt Efficiency Standards above BAU</v>
      </c>
      <c r="D375" s="228" t="s">
        <v>149</v>
      </c>
      <c r="E375" s="227" t="s">
        <v>817</v>
      </c>
      <c r="F375" s="228" t="s">
        <v>151</v>
      </c>
      <c r="G375" s="227" t="s">
        <v>821</v>
      </c>
      <c r="H375" s="180">
        <v>819</v>
      </c>
      <c r="I375" s="227" t="s">
        <v>49</v>
      </c>
      <c r="J375" s="4" t="str">
        <f t="shared" si="89"/>
        <v>Industry Energy Efficiency Standards</v>
      </c>
      <c r="K375" s="230" t="str">
        <f t="shared" si="89"/>
        <v>indst efficiency standards</v>
      </c>
      <c r="L375" s="230">
        <f t="shared" si="89"/>
        <v>0</v>
      </c>
      <c r="M375" s="230">
        <f t="shared" si="89"/>
        <v>0.33</v>
      </c>
      <c r="N375" s="230">
        <f t="shared" si="89"/>
        <v>0.01</v>
      </c>
      <c r="O375" s="231" t="str">
        <f t="shared" si="89"/>
        <v>% reduction in energy use</v>
      </c>
      <c r="P375" s="231"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31" t="str">
        <f t="shared" si="89"/>
        <v>industry-ag-main.html#eff-stds</v>
      </c>
      <c r="R375" s="232" t="str">
        <f t="shared" si="89"/>
        <v>industry-energy-efficiency-standards.html</v>
      </c>
      <c r="S375" s="231" t="str">
        <f t="shared" si="89"/>
        <v>U.S. DOE, 2016, Industrial Energy Efficiency Potential Analysis, https://energy.gov/sites/prod/files/2017/04/f34/energy-savings-by-state-industrial-methodology.pdf</v>
      </c>
      <c r="T375" s="231" t="str">
        <f t="shared" si="89"/>
        <v>U.S. DOE, 2016, Industrial Energy Efficiency Potential Analysis, https://energy.gov/sites/prod/files/2017/04/f34/energy-savings-by-state-industrial-methodology.pdf</v>
      </c>
    </row>
    <row r="376" spans="1:20" s="4" customFormat="1" ht="90">
      <c r="A376" s="4" t="str">
        <f t="shared" si="87"/>
        <v>Industry</v>
      </c>
      <c r="B376" s="4" t="str">
        <f t="shared" si="87"/>
        <v>Industry Energy Efficiency Standards</v>
      </c>
      <c r="C376" s="4" t="str">
        <f t="shared" si="87"/>
        <v>Percentage Improvement in Eqpt Efficiency Standards above BAU</v>
      </c>
      <c r="D376" s="228" t="s">
        <v>149</v>
      </c>
      <c r="E376" s="227" t="s">
        <v>818</v>
      </c>
      <c r="F376" s="228" t="s">
        <v>151</v>
      </c>
      <c r="G376" s="227" t="s">
        <v>822</v>
      </c>
      <c r="H376" s="180">
        <v>820</v>
      </c>
      <c r="I376" s="227" t="s">
        <v>48</v>
      </c>
      <c r="J376" s="4" t="str">
        <f t="shared" si="89"/>
        <v>Industry Energy Efficiency Standards</v>
      </c>
      <c r="K376" s="230" t="str">
        <f t="shared" si="89"/>
        <v>indst efficiency standards</v>
      </c>
      <c r="L376" s="230">
        <f t="shared" si="89"/>
        <v>0</v>
      </c>
      <c r="M376" s="230">
        <f t="shared" si="89"/>
        <v>0.33</v>
      </c>
      <c r="N376" s="230">
        <f t="shared" ref="K376:T391" si="90">N$312</f>
        <v>0.01</v>
      </c>
      <c r="O376" s="231" t="str">
        <f t="shared" si="90"/>
        <v>% reduction in energy use</v>
      </c>
      <c r="P376" s="23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31" t="str">
        <f t="shared" si="90"/>
        <v>industry-ag-main.html#eff-stds</v>
      </c>
      <c r="R376" s="232" t="str">
        <f t="shared" si="90"/>
        <v>industry-energy-efficiency-standards.html</v>
      </c>
      <c r="S376" s="231" t="str">
        <f t="shared" si="90"/>
        <v>U.S. DOE, 2016, Industrial Energy Efficiency Potential Analysis, https://energy.gov/sites/prod/files/2017/04/f34/energy-savings-by-state-industrial-methodology.pdf</v>
      </c>
      <c r="T376" s="231" t="str">
        <f t="shared" si="90"/>
        <v>U.S. DOE, 2016, Industrial Energy Efficiency Potential Analysis, https://energy.gov/sites/prod/files/2017/04/f34/energy-savings-by-state-industrial-methodology.pdf</v>
      </c>
    </row>
    <row r="377" spans="1:20" s="4" customFormat="1" ht="90">
      <c r="A377" s="4" t="str">
        <f t="shared" si="87"/>
        <v>Industry</v>
      </c>
      <c r="B377" s="4" t="str">
        <f t="shared" si="87"/>
        <v>Industry Energy Efficiency Standards</v>
      </c>
      <c r="C377" s="4" t="str">
        <f t="shared" si="87"/>
        <v>Percentage Improvement in Eqpt Efficiency Standards above BAU</v>
      </c>
      <c r="D377" s="228" t="s">
        <v>149</v>
      </c>
      <c r="E377" s="227" t="s">
        <v>819</v>
      </c>
      <c r="F377" s="228" t="s">
        <v>151</v>
      </c>
      <c r="G377" s="227" t="s">
        <v>825</v>
      </c>
      <c r="H377" s="180">
        <v>821</v>
      </c>
      <c r="I377" s="227" t="s">
        <v>49</v>
      </c>
      <c r="J377" s="4" t="str">
        <f t="shared" ref="J377:J391" si="91">J$312</f>
        <v>Industry Energy Efficiency Standards</v>
      </c>
      <c r="K377" s="230" t="str">
        <f t="shared" si="90"/>
        <v>indst efficiency standards</v>
      </c>
      <c r="L377" s="230">
        <f t="shared" si="90"/>
        <v>0</v>
      </c>
      <c r="M377" s="230">
        <f t="shared" si="90"/>
        <v>0.33</v>
      </c>
      <c r="N377" s="230">
        <f t="shared" si="90"/>
        <v>0.01</v>
      </c>
      <c r="O377" s="231" t="str">
        <f t="shared" si="90"/>
        <v>% reduction in energy use</v>
      </c>
      <c r="P377" s="23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31" t="str">
        <f t="shared" si="90"/>
        <v>industry-ag-main.html#eff-stds</v>
      </c>
      <c r="R377" s="232" t="str">
        <f t="shared" si="90"/>
        <v>industry-energy-efficiency-standards.html</v>
      </c>
      <c r="S377" s="231" t="str">
        <f t="shared" si="90"/>
        <v>U.S. DOE, 2016, Industrial Energy Efficiency Potential Analysis, https://energy.gov/sites/prod/files/2017/04/f34/energy-savings-by-state-industrial-methodology.pdf</v>
      </c>
      <c r="T377" s="231" t="str">
        <f t="shared" si="90"/>
        <v>U.S. DOE, 2016, Industrial Energy Efficiency Potential Analysis, https://energy.gov/sites/prod/files/2017/04/f34/energy-savings-by-state-industrial-methodology.pdf</v>
      </c>
    </row>
    <row r="378" spans="1:20" s="4" customFormat="1" ht="90">
      <c r="A378" s="4" t="str">
        <f t="shared" si="87"/>
        <v>Industry</v>
      </c>
      <c r="B378" s="4" t="str">
        <f t="shared" si="87"/>
        <v>Industry Energy Efficiency Standards</v>
      </c>
      <c r="C378" s="4" t="str">
        <f t="shared" si="87"/>
        <v>Percentage Improvement in Eqpt Efficiency Standards above BAU</v>
      </c>
      <c r="D378" s="228" t="s">
        <v>149</v>
      </c>
      <c r="E378" s="227" t="s">
        <v>1253</v>
      </c>
      <c r="F378" s="228" t="s">
        <v>151</v>
      </c>
      <c r="G378" s="227" t="s">
        <v>1256</v>
      </c>
      <c r="H378" s="180">
        <v>822</v>
      </c>
      <c r="I378" s="227" t="s">
        <v>49</v>
      </c>
      <c r="J378" s="4" t="str">
        <f t="shared" si="91"/>
        <v>Industry Energy Efficiency Standards</v>
      </c>
      <c r="K378" s="230" t="str">
        <f t="shared" si="90"/>
        <v>indst efficiency standards</v>
      </c>
      <c r="L378" s="230">
        <f t="shared" si="90"/>
        <v>0</v>
      </c>
      <c r="M378" s="230">
        <f t="shared" si="90"/>
        <v>0.33</v>
      </c>
      <c r="N378" s="230">
        <f t="shared" si="90"/>
        <v>0.01</v>
      </c>
      <c r="O378" s="231" t="str">
        <f t="shared" si="90"/>
        <v>% reduction in energy use</v>
      </c>
      <c r="P378" s="23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31" t="str">
        <f t="shared" si="90"/>
        <v>industry-ag-main.html#eff-stds</v>
      </c>
      <c r="R378" s="232" t="str">
        <f t="shared" si="90"/>
        <v>industry-energy-efficiency-standards.html</v>
      </c>
      <c r="S378" s="231" t="str">
        <f t="shared" si="90"/>
        <v>U.S. DOE, 2016, Industrial Energy Efficiency Potential Analysis, https://energy.gov/sites/prod/files/2017/04/f34/energy-savings-by-state-industrial-methodology.pdf</v>
      </c>
      <c r="T378" s="231" t="str">
        <f t="shared" si="90"/>
        <v>U.S. DOE, 2016, Industrial Energy Efficiency Potential Analysis, https://energy.gov/sites/prod/files/2017/04/f34/energy-savings-by-state-industrial-methodology.pdf</v>
      </c>
    </row>
    <row r="379" spans="1:20" s="4" customFormat="1" ht="90">
      <c r="A379" s="4" t="str">
        <f t="shared" si="87"/>
        <v>Industry</v>
      </c>
      <c r="B379" s="4" t="str">
        <f t="shared" si="87"/>
        <v>Industry Energy Efficiency Standards</v>
      </c>
      <c r="C379" s="4" t="str">
        <f t="shared" si="87"/>
        <v>Percentage Improvement in Eqpt Efficiency Standards above BAU</v>
      </c>
      <c r="D379" s="228" t="s">
        <v>149</v>
      </c>
      <c r="E379" s="227" t="s">
        <v>1254</v>
      </c>
      <c r="F379" s="228" t="s">
        <v>151</v>
      </c>
      <c r="G379" s="227" t="s">
        <v>1258</v>
      </c>
      <c r="H379" s="180">
        <v>823</v>
      </c>
      <c r="I379" s="227" t="s">
        <v>48</v>
      </c>
      <c r="J379" s="4" t="str">
        <f t="shared" si="91"/>
        <v>Industry Energy Efficiency Standards</v>
      </c>
      <c r="K379" s="230" t="str">
        <f t="shared" si="90"/>
        <v>indst efficiency standards</v>
      </c>
      <c r="L379" s="230">
        <f t="shared" si="90"/>
        <v>0</v>
      </c>
      <c r="M379" s="230">
        <f t="shared" si="90"/>
        <v>0.33</v>
      </c>
      <c r="N379" s="230">
        <f t="shared" si="90"/>
        <v>0.01</v>
      </c>
      <c r="O379" s="231" t="str">
        <f t="shared" si="90"/>
        <v>% reduction in energy use</v>
      </c>
      <c r="P379" s="23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31" t="str">
        <f t="shared" si="90"/>
        <v>industry-ag-main.html#eff-stds</v>
      </c>
      <c r="R379" s="232" t="str">
        <f t="shared" si="90"/>
        <v>industry-energy-efficiency-standards.html</v>
      </c>
      <c r="S379" s="231" t="str">
        <f t="shared" si="90"/>
        <v>U.S. DOE, 2016, Industrial Energy Efficiency Potential Analysis, https://energy.gov/sites/prod/files/2017/04/f34/energy-savings-by-state-industrial-methodology.pdf</v>
      </c>
      <c r="T379" s="231" t="str">
        <f t="shared" si="90"/>
        <v>U.S. DOE, 2016, Industrial Energy Efficiency Potential Analysis, https://energy.gov/sites/prod/files/2017/04/f34/energy-savings-by-state-industrial-methodology.pdf</v>
      </c>
    </row>
    <row r="380" spans="1:20" s="4" customFormat="1" ht="90">
      <c r="A380" s="4" t="str">
        <f t="shared" si="87"/>
        <v>Industry</v>
      </c>
      <c r="B380" s="4" t="str">
        <f t="shared" si="87"/>
        <v>Industry Energy Efficiency Standards</v>
      </c>
      <c r="C380" s="4" t="str">
        <f t="shared" si="87"/>
        <v>Percentage Improvement in Eqpt Efficiency Standards above BAU</v>
      </c>
      <c r="D380" s="228" t="s">
        <v>149</v>
      </c>
      <c r="E380" s="227" t="s">
        <v>1255</v>
      </c>
      <c r="F380" s="228" t="s">
        <v>151</v>
      </c>
      <c r="G380" s="227" t="s">
        <v>1259</v>
      </c>
      <c r="H380" s="180">
        <v>824</v>
      </c>
      <c r="I380" s="227" t="s">
        <v>48</v>
      </c>
      <c r="J380" s="4" t="str">
        <f t="shared" si="91"/>
        <v>Industry Energy Efficiency Standards</v>
      </c>
      <c r="K380" s="230" t="str">
        <f t="shared" si="90"/>
        <v>indst efficiency standards</v>
      </c>
      <c r="L380" s="230">
        <f t="shared" si="90"/>
        <v>0</v>
      </c>
      <c r="M380" s="230">
        <f t="shared" si="90"/>
        <v>0.33</v>
      </c>
      <c r="N380" s="230">
        <f t="shared" si="90"/>
        <v>0.01</v>
      </c>
      <c r="O380" s="231" t="str">
        <f t="shared" si="90"/>
        <v>% reduction in energy use</v>
      </c>
      <c r="P380" s="23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31" t="str">
        <f t="shared" si="90"/>
        <v>industry-ag-main.html#eff-stds</v>
      </c>
      <c r="R380" s="232" t="str">
        <f t="shared" si="90"/>
        <v>industry-energy-efficiency-standards.html</v>
      </c>
      <c r="S380" s="231" t="str">
        <f t="shared" si="90"/>
        <v>U.S. DOE, 2016, Industrial Energy Efficiency Potential Analysis, https://energy.gov/sites/prod/files/2017/04/f34/energy-savings-by-state-industrial-methodology.pdf</v>
      </c>
      <c r="T380" s="231" t="str">
        <f t="shared" si="90"/>
        <v>U.S. DOE, 2016, Industrial Energy Efficiency Potential Analysis, https://energy.gov/sites/prod/files/2017/04/f34/energy-savings-by-state-industrial-methodology.pdf</v>
      </c>
    </row>
    <row r="381" spans="1:20" s="4" customFormat="1" ht="90">
      <c r="A381" s="4" t="str">
        <f t="shared" si="87"/>
        <v>Industry</v>
      </c>
      <c r="B381" s="4" t="str">
        <f t="shared" si="87"/>
        <v>Industry Energy Efficiency Standards</v>
      </c>
      <c r="C381" s="4" t="str">
        <f t="shared" si="87"/>
        <v>Percentage Improvement in Eqpt Efficiency Standards above BAU</v>
      </c>
      <c r="D381" s="228" t="s">
        <v>149</v>
      </c>
      <c r="E381" s="227" t="s">
        <v>1252</v>
      </c>
      <c r="F381" s="228" t="s">
        <v>151</v>
      </c>
      <c r="G381" s="227" t="s">
        <v>1257</v>
      </c>
      <c r="H381" s="180">
        <v>825</v>
      </c>
      <c r="I381" s="227" t="s">
        <v>49</v>
      </c>
      <c r="J381" s="4" t="str">
        <f t="shared" si="91"/>
        <v>Industry Energy Efficiency Standards</v>
      </c>
      <c r="K381" s="230" t="str">
        <f t="shared" si="90"/>
        <v>indst efficiency standards</v>
      </c>
      <c r="L381" s="230">
        <f t="shared" si="90"/>
        <v>0</v>
      </c>
      <c r="M381" s="230">
        <f t="shared" si="90"/>
        <v>0.33</v>
      </c>
      <c r="N381" s="230">
        <f t="shared" si="90"/>
        <v>0.01</v>
      </c>
      <c r="O381" s="231" t="str">
        <f t="shared" si="90"/>
        <v>% reduction in energy use</v>
      </c>
      <c r="P381" s="23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31" t="str">
        <f t="shared" si="90"/>
        <v>industry-ag-main.html#eff-stds</v>
      </c>
      <c r="R381" s="232" t="str">
        <f t="shared" si="90"/>
        <v>industry-energy-efficiency-standards.html</v>
      </c>
      <c r="S381" s="231" t="str">
        <f t="shared" si="90"/>
        <v>U.S. DOE, 2016, Industrial Energy Efficiency Potential Analysis, https://energy.gov/sites/prod/files/2017/04/f34/energy-savings-by-state-industrial-methodology.pdf</v>
      </c>
      <c r="T381" s="231" t="str">
        <f t="shared" si="90"/>
        <v>U.S. DOE, 2016, Industrial Energy Efficiency Potential Analysis, https://energy.gov/sites/prod/files/2017/04/f34/energy-savings-by-state-industrial-methodology.pdf</v>
      </c>
    </row>
    <row r="382" spans="1:20" s="4" customFormat="1" ht="90">
      <c r="A382" s="4" t="str">
        <f t="shared" si="87"/>
        <v>Industry</v>
      </c>
      <c r="B382" s="4" t="str">
        <f t="shared" si="87"/>
        <v>Industry Energy Efficiency Standards</v>
      </c>
      <c r="C382" s="4" t="str">
        <f t="shared" si="87"/>
        <v>Percentage Improvement in Eqpt Efficiency Standards above BAU</v>
      </c>
      <c r="D382" s="228" t="s">
        <v>150</v>
      </c>
      <c r="E382" s="227" t="s">
        <v>814</v>
      </c>
      <c r="F382" s="228" t="s">
        <v>152</v>
      </c>
      <c r="G382" s="227" t="s">
        <v>820</v>
      </c>
      <c r="H382" s="180">
        <v>826</v>
      </c>
      <c r="I382" s="227" t="s">
        <v>48</v>
      </c>
      <c r="J382" s="4" t="str">
        <f t="shared" si="91"/>
        <v>Industry Energy Efficiency Standards</v>
      </c>
      <c r="K382" s="230" t="str">
        <f t="shared" si="90"/>
        <v>indst efficiency standards</v>
      </c>
      <c r="L382" s="230">
        <f t="shared" si="90"/>
        <v>0</v>
      </c>
      <c r="M382" s="230">
        <f t="shared" si="90"/>
        <v>0.33</v>
      </c>
      <c r="N382" s="230">
        <f t="shared" si="90"/>
        <v>0.01</v>
      </c>
      <c r="O382" s="231" t="str">
        <f t="shared" si="90"/>
        <v>% reduction in energy use</v>
      </c>
      <c r="P382" s="23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31" t="str">
        <f t="shared" si="90"/>
        <v>industry-ag-main.html#eff-stds</v>
      </c>
      <c r="R382" s="232" t="str">
        <f t="shared" si="90"/>
        <v>industry-energy-efficiency-standards.html</v>
      </c>
      <c r="S382" s="231" t="str">
        <f t="shared" si="90"/>
        <v>U.S. DOE, 2016, Industrial Energy Efficiency Potential Analysis, https://energy.gov/sites/prod/files/2017/04/f34/energy-savings-by-state-industrial-methodology.pdf</v>
      </c>
      <c r="T382" s="231" t="str">
        <f t="shared" si="90"/>
        <v>U.S. DOE, 2016, Industrial Energy Efficiency Potential Analysis, https://energy.gov/sites/prod/files/2017/04/f34/energy-savings-by-state-industrial-methodology.pdf</v>
      </c>
    </row>
    <row r="383" spans="1:20" s="4" customFormat="1" ht="90">
      <c r="A383" s="4" t="str">
        <f t="shared" si="87"/>
        <v>Industry</v>
      </c>
      <c r="B383" s="4" t="str">
        <f t="shared" si="87"/>
        <v>Industry Energy Efficiency Standards</v>
      </c>
      <c r="C383" s="4" t="str">
        <f t="shared" si="87"/>
        <v>Percentage Improvement in Eqpt Efficiency Standards above BAU</v>
      </c>
      <c r="D383" s="228" t="s">
        <v>150</v>
      </c>
      <c r="E383" s="227" t="s">
        <v>815</v>
      </c>
      <c r="F383" s="228" t="s">
        <v>152</v>
      </c>
      <c r="G383" s="227" t="s">
        <v>823</v>
      </c>
      <c r="H383" s="180">
        <v>827</v>
      </c>
      <c r="I383" s="227" t="s">
        <v>48</v>
      </c>
      <c r="J383" s="4" t="str">
        <f t="shared" si="91"/>
        <v>Industry Energy Efficiency Standards</v>
      </c>
      <c r="K383" s="230" t="str">
        <f t="shared" si="90"/>
        <v>indst efficiency standards</v>
      </c>
      <c r="L383" s="230">
        <f t="shared" si="90"/>
        <v>0</v>
      </c>
      <c r="M383" s="230">
        <f t="shared" si="90"/>
        <v>0.33</v>
      </c>
      <c r="N383" s="230">
        <f t="shared" si="90"/>
        <v>0.01</v>
      </c>
      <c r="O383" s="231" t="str">
        <f t="shared" si="90"/>
        <v>% reduction in energy use</v>
      </c>
      <c r="P383" s="23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31" t="str">
        <f t="shared" si="90"/>
        <v>industry-ag-main.html#eff-stds</v>
      </c>
      <c r="R383" s="232" t="str">
        <f t="shared" si="90"/>
        <v>industry-energy-efficiency-standards.html</v>
      </c>
      <c r="S383" s="231" t="str">
        <f t="shared" si="90"/>
        <v>U.S. DOE, 2016, Industrial Energy Efficiency Potential Analysis, https://energy.gov/sites/prod/files/2017/04/f34/energy-savings-by-state-industrial-methodology.pdf</v>
      </c>
      <c r="T383" s="231" t="str">
        <f t="shared" si="90"/>
        <v>U.S. DOE, 2016, Industrial Energy Efficiency Potential Analysis, https://energy.gov/sites/prod/files/2017/04/f34/energy-savings-by-state-industrial-methodology.pdf</v>
      </c>
    </row>
    <row r="384" spans="1:20" s="4" customFormat="1" ht="90">
      <c r="A384" s="4" t="str">
        <f t="shared" si="87"/>
        <v>Industry</v>
      </c>
      <c r="B384" s="4" t="str">
        <f t="shared" si="87"/>
        <v>Industry Energy Efficiency Standards</v>
      </c>
      <c r="C384" s="4" t="str">
        <f t="shared" si="87"/>
        <v>Percentage Improvement in Eqpt Efficiency Standards above BAU</v>
      </c>
      <c r="D384" s="228" t="s">
        <v>150</v>
      </c>
      <c r="E384" s="227" t="s">
        <v>816</v>
      </c>
      <c r="F384" s="228" t="s">
        <v>152</v>
      </c>
      <c r="G384" s="227" t="s">
        <v>824</v>
      </c>
      <c r="H384" s="180">
        <v>828</v>
      </c>
      <c r="I384" s="227" t="s">
        <v>48</v>
      </c>
      <c r="J384" s="4" t="str">
        <f t="shared" si="91"/>
        <v>Industry Energy Efficiency Standards</v>
      </c>
      <c r="K384" s="230" t="str">
        <f t="shared" si="90"/>
        <v>indst efficiency standards</v>
      </c>
      <c r="L384" s="230">
        <f t="shared" si="90"/>
        <v>0</v>
      </c>
      <c r="M384" s="230">
        <f t="shared" si="90"/>
        <v>0.33</v>
      </c>
      <c r="N384" s="230">
        <f t="shared" si="90"/>
        <v>0.01</v>
      </c>
      <c r="O384" s="231" t="str">
        <f t="shared" si="90"/>
        <v>% reduction in energy use</v>
      </c>
      <c r="P384" s="23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31" t="str">
        <f t="shared" si="90"/>
        <v>industry-ag-main.html#eff-stds</v>
      </c>
      <c r="R384" s="232" t="str">
        <f t="shared" si="90"/>
        <v>industry-energy-efficiency-standards.html</v>
      </c>
      <c r="S384" s="231" t="str">
        <f t="shared" si="90"/>
        <v>U.S. DOE, 2016, Industrial Energy Efficiency Potential Analysis, https://energy.gov/sites/prod/files/2017/04/f34/energy-savings-by-state-industrial-methodology.pdf</v>
      </c>
      <c r="T384" s="231" t="str">
        <f t="shared" si="90"/>
        <v>U.S. DOE, 2016, Industrial Energy Efficiency Potential Analysis, https://energy.gov/sites/prod/files/2017/04/f34/energy-savings-by-state-industrial-methodology.pdf</v>
      </c>
    </row>
    <row r="385" spans="1:20" s="4" customFormat="1" ht="90">
      <c r="A385" s="4" t="str">
        <f t="shared" si="87"/>
        <v>Industry</v>
      </c>
      <c r="B385" s="4" t="str">
        <f t="shared" si="87"/>
        <v>Industry Energy Efficiency Standards</v>
      </c>
      <c r="C385" s="4" t="str">
        <f t="shared" si="87"/>
        <v>Percentage Improvement in Eqpt Efficiency Standards above BAU</v>
      </c>
      <c r="D385" s="228" t="s">
        <v>150</v>
      </c>
      <c r="E385" s="227" t="s">
        <v>817</v>
      </c>
      <c r="F385" s="228" t="s">
        <v>152</v>
      </c>
      <c r="G385" s="227" t="s">
        <v>821</v>
      </c>
      <c r="H385" s="180">
        <v>829</v>
      </c>
      <c r="I385" s="227" t="s">
        <v>49</v>
      </c>
      <c r="J385" s="4" t="str">
        <f t="shared" si="91"/>
        <v>Industry Energy Efficiency Standards</v>
      </c>
      <c r="K385" s="230" t="str">
        <f t="shared" si="90"/>
        <v>indst efficiency standards</v>
      </c>
      <c r="L385" s="230">
        <f t="shared" si="90"/>
        <v>0</v>
      </c>
      <c r="M385" s="230">
        <f t="shared" si="90"/>
        <v>0.33</v>
      </c>
      <c r="N385" s="230">
        <f t="shared" si="90"/>
        <v>0.01</v>
      </c>
      <c r="O385" s="231" t="str">
        <f t="shared" si="90"/>
        <v>% reduction in energy use</v>
      </c>
      <c r="P385" s="23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31" t="str">
        <f t="shared" si="90"/>
        <v>industry-ag-main.html#eff-stds</v>
      </c>
      <c r="R385" s="232" t="str">
        <f t="shared" si="90"/>
        <v>industry-energy-efficiency-standards.html</v>
      </c>
      <c r="S385" s="231" t="str">
        <f t="shared" si="90"/>
        <v>U.S. DOE, 2016, Industrial Energy Efficiency Potential Analysis, https://energy.gov/sites/prod/files/2017/04/f34/energy-savings-by-state-industrial-methodology.pdf</v>
      </c>
      <c r="T385" s="231" t="str">
        <f t="shared" si="90"/>
        <v>U.S. DOE, 2016, Industrial Energy Efficiency Potential Analysis, https://energy.gov/sites/prod/files/2017/04/f34/energy-savings-by-state-industrial-methodology.pdf</v>
      </c>
    </row>
    <row r="386" spans="1:20" s="4" customFormat="1" ht="90">
      <c r="A386" s="4" t="str">
        <f t="shared" si="87"/>
        <v>Industry</v>
      </c>
      <c r="B386" s="4" t="str">
        <f t="shared" si="87"/>
        <v>Industry Energy Efficiency Standards</v>
      </c>
      <c r="C386" s="4" t="str">
        <f t="shared" si="87"/>
        <v>Percentage Improvement in Eqpt Efficiency Standards above BAU</v>
      </c>
      <c r="D386" s="228" t="s">
        <v>150</v>
      </c>
      <c r="E386" s="227" t="s">
        <v>818</v>
      </c>
      <c r="F386" s="228" t="s">
        <v>152</v>
      </c>
      <c r="G386" s="227" t="s">
        <v>822</v>
      </c>
      <c r="H386" s="180">
        <v>830</v>
      </c>
      <c r="I386" s="227" t="s">
        <v>48</v>
      </c>
      <c r="J386" s="4" t="str">
        <f t="shared" si="91"/>
        <v>Industry Energy Efficiency Standards</v>
      </c>
      <c r="K386" s="230" t="str">
        <f t="shared" si="90"/>
        <v>indst efficiency standards</v>
      </c>
      <c r="L386" s="230">
        <f t="shared" si="90"/>
        <v>0</v>
      </c>
      <c r="M386" s="230">
        <f t="shared" si="90"/>
        <v>0.33</v>
      </c>
      <c r="N386" s="230">
        <f t="shared" si="90"/>
        <v>0.01</v>
      </c>
      <c r="O386" s="231" t="str">
        <f t="shared" si="90"/>
        <v>% reduction in energy use</v>
      </c>
      <c r="P386" s="23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31" t="str">
        <f t="shared" si="90"/>
        <v>industry-ag-main.html#eff-stds</v>
      </c>
      <c r="R386" s="232" t="str">
        <f t="shared" si="90"/>
        <v>industry-energy-efficiency-standards.html</v>
      </c>
      <c r="S386" s="231" t="str">
        <f t="shared" si="90"/>
        <v>U.S. DOE, 2016, Industrial Energy Efficiency Potential Analysis, https://energy.gov/sites/prod/files/2017/04/f34/energy-savings-by-state-industrial-methodology.pdf</v>
      </c>
      <c r="T386" s="231" t="str">
        <f t="shared" si="90"/>
        <v>U.S. DOE, 2016, Industrial Energy Efficiency Potential Analysis, https://energy.gov/sites/prod/files/2017/04/f34/energy-savings-by-state-industrial-methodology.pdf</v>
      </c>
    </row>
    <row r="387" spans="1:20" s="4" customFormat="1" ht="90">
      <c r="A387" s="4" t="str">
        <f t="shared" si="87"/>
        <v>Industry</v>
      </c>
      <c r="B387" s="4" t="str">
        <f t="shared" si="87"/>
        <v>Industry Energy Efficiency Standards</v>
      </c>
      <c r="C387" s="4" t="str">
        <f t="shared" si="87"/>
        <v>Percentage Improvement in Eqpt Efficiency Standards above BAU</v>
      </c>
      <c r="D387" s="228" t="s">
        <v>150</v>
      </c>
      <c r="E387" s="227" t="s">
        <v>819</v>
      </c>
      <c r="F387" s="228" t="s">
        <v>152</v>
      </c>
      <c r="G387" s="227" t="s">
        <v>825</v>
      </c>
      <c r="H387" s="180">
        <v>831</v>
      </c>
      <c r="I387" s="227" t="s">
        <v>49</v>
      </c>
      <c r="J387" s="4" t="str">
        <f t="shared" si="91"/>
        <v>Industry Energy Efficiency Standards</v>
      </c>
      <c r="K387" s="230" t="str">
        <f t="shared" si="90"/>
        <v>indst efficiency standards</v>
      </c>
      <c r="L387" s="230">
        <f t="shared" si="90"/>
        <v>0</v>
      </c>
      <c r="M387" s="230">
        <f t="shared" si="90"/>
        <v>0.33</v>
      </c>
      <c r="N387" s="230">
        <f t="shared" si="90"/>
        <v>0.01</v>
      </c>
      <c r="O387" s="231" t="str">
        <f t="shared" si="90"/>
        <v>% reduction in energy use</v>
      </c>
      <c r="P387" s="23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31" t="str">
        <f t="shared" si="90"/>
        <v>industry-ag-main.html#eff-stds</v>
      </c>
      <c r="R387" s="232" t="str">
        <f t="shared" si="90"/>
        <v>industry-energy-efficiency-standards.html</v>
      </c>
      <c r="S387" s="231" t="str">
        <f t="shared" si="90"/>
        <v>U.S. DOE, 2016, Industrial Energy Efficiency Potential Analysis, https://energy.gov/sites/prod/files/2017/04/f34/energy-savings-by-state-industrial-methodology.pdf</v>
      </c>
      <c r="T387" s="231" t="str">
        <f t="shared" si="90"/>
        <v>U.S. DOE, 2016, Industrial Energy Efficiency Potential Analysis, https://energy.gov/sites/prod/files/2017/04/f34/energy-savings-by-state-industrial-methodology.pdf</v>
      </c>
    </row>
    <row r="388" spans="1:20" s="4" customFormat="1" ht="90">
      <c r="A388" s="4" t="str">
        <f t="shared" si="87"/>
        <v>Industry</v>
      </c>
      <c r="B388" s="4" t="str">
        <f t="shared" si="87"/>
        <v>Industry Energy Efficiency Standards</v>
      </c>
      <c r="C388" s="4" t="str">
        <f t="shared" si="87"/>
        <v>Percentage Improvement in Eqpt Efficiency Standards above BAU</v>
      </c>
      <c r="D388" s="228" t="s">
        <v>150</v>
      </c>
      <c r="E388" s="227" t="s">
        <v>1253</v>
      </c>
      <c r="F388" s="228" t="s">
        <v>152</v>
      </c>
      <c r="G388" s="227" t="s">
        <v>1256</v>
      </c>
      <c r="H388" s="180">
        <v>832</v>
      </c>
      <c r="I388" s="227" t="s">
        <v>49</v>
      </c>
      <c r="J388" s="4" t="str">
        <f t="shared" si="91"/>
        <v>Industry Energy Efficiency Standards</v>
      </c>
      <c r="K388" s="230" t="str">
        <f t="shared" si="90"/>
        <v>indst efficiency standards</v>
      </c>
      <c r="L388" s="230">
        <f t="shared" si="90"/>
        <v>0</v>
      </c>
      <c r="M388" s="230">
        <f t="shared" si="90"/>
        <v>0.33</v>
      </c>
      <c r="N388" s="230">
        <f t="shared" si="90"/>
        <v>0.01</v>
      </c>
      <c r="O388" s="231" t="str">
        <f t="shared" si="90"/>
        <v>% reduction in energy use</v>
      </c>
      <c r="P388" s="23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31" t="str">
        <f t="shared" si="90"/>
        <v>industry-ag-main.html#eff-stds</v>
      </c>
      <c r="R388" s="232" t="str">
        <f t="shared" si="90"/>
        <v>industry-energy-efficiency-standards.html</v>
      </c>
      <c r="S388" s="231" t="str">
        <f t="shared" si="90"/>
        <v>U.S. DOE, 2016, Industrial Energy Efficiency Potential Analysis, https://energy.gov/sites/prod/files/2017/04/f34/energy-savings-by-state-industrial-methodology.pdf</v>
      </c>
      <c r="T388" s="231" t="str">
        <f t="shared" si="90"/>
        <v>U.S. DOE, 2016, Industrial Energy Efficiency Potential Analysis, https://energy.gov/sites/prod/files/2017/04/f34/energy-savings-by-state-industrial-methodology.pdf</v>
      </c>
    </row>
    <row r="389" spans="1:20" s="4" customFormat="1" ht="90">
      <c r="A389" s="4" t="str">
        <f t="shared" si="87"/>
        <v>Industry</v>
      </c>
      <c r="B389" s="4" t="str">
        <f t="shared" si="87"/>
        <v>Industry Energy Efficiency Standards</v>
      </c>
      <c r="C389" s="4" t="str">
        <f t="shared" si="87"/>
        <v>Percentage Improvement in Eqpt Efficiency Standards above BAU</v>
      </c>
      <c r="D389" s="228" t="s">
        <v>150</v>
      </c>
      <c r="E389" s="227" t="s">
        <v>1254</v>
      </c>
      <c r="F389" s="228" t="s">
        <v>152</v>
      </c>
      <c r="G389" s="227" t="s">
        <v>1258</v>
      </c>
      <c r="H389" s="180">
        <v>833</v>
      </c>
      <c r="I389" s="227" t="s">
        <v>48</v>
      </c>
      <c r="J389" s="4" t="str">
        <f t="shared" si="91"/>
        <v>Industry Energy Efficiency Standards</v>
      </c>
      <c r="K389" s="230" t="str">
        <f t="shared" si="90"/>
        <v>indst efficiency standards</v>
      </c>
      <c r="L389" s="230">
        <f t="shared" si="90"/>
        <v>0</v>
      </c>
      <c r="M389" s="230">
        <f t="shared" si="90"/>
        <v>0.33</v>
      </c>
      <c r="N389" s="230">
        <f t="shared" si="90"/>
        <v>0.01</v>
      </c>
      <c r="O389" s="231" t="str">
        <f t="shared" si="90"/>
        <v>% reduction in energy use</v>
      </c>
      <c r="P389" s="23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31" t="str">
        <f t="shared" si="90"/>
        <v>industry-ag-main.html#eff-stds</v>
      </c>
      <c r="R389" s="232" t="str">
        <f t="shared" si="90"/>
        <v>industry-energy-efficiency-standards.html</v>
      </c>
      <c r="S389" s="231" t="str">
        <f t="shared" si="90"/>
        <v>U.S. DOE, 2016, Industrial Energy Efficiency Potential Analysis, https://energy.gov/sites/prod/files/2017/04/f34/energy-savings-by-state-industrial-methodology.pdf</v>
      </c>
      <c r="T389" s="231" t="str">
        <f t="shared" si="90"/>
        <v>U.S. DOE, 2016, Industrial Energy Efficiency Potential Analysis, https://energy.gov/sites/prod/files/2017/04/f34/energy-savings-by-state-industrial-methodology.pdf</v>
      </c>
    </row>
    <row r="390" spans="1:20" s="4" customFormat="1" ht="90">
      <c r="A390" s="4" t="str">
        <f t="shared" si="87"/>
        <v>Industry</v>
      </c>
      <c r="B390" s="4" t="str">
        <f t="shared" si="87"/>
        <v>Industry Energy Efficiency Standards</v>
      </c>
      <c r="C390" s="4" t="str">
        <f t="shared" si="87"/>
        <v>Percentage Improvement in Eqpt Efficiency Standards above BAU</v>
      </c>
      <c r="D390" s="228" t="s">
        <v>150</v>
      </c>
      <c r="E390" s="227" t="s">
        <v>1255</v>
      </c>
      <c r="F390" s="228" t="s">
        <v>152</v>
      </c>
      <c r="G390" s="227" t="s">
        <v>1259</v>
      </c>
      <c r="H390" s="180">
        <v>834</v>
      </c>
      <c r="I390" s="227" t="s">
        <v>48</v>
      </c>
      <c r="J390" s="4" t="str">
        <f t="shared" si="91"/>
        <v>Industry Energy Efficiency Standards</v>
      </c>
      <c r="K390" s="230" t="str">
        <f t="shared" si="90"/>
        <v>indst efficiency standards</v>
      </c>
      <c r="L390" s="230">
        <f t="shared" si="90"/>
        <v>0</v>
      </c>
      <c r="M390" s="230">
        <f t="shared" si="90"/>
        <v>0.33</v>
      </c>
      <c r="N390" s="230">
        <f t="shared" si="90"/>
        <v>0.01</v>
      </c>
      <c r="O390" s="231" t="str">
        <f t="shared" si="90"/>
        <v>% reduction in energy use</v>
      </c>
      <c r="P390" s="23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31" t="str">
        <f t="shared" si="90"/>
        <v>industry-ag-main.html#eff-stds</v>
      </c>
      <c r="R390" s="232" t="str">
        <f t="shared" si="90"/>
        <v>industry-energy-efficiency-standards.html</v>
      </c>
      <c r="S390" s="231" t="str">
        <f t="shared" si="90"/>
        <v>U.S. DOE, 2016, Industrial Energy Efficiency Potential Analysis, https://energy.gov/sites/prod/files/2017/04/f34/energy-savings-by-state-industrial-methodology.pdf</v>
      </c>
      <c r="T390" s="231" t="str">
        <f t="shared" si="90"/>
        <v>U.S. DOE, 2016, Industrial Energy Efficiency Potential Analysis, https://energy.gov/sites/prod/files/2017/04/f34/energy-savings-by-state-industrial-methodology.pdf</v>
      </c>
    </row>
    <row r="391" spans="1:20" s="4" customFormat="1" ht="90">
      <c r="A391" s="4" t="str">
        <f t="shared" si="87"/>
        <v>Industry</v>
      </c>
      <c r="B391" s="4" t="str">
        <f t="shared" si="87"/>
        <v>Industry Energy Efficiency Standards</v>
      </c>
      <c r="C391" s="4" t="str">
        <f t="shared" si="87"/>
        <v>Percentage Improvement in Eqpt Efficiency Standards above BAU</v>
      </c>
      <c r="D391" s="228" t="s">
        <v>150</v>
      </c>
      <c r="E391" s="227" t="s">
        <v>1252</v>
      </c>
      <c r="F391" s="228" t="s">
        <v>152</v>
      </c>
      <c r="G391" s="227" t="s">
        <v>1257</v>
      </c>
      <c r="H391" s="180">
        <v>835</v>
      </c>
      <c r="I391" s="227" t="s">
        <v>49</v>
      </c>
      <c r="J391" s="4" t="str">
        <f t="shared" si="91"/>
        <v>Industry Energy Efficiency Standards</v>
      </c>
      <c r="K391" s="230" t="str">
        <f t="shared" si="90"/>
        <v>indst efficiency standards</v>
      </c>
      <c r="L391" s="230">
        <f t="shared" si="90"/>
        <v>0</v>
      </c>
      <c r="M391" s="230">
        <f t="shared" si="90"/>
        <v>0.33</v>
      </c>
      <c r="N391" s="230">
        <f t="shared" si="90"/>
        <v>0.01</v>
      </c>
      <c r="O391" s="231" t="str">
        <f t="shared" si="90"/>
        <v>% reduction in energy use</v>
      </c>
      <c r="P391" s="231"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31" t="str">
        <f t="shared" si="90"/>
        <v>industry-ag-main.html#eff-stds</v>
      </c>
      <c r="R391" s="232" t="str">
        <f t="shared" si="90"/>
        <v>industry-energy-efficiency-standards.html</v>
      </c>
      <c r="S391" s="231" t="str">
        <f t="shared" si="90"/>
        <v>U.S. DOE, 2016, Industrial Energy Efficiency Potential Analysis, https://energy.gov/sites/prod/files/2017/04/f34/energy-savings-by-state-industrial-methodology.pdf</v>
      </c>
      <c r="T391" s="231" t="str">
        <f t="shared" si="90"/>
        <v>U.S. DOE, 2016, Industrial Energy Efficiency Potential Analysis, https://energy.gov/sites/prod/files/2017/04/f34/energy-savings-by-state-industrial-methodology.pdf</v>
      </c>
    </row>
    <row r="392" spans="1:20" s="4" customFormat="1" ht="45">
      <c r="A392" s="92" t="s">
        <v>9</v>
      </c>
      <c r="B392" s="92" t="s">
        <v>25</v>
      </c>
      <c r="C392" s="92" t="s">
        <v>316</v>
      </c>
      <c r="D392" s="53"/>
      <c r="E392" s="53"/>
      <c r="F392" s="53"/>
      <c r="G392" s="53"/>
      <c r="H392" s="180">
        <v>54</v>
      </c>
      <c r="I392" s="53" t="s">
        <v>48</v>
      </c>
      <c r="J392" s="76" t="s">
        <v>25</v>
      </c>
      <c r="K392" s="76" t="s">
        <v>597</v>
      </c>
      <c r="L392" s="59">
        <v>0</v>
      </c>
      <c r="M392" s="60">
        <v>1</v>
      </c>
      <c r="N392" s="60">
        <v>0.01</v>
      </c>
      <c r="O392" s="53" t="s">
        <v>37</v>
      </c>
      <c r="P392" s="184" t="s">
        <v>634</v>
      </c>
      <c r="Q392" s="53" t="s">
        <v>249</v>
      </c>
      <c r="R392" s="151" t="s">
        <v>250</v>
      </c>
      <c r="S392" s="184" t="s">
        <v>173</v>
      </c>
      <c r="T392" s="55"/>
    </row>
    <row r="393" spans="1:20" ht="30">
      <c r="A393" s="92" t="s">
        <v>9</v>
      </c>
      <c r="B393" s="92" t="s">
        <v>1232</v>
      </c>
      <c r="C393" s="92" t="s">
        <v>813</v>
      </c>
      <c r="D393" s="53" t="s">
        <v>144</v>
      </c>
      <c r="E393" s="53" t="s">
        <v>814</v>
      </c>
      <c r="F393" s="8" t="s">
        <v>828</v>
      </c>
      <c r="G393" s="53" t="s">
        <v>820</v>
      </c>
      <c r="H393" s="180">
        <v>381</v>
      </c>
      <c r="I393" s="53" t="s">
        <v>49</v>
      </c>
      <c r="J393" s="92" t="s">
        <v>1232</v>
      </c>
      <c r="K393" s="76" t="s">
        <v>827</v>
      </c>
      <c r="L393" s="59">
        <v>0</v>
      </c>
      <c r="M393" s="59">
        <v>1</v>
      </c>
      <c r="N393" s="60">
        <v>0.01</v>
      </c>
      <c r="O393" s="53" t="s">
        <v>826</v>
      </c>
      <c r="P393" s="188"/>
      <c r="Q393" s="53" t="s">
        <v>251</v>
      </c>
      <c r="R393" s="151" t="s">
        <v>1249</v>
      </c>
      <c r="S393" s="184"/>
      <c r="T393" s="53"/>
    </row>
    <row r="394" spans="1:20" ht="165">
      <c r="A394" s="74" t="str">
        <f t="shared" ref="A394:C425" si="92">A$393</f>
        <v>Industry</v>
      </c>
      <c r="B394" s="74" t="str">
        <f t="shared" si="92"/>
        <v>Electrification + Hydrogen</v>
      </c>
      <c r="C394" s="74" t="str">
        <f t="shared" si="92"/>
        <v>Fraction of Industrial Fuel Use Shifted to Other Fuels</v>
      </c>
      <c r="D394" s="53" t="s">
        <v>144</v>
      </c>
      <c r="E394" s="53" t="s">
        <v>815</v>
      </c>
      <c r="F394" s="8" t="s">
        <v>828</v>
      </c>
      <c r="G394" s="53" t="s">
        <v>823</v>
      </c>
      <c r="H394" s="180">
        <v>382</v>
      </c>
      <c r="I394" s="53" t="s">
        <v>48</v>
      </c>
      <c r="J394" s="74" t="str">
        <f t="shared" ref="J394:O409" si="93">J$393</f>
        <v>Electrification + Hydrogen</v>
      </c>
      <c r="K394" s="74" t="str">
        <f t="shared" si="93"/>
        <v>indst fuel type shifting</v>
      </c>
      <c r="L394" s="102">
        <f t="shared" si="93"/>
        <v>0</v>
      </c>
      <c r="M394" s="102">
        <f t="shared" si="93"/>
        <v>1</v>
      </c>
      <c r="N394" s="102">
        <f t="shared" si="93"/>
        <v>0.01</v>
      </c>
      <c r="O394" s="74" t="str">
        <f t="shared" si="93"/>
        <v>% of fuel shifted</v>
      </c>
      <c r="P394" s="184" t="s">
        <v>1592</v>
      </c>
      <c r="Q394" s="74" t="str">
        <f t="shared" ref="Q394:R468" si="94">Q$393</f>
        <v>industry-ag-main.html#fuel-switching</v>
      </c>
      <c r="R394" s="143" t="str">
        <f t="shared" si="94"/>
        <v>industry-elec-and-hydrogen.html</v>
      </c>
      <c r="S394" s="184"/>
      <c r="T394" s="53"/>
    </row>
    <row r="395" spans="1:20" ht="165">
      <c r="A395" s="74" t="str">
        <f>A$393</f>
        <v>Industry</v>
      </c>
      <c r="B395" s="74" t="str">
        <f t="shared" si="92"/>
        <v>Electrification + Hydrogen</v>
      </c>
      <c r="C395" s="74" t="str">
        <f t="shared" si="92"/>
        <v>Fraction of Industrial Fuel Use Shifted to Other Fuels</v>
      </c>
      <c r="D395" s="53" t="s">
        <v>144</v>
      </c>
      <c r="E395" s="53" t="s">
        <v>816</v>
      </c>
      <c r="F395" s="8" t="s">
        <v>828</v>
      </c>
      <c r="G395" s="53" t="s">
        <v>824</v>
      </c>
      <c r="H395" s="180">
        <v>383</v>
      </c>
      <c r="I395" s="53" t="s">
        <v>48</v>
      </c>
      <c r="J395" s="74" t="str">
        <f t="shared" si="93"/>
        <v>Electrification + Hydrogen</v>
      </c>
      <c r="K395" s="74" t="str">
        <f t="shared" si="93"/>
        <v>indst fuel type shifting</v>
      </c>
      <c r="L395" s="102">
        <f t="shared" si="93"/>
        <v>0</v>
      </c>
      <c r="M395" s="102">
        <f t="shared" si="93"/>
        <v>1</v>
      </c>
      <c r="N395" s="102">
        <f t="shared" si="93"/>
        <v>0.01</v>
      </c>
      <c r="O395" s="74" t="str">
        <f t="shared" si="93"/>
        <v>% of fuel shifted</v>
      </c>
      <c r="P395" s="184" t="s">
        <v>1593</v>
      </c>
      <c r="Q395" s="74" t="str">
        <f t="shared" si="94"/>
        <v>industry-ag-main.html#fuel-switching</v>
      </c>
      <c r="R395" s="143" t="str">
        <f t="shared" si="94"/>
        <v>industry-elec-and-hydrogen.html</v>
      </c>
      <c r="S395" s="184"/>
      <c r="T395" s="53"/>
    </row>
    <row r="396" spans="1:20" ht="165">
      <c r="A396" s="74" t="str">
        <f t="shared" ref="A396:C427" si="95">A$393</f>
        <v>Industry</v>
      </c>
      <c r="B396" s="74" t="str">
        <f t="shared" si="92"/>
        <v>Electrification + Hydrogen</v>
      </c>
      <c r="C396" s="74" t="str">
        <f t="shared" si="92"/>
        <v>Fraction of Industrial Fuel Use Shifted to Other Fuels</v>
      </c>
      <c r="D396" s="53" t="s">
        <v>144</v>
      </c>
      <c r="E396" s="53" t="s">
        <v>817</v>
      </c>
      <c r="F396" s="8" t="s">
        <v>828</v>
      </c>
      <c r="G396" s="53" t="s">
        <v>821</v>
      </c>
      <c r="H396" s="180">
        <v>384</v>
      </c>
      <c r="I396" s="53" t="s">
        <v>48</v>
      </c>
      <c r="J396" s="74" t="str">
        <f t="shared" si="93"/>
        <v>Electrification + Hydrogen</v>
      </c>
      <c r="K396" s="74" t="str">
        <f t="shared" si="93"/>
        <v>indst fuel type shifting</v>
      </c>
      <c r="L396" s="102">
        <f t="shared" si="93"/>
        <v>0</v>
      </c>
      <c r="M396" s="102">
        <f t="shared" si="93"/>
        <v>1</v>
      </c>
      <c r="N396" s="102">
        <f t="shared" si="93"/>
        <v>0.01</v>
      </c>
      <c r="O396" s="74" t="str">
        <f t="shared" si="93"/>
        <v>% of fuel shifted</v>
      </c>
      <c r="P396" s="184" t="s">
        <v>1594</v>
      </c>
      <c r="Q396" s="74" t="str">
        <f t="shared" si="94"/>
        <v>industry-ag-main.html#fuel-switching</v>
      </c>
      <c r="R396" s="143" t="str">
        <f t="shared" si="94"/>
        <v>industry-elec-and-hydrogen.html</v>
      </c>
      <c r="S396" s="184"/>
      <c r="T396" s="53"/>
    </row>
    <row r="397" spans="1:20" ht="165">
      <c r="A397" s="74" t="str">
        <f t="shared" si="95"/>
        <v>Industry</v>
      </c>
      <c r="B397" s="74" t="str">
        <f t="shared" si="92"/>
        <v>Electrification + Hydrogen</v>
      </c>
      <c r="C397" s="74" t="str">
        <f t="shared" si="92"/>
        <v>Fraction of Industrial Fuel Use Shifted to Other Fuels</v>
      </c>
      <c r="D397" s="53" t="s">
        <v>144</v>
      </c>
      <c r="E397" s="53" t="s">
        <v>818</v>
      </c>
      <c r="F397" s="8" t="s">
        <v>828</v>
      </c>
      <c r="G397" s="53" t="s">
        <v>822</v>
      </c>
      <c r="H397" s="180">
        <v>385</v>
      </c>
      <c r="I397" s="53" t="s">
        <v>48</v>
      </c>
      <c r="J397" s="74" t="str">
        <f t="shared" si="93"/>
        <v>Electrification + Hydrogen</v>
      </c>
      <c r="K397" s="74" t="str">
        <f t="shared" si="93"/>
        <v>indst fuel type shifting</v>
      </c>
      <c r="L397" s="102">
        <f t="shared" si="93"/>
        <v>0</v>
      </c>
      <c r="M397" s="102">
        <f t="shared" si="93"/>
        <v>1</v>
      </c>
      <c r="N397" s="102">
        <f t="shared" si="93"/>
        <v>0.01</v>
      </c>
      <c r="O397" s="74" t="str">
        <f t="shared" si="93"/>
        <v>% of fuel shifted</v>
      </c>
      <c r="P397" s="184" t="s">
        <v>1595</v>
      </c>
      <c r="Q397" s="74" t="str">
        <f t="shared" si="94"/>
        <v>industry-ag-main.html#fuel-switching</v>
      </c>
      <c r="R397" s="143" t="str">
        <f t="shared" si="94"/>
        <v>industry-elec-and-hydrogen.html</v>
      </c>
      <c r="S397" s="184"/>
      <c r="T397" s="53"/>
    </row>
    <row r="398" spans="1:20" ht="30">
      <c r="A398" s="74" t="str">
        <f t="shared" si="95"/>
        <v>Industry</v>
      </c>
      <c r="B398" s="74" t="str">
        <f t="shared" si="92"/>
        <v>Electrification + Hydrogen</v>
      </c>
      <c r="C398" s="74" t="str">
        <f t="shared" si="92"/>
        <v>Fraction of Industrial Fuel Use Shifted to Other Fuels</v>
      </c>
      <c r="D398" s="53" t="s">
        <v>144</v>
      </c>
      <c r="E398" s="53" t="s">
        <v>819</v>
      </c>
      <c r="F398" s="8" t="s">
        <v>828</v>
      </c>
      <c r="G398" s="53" t="s">
        <v>825</v>
      </c>
      <c r="H398" s="180">
        <v>386</v>
      </c>
      <c r="I398" s="53" t="s">
        <v>49</v>
      </c>
      <c r="J398" s="74" t="str">
        <f t="shared" si="93"/>
        <v>Electrification + Hydrogen</v>
      </c>
      <c r="K398" s="74" t="str">
        <f t="shared" si="93"/>
        <v>indst fuel type shifting</v>
      </c>
      <c r="L398" s="102">
        <f t="shared" si="93"/>
        <v>0</v>
      </c>
      <c r="M398" s="102">
        <f t="shared" si="93"/>
        <v>1</v>
      </c>
      <c r="N398" s="102">
        <f t="shared" si="93"/>
        <v>0.01</v>
      </c>
      <c r="O398" s="74" t="str">
        <f t="shared" si="93"/>
        <v>% of fuel shifted</v>
      </c>
      <c r="P398" s="184"/>
      <c r="Q398" s="74" t="str">
        <f t="shared" si="94"/>
        <v>industry-ag-main.html#fuel-switching</v>
      </c>
      <c r="R398" s="143" t="str">
        <f t="shared" si="94"/>
        <v>industry-elec-and-hydrogen.html</v>
      </c>
      <c r="S398" s="184"/>
      <c r="T398" s="53"/>
    </row>
    <row r="399" spans="1:20" ht="30">
      <c r="A399" s="74" t="str">
        <f t="shared" si="95"/>
        <v>Industry</v>
      </c>
      <c r="B399" s="74" t="str">
        <f t="shared" si="92"/>
        <v>Electrification + Hydrogen</v>
      </c>
      <c r="C399" s="74" t="str">
        <f t="shared" si="92"/>
        <v>Fraction of Industrial Fuel Use Shifted to Other Fuels</v>
      </c>
      <c r="D399" s="53" t="s">
        <v>144</v>
      </c>
      <c r="E399" s="53" t="s">
        <v>1253</v>
      </c>
      <c r="F399" s="8" t="s">
        <v>828</v>
      </c>
      <c r="G399" s="53" t="s">
        <v>1256</v>
      </c>
      <c r="H399" s="180">
        <v>387</v>
      </c>
      <c r="I399" s="53" t="s">
        <v>49</v>
      </c>
      <c r="J399" s="74" t="str">
        <f t="shared" ref="J399:K441" si="96">J$393</f>
        <v>Electrification + Hydrogen</v>
      </c>
      <c r="K399" s="74" t="str">
        <f t="shared" si="96"/>
        <v>indst fuel type shifting</v>
      </c>
      <c r="L399" s="102">
        <f t="shared" si="93"/>
        <v>0</v>
      </c>
      <c r="M399" s="102">
        <f t="shared" si="93"/>
        <v>1</v>
      </c>
      <c r="N399" s="102">
        <f t="shared" si="93"/>
        <v>0.01</v>
      </c>
      <c r="O399" s="74" t="str">
        <f t="shared" si="93"/>
        <v>% of fuel shifted</v>
      </c>
      <c r="P399" s="184"/>
      <c r="Q399" s="74" t="str">
        <f t="shared" si="94"/>
        <v>industry-ag-main.html#fuel-switching</v>
      </c>
      <c r="R399" s="143" t="str">
        <f t="shared" si="94"/>
        <v>industry-elec-and-hydrogen.html</v>
      </c>
      <c r="S399" s="184"/>
      <c r="T399" s="53"/>
    </row>
    <row r="400" spans="1:20" ht="165">
      <c r="A400" s="74" t="str">
        <f t="shared" si="95"/>
        <v>Industry</v>
      </c>
      <c r="B400" s="74" t="str">
        <f t="shared" si="92"/>
        <v>Electrification + Hydrogen</v>
      </c>
      <c r="C400" s="74" t="str">
        <f t="shared" si="92"/>
        <v>Fraction of Industrial Fuel Use Shifted to Other Fuels</v>
      </c>
      <c r="D400" s="53" t="s">
        <v>144</v>
      </c>
      <c r="E400" s="53" t="s">
        <v>1254</v>
      </c>
      <c r="F400" s="8" t="s">
        <v>828</v>
      </c>
      <c r="G400" s="53" t="s">
        <v>1258</v>
      </c>
      <c r="H400" s="180">
        <v>388</v>
      </c>
      <c r="I400" s="53" t="s">
        <v>48</v>
      </c>
      <c r="J400" s="74" t="str">
        <f t="shared" si="96"/>
        <v>Electrification + Hydrogen</v>
      </c>
      <c r="K400" s="74" t="str">
        <f t="shared" si="96"/>
        <v>indst fuel type shifting</v>
      </c>
      <c r="L400" s="102">
        <f t="shared" si="93"/>
        <v>0</v>
      </c>
      <c r="M400" s="102">
        <f t="shared" si="93"/>
        <v>1</v>
      </c>
      <c r="N400" s="102">
        <f t="shared" si="93"/>
        <v>0.01</v>
      </c>
      <c r="O400" s="74" t="str">
        <f t="shared" si="93"/>
        <v>% of fuel shifted</v>
      </c>
      <c r="P400" s="184" t="s">
        <v>1596</v>
      </c>
      <c r="Q400" s="74" t="str">
        <f t="shared" si="94"/>
        <v>industry-ag-main.html#fuel-switching</v>
      </c>
      <c r="R400" s="143" t="str">
        <f t="shared" si="94"/>
        <v>industry-elec-and-hydrogen.html</v>
      </c>
      <c r="S400" s="184"/>
      <c r="T400" s="53"/>
    </row>
    <row r="401" spans="1:20" ht="165">
      <c r="A401" s="74" t="str">
        <f t="shared" si="95"/>
        <v>Industry</v>
      </c>
      <c r="B401" s="74" t="str">
        <f t="shared" si="92"/>
        <v>Electrification + Hydrogen</v>
      </c>
      <c r="C401" s="74" t="str">
        <f t="shared" si="92"/>
        <v>Fraction of Industrial Fuel Use Shifted to Other Fuels</v>
      </c>
      <c r="D401" s="53" t="s">
        <v>144</v>
      </c>
      <c r="E401" s="53" t="s">
        <v>1255</v>
      </c>
      <c r="F401" s="8" t="s">
        <v>828</v>
      </c>
      <c r="G401" s="53" t="s">
        <v>1259</v>
      </c>
      <c r="H401" s="180">
        <v>389</v>
      </c>
      <c r="I401" s="53" t="s">
        <v>48</v>
      </c>
      <c r="J401" s="74" t="str">
        <f t="shared" si="96"/>
        <v>Electrification + Hydrogen</v>
      </c>
      <c r="K401" s="74" t="str">
        <f t="shared" si="96"/>
        <v>indst fuel type shifting</v>
      </c>
      <c r="L401" s="102">
        <f t="shared" si="93"/>
        <v>0</v>
      </c>
      <c r="M401" s="102">
        <f t="shared" si="93"/>
        <v>1</v>
      </c>
      <c r="N401" s="102">
        <f t="shared" si="93"/>
        <v>0.01</v>
      </c>
      <c r="O401" s="74" t="str">
        <f t="shared" si="93"/>
        <v>% of fuel shifted</v>
      </c>
      <c r="P401" s="184" t="s">
        <v>1597</v>
      </c>
      <c r="Q401" s="74" t="str">
        <f t="shared" si="94"/>
        <v>industry-ag-main.html#fuel-switching</v>
      </c>
      <c r="R401" s="143" t="str">
        <f t="shared" si="94"/>
        <v>industry-elec-and-hydrogen.html</v>
      </c>
      <c r="S401" s="184"/>
      <c r="T401" s="53"/>
    </row>
    <row r="402" spans="1:20" ht="30">
      <c r="A402" s="74" t="str">
        <f t="shared" si="95"/>
        <v>Industry</v>
      </c>
      <c r="B402" s="74" t="str">
        <f t="shared" si="92"/>
        <v>Electrification + Hydrogen</v>
      </c>
      <c r="C402" s="74" t="str">
        <f t="shared" si="92"/>
        <v>Fraction of Industrial Fuel Use Shifted to Other Fuels</v>
      </c>
      <c r="D402" s="53" t="s">
        <v>144</v>
      </c>
      <c r="E402" s="53" t="s">
        <v>1252</v>
      </c>
      <c r="F402" s="8" t="s">
        <v>828</v>
      </c>
      <c r="G402" s="53" t="s">
        <v>1257</v>
      </c>
      <c r="H402" s="180">
        <v>390</v>
      </c>
      <c r="I402" s="53" t="s">
        <v>49</v>
      </c>
      <c r="J402" s="74" t="str">
        <f t="shared" si="96"/>
        <v>Electrification + Hydrogen</v>
      </c>
      <c r="K402" s="74" t="str">
        <f t="shared" si="96"/>
        <v>indst fuel type shifting</v>
      </c>
      <c r="L402" s="102">
        <f t="shared" si="93"/>
        <v>0</v>
      </c>
      <c r="M402" s="102">
        <f t="shared" si="93"/>
        <v>1</v>
      </c>
      <c r="N402" s="102">
        <f t="shared" si="93"/>
        <v>0.01</v>
      </c>
      <c r="O402" s="74" t="str">
        <f t="shared" si="93"/>
        <v>% of fuel shifted</v>
      </c>
      <c r="P402" s="184"/>
      <c r="Q402" s="74" t="str">
        <f t="shared" si="94"/>
        <v>industry-ag-main.html#fuel-switching</v>
      </c>
      <c r="R402" s="143" t="str">
        <f t="shared" si="94"/>
        <v>industry-elec-and-hydrogen.html</v>
      </c>
      <c r="S402" s="184"/>
      <c r="T402" s="53"/>
    </row>
    <row r="403" spans="1:20" ht="30">
      <c r="A403" s="74" t="str">
        <f t="shared" si="95"/>
        <v>Industry</v>
      </c>
      <c r="B403" s="74" t="str">
        <f t="shared" si="92"/>
        <v>Electrification + Hydrogen</v>
      </c>
      <c r="C403" s="74" t="str">
        <f t="shared" si="92"/>
        <v>Fraction of Industrial Fuel Use Shifted to Other Fuels</v>
      </c>
      <c r="D403" s="8" t="s">
        <v>145</v>
      </c>
      <c r="E403" s="53" t="s">
        <v>814</v>
      </c>
      <c r="F403" s="8" t="s">
        <v>829</v>
      </c>
      <c r="G403" s="53" t="s">
        <v>820</v>
      </c>
      <c r="H403" s="180">
        <v>391</v>
      </c>
      <c r="I403" s="53" t="s">
        <v>49</v>
      </c>
      <c r="J403" s="74" t="str">
        <f t="shared" si="96"/>
        <v>Electrification + Hydrogen</v>
      </c>
      <c r="K403" s="74" t="str">
        <f t="shared" si="96"/>
        <v>indst fuel type shifting</v>
      </c>
      <c r="L403" s="102">
        <f t="shared" si="93"/>
        <v>0</v>
      </c>
      <c r="M403" s="102">
        <f t="shared" si="93"/>
        <v>1</v>
      </c>
      <c r="N403" s="102">
        <f t="shared" si="93"/>
        <v>0.01</v>
      </c>
      <c r="O403" s="74" t="str">
        <f t="shared" si="93"/>
        <v>% of fuel shifted</v>
      </c>
      <c r="P403" s="184"/>
      <c r="Q403" s="74" t="str">
        <f t="shared" si="94"/>
        <v>industry-ag-main.html#fuel-switching</v>
      </c>
      <c r="R403" s="143" t="str">
        <f t="shared" si="94"/>
        <v>industry-elec-and-hydrogen.html</v>
      </c>
      <c r="S403" s="184"/>
      <c r="T403" s="53"/>
    </row>
    <row r="404" spans="1:20" ht="165">
      <c r="A404" s="74" t="str">
        <f t="shared" si="95"/>
        <v>Industry</v>
      </c>
      <c r="B404" s="74" t="str">
        <f t="shared" si="92"/>
        <v>Electrification + Hydrogen</v>
      </c>
      <c r="C404" s="74" t="str">
        <f t="shared" si="92"/>
        <v>Fraction of Industrial Fuel Use Shifted to Other Fuels</v>
      </c>
      <c r="D404" s="8" t="s">
        <v>145</v>
      </c>
      <c r="E404" s="53" t="s">
        <v>815</v>
      </c>
      <c r="F404" s="8" t="s">
        <v>829</v>
      </c>
      <c r="G404" s="53" t="s">
        <v>823</v>
      </c>
      <c r="H404" s="180">
        <v>392</v>
      </c>
      <c r="I404" s="53" t="s">
        <v>48</v>
      </c>
      <c r="J404" s="74" t="str">
        <f t="shared" si="96"/>
        <v>Electrification + Hydrogen</v>
      </c>
      <c r="K404" s="74" t="str">
        <f t="shared" si="96"/>
        <v>indst fuel type shifting</v>
      </c>
      <c r="L404" s="102">
        <f t="shared" si="93"/>
        <v>0</v>
      </c>
      <c r="M404" s="102">
        <f t="shared" si="93"/>
        <v>1</v>
      </c>
      <c r="N404" s="102">
        <f t="shared" si="93"/>
        <v>0.01</v>
      </c>
      <c r="O404" s="74" t="str">
        <f t="shared" si="93"/>
        <v>% of fuel shifted</v>
      </c>
      <c r="P404" s="184" t="s">
        <v>1598</v>
      </c>
      <c r="Q404" s="74" t="str">
        <f t="shared" si="94"/>
        <v>industry-ag-main.html#fuel-switching</v>
      </c>
      <c r="R404" s="143" t="str">
        <f t="shared" si="94"/>
        <v>industry-elec-and-hydrogen.html</v>
      </c>
      <c r="S404" s="184"/>
      <c r="T404" s="53"/>
    </row>
    <row r="405" spans="1:20" ht="165">
      <c r="A405" s="74" t="str">
        <f t="shared" si="95"/>
        <v>Industry</v>
      </c>
      <c r="B405" s="74" t="str">
        <f t="shared" si="92"/>
        <v>Electrification + Hydrogen</v>
      </c>
      <c r="C405" s="74" t="str">
        <f t="shared" si="92"/>
        <v>Fraction of Industrial Fuel Use Shifted to Other Fuels</v>
      </c>
      <c r="D405" s="8" t="s">
        <v>145</v>
      </c>
      <c r="E405" s="53" t="s">
        <v>816</v>
      </c>
      <c r="F405" s="8" t="s">
        <v>829</v>
      </c>
      <c r="G405" s="53" t="s">
        <v>824</v>
      </c>
      <c r="H405" s="180">
        <v>393</v>
      </c>
      <c r="I405" s="53" t="s">
        <v>48</v>
      </c>
      <c r="J405" s="74" t="str">
        <f t="shared" si="96"/>
        <v>Electrification + Hydrogen</v>
      </c>
      <c r="K405" s="74" t="str">
        <f t="shared" si="96"/>
        <v>indst fuel type shifting</v>
      </c>
      <c r="L405" s="102">
        <f t="shared" si="93"/>
        <v>0</v>
      </c>
      <c r="M405" s="102">
        <f t="shared" si="93"/>
        <v>1</v>
      </c>
      <c r="N405" s="102">
        <f t="shared" si="93"/>
        <v>0.01</v>
      </c>
      <c r="O405" s="74" t="str">
        <f t="shared" si="93"/>
        <v>% of fuel shifted</v>
      </c>
      <c r="P405" s="184" t="s">
        <v>1599</v>
      </c>
      <c r="Q405" s="74" t="str">
        <f t="shared" si="94"/>
        <v>industry-ag-main.html#fuel-switching</v>
      </c>
      <c r="R405" s="143" t="str">
        <f t="shared" si="94"/>
        <v>industry-elec-and-hydrogen.html</v>
      </c>
      <c r="S405" s="184"/>
      <c r="T405" s="53"/>
    </row>
    <row r="406" spans="1:20" ht="165">
      <c r="A406" s="74" t="str">
        <f t="shared" si="95"/>
        <v>Industry</v>
      </c>
      <c r="B406" s="74" t="str">
        <f t="shared" si="92"/>
        <v>Electrification + Hydrogen</v>
      </c>
      <c r="C406" s="74" t="str">
        <f t="shared" si="92"/>
        <v>Fraction of Industrial Fuel Use Shifted to Other Fuels</v>
      </c>
      <c r="D406" s="8" t="s">
        <v>145</v>
      </c>
      <c r="E406" s="53" t="s">
        <v>817</v>
      </c>
      <c r="F406" s="8" t="s">
        <v>829</v>
      </c>
      <c r="G406" s="53" t="s">
        <v>821</v>
      </c>
      <c r="H406" s="180">
        <v>394</v>
      </c>
      <c r="I406" s="53" t="s">
        <v>48</v>
      </c>
      <c r="J406" s="74" t="str">
        <f t="shared" si="96"/>
        <v>Electrification + Hydrogen</v>
      </c>
      <c r="K406" s="74" t="str">
        <f t="shared" si="96"/>
        <v>indst fuel type shifting</v>
      </c>
      <c r="L406" s="102">
        <f t="shared" si="93"/>
        <v>0</v>
      </c>
      <c r="M406" s="102">
        <f t="shared" si="93"/>
        <v>1</v>
      </c>
      <c r="N406" s="102">
        <f t="shared" si="93"/>
        <v>0.01</v>
      </c>
      <c r="O406" s="74" t="str">
        <f t="shared" si="93"/>
        <v>% of fuel shifted</v>
      </c>
      <c r="P406" s="184" t="s">
        <v>1600</v>
      </c>
      <c r="Q406" s="74" t="str">
        <f t="shared" si="94"/>
        <v>industry-ag-main.html#fuel-switching</v>
      </c>
      <c r="R406" s="143" t="str">
        <f t="shared" si="94"/>
        <v>industry-elec-and-hydrogen.html</v>
      </c>
      <c r="S406" s="184"/>
      <c r="T406" s="53"/>
    </row>
    <row r="407" spans="1:20" ht="30">
      <c r="A407" s="74" t="str">
        <f t="shared" si="95"/>
        <v>Industry</v>
      </c>
      <c r="B407" s="74" t="str">
        <f t="shared" si="92"/>
        <v>Electrification + Hydrogen</v>
      </c>
      <c r="C407" s="74" t="str">
        <f t="shared" si="92"/>
        <v>Fraction of Industrial Fuel Use Shifted to Other Fuels</v>
      </c>
      <c r="D407" s="8" t="s">
        <v>145</v>
      </c>
      <c r="E407" s="53" t="s">
        <v>818</v>
      </c>
      <c r="F407" s="8" t="s">
        <v>829</v>
      </c>
      <c r="G407" s="53" t="s">
        <v>822</v>
      </c>
      <c r="H407" s="180">
        <v>395</v>
      </c>
      <c r="I407" s="53" t="s">
        <v>49</v>
      </c>
      <c r="J407" s="74" t="str">
        <f t="shared" si="96"/>
        <v>Electrification + Hydrogen</v>
      </c>
      <c r="K407" s="74" t="str">
        <f t="shared" si="96"/>
        <v>indst fuel type shifting</v>
      </c>
      <c r="L407" s="102">
        <f t="shared" si="93"/>
        <v>0</v>
      </c>
      <c r="M407" s="102">
        <f t="shared" si="93"/>
        <v>1</v>
      </c>
      <c r="N407" s="102">
        <f t="shared" si="93"/>
        <v>0.01</v>
      </c>
      <c r="O407" s="74" t="str">
        <f t="shared" si="93"/>
        <v>% of fuel shifted</v>
      </c>
      <c r="P407" s="184"/>
      <c r="Q407" s="74" t="str">
        <f t="shared" si="94"/>
        <v>industry-ag-main.html#fuel-switching</v>
      </c>
      <c r="R407" s="143" t="str">
        <f t="shared" si="94"/>
        <v>industry-elec-and-hydrogen.html</v>
      </c>
      <c r="S407" s="184"/>
      <c r="T407" s="53"/>
    </row>
    <row r="408" spans="1:20" ht="30">
      <c r="A408" s="74" t="str">
        <f t="shared" si="95"/>
        <v>Industry</v>
      </c>
      <c r="B408" s="74" t="str">
        <f t="shared" si="92"/>
        <v>Electrification + Hydrogen</v>
      </c>
      <c r="C408" s="74" t="str">
        <f t="shared" si="92"/>
        <v>Fraction of Industrial Fuel Use Shifted to Other Fuels</v>
      </c>
      <c r="D408" s="8" t="s">
        <v>145</v>
      </c>
      <c r="E408" s="53" t="s">
        <v>819</v>
      </c>
      <c r="F408" s="8" t="s">
        <v>829</v>
      </c>
      <c r="G408" s="53" t="s">
        <v>825</v>
      </c>
      <c r="H408" s="180">
        <v>396</v>
      </c>
      <c r="I408" s="53" t="s">
        <v>49</v>
      </c>
      <c r="J408" s="74" t="str">
        <f t="shared" si="96"/>
        <v>Electrification + Hydrogen</v>
      </c>
      <c r="K408" s="74" t="str">
        <f t="shared" si="96"/>
        <v>indst fuel type shifting</v>
      </c>
      <c r="L408" s="102">
        <f t="shared" si="93"/>
        <v>0</v>
      </c>
      <c r="M408" s="102">
        <f t="shared" si="93"/>
        <v>1</v>
      </c>
      <c r="N408" s="102">
        <f t="shared" si="93"/>
        <v>0.01</v>
      </c>
      <c r="O408" s="74" t="str">
        <f t="shared" si="93"/>
        <v>% of fuel shifted</v>
      </c>
      <c r="P408" s="184"/>
      <c r="Q408" s="74" t="str">
        <f t="shared" si="94"/>
        <v>industry-ag-main.html#fuel-switching</v>
      </c>
      <c r="R408" s="143" t="str">
        <f t="shared" si="94"/>
        <v>industry-elec-and-hydrogen.html</v>
      </c>
      <c r="S408" s="184"/>
      <c r="T408" s="53"/>
    </row>
    <row r="409" spans="1:20" ht="165">
      <c r="A409" s="74" t="str">
        <f t="shared" si="95"/>
        <v>Industry</v>
      </c>
      <c r="B409" s="74" t="str">
        <f t="shared" si="92"/>
        <v>Electrification + Hydrogen</v>
      </c>
      <c r="C409" s="74" t="str">
        <f t="shared" si="92"/>
        <v>Fraction of Industrial Fuel Use Shifted to Other Fuels</v>
      </c>
      <c r="D409" s="8" t="s">
        <v>145</v>
      </c>
      <c r="E409" s="53" t="s">
        <v>1253</v>
      </c>
      <c r="F409" s="8" t="s">
        <v>829</v>
      </c>
      <c r="G409" s="53" t="s">
        <v>1256</v>
      </c>
      <c r="H409" s="180">
        <v>397</v>
      </c>
      <c r="I409" s="53" t="s">
        <v>48</v>
      </c>
      <c r="J409" s="74" t="str">
        <f t="shared" si="96"/>
        <v>Electrification + Hydrogen</v>
      </c>
      <c r="K409" s="74" t="str">
        <f t="shared" si="96"/>
        <v>indst fuel type shifting</v>
      </c>
      <c r="L409" s="102">
        <f t="shared" si="93"/>
        <v>0</v>
      </c>
      <c r="M409" s="102">
        <f t="shared" si="93"/>
        <v>1</v>
      </c>
      <c r="N409" s="102">
        <f t="shared" si="93"/>
        <v>0.01</v>
      </c>
      <c r="O409" s="74" t="str">
        <f t="shared" si="93"/>
        <v>% of fuel shifted</v>
      </c>
      <c r="P409" s="184" t="s">
        <v>1601</v>
      </c>
      <c r="Q409" s="74" t="str">
        <f t="shared" si="94"/>
        <v>industry-ag-main.html#fuel-switching</v>
      </c>
      <c r="R409" s="143" t="str">
        <f t="shared" si="94"/>
        <v>industry-elec-and-hydrogen.html</v>
      </c>
      <c r="S409" s="184"/>
      <c r="T409" s="53"/>
    </row>
    <row r="410" spans="1:20" ht="30">
      <c r="A410" s="74" t="str">
        <f t="shared" si="95"/>
        <v>Industry</v>
      </c>
      <c r="B410" s="74" t="str">
        <f t="shared" si="92"/>
        <v>Electrification + Hydrogen</v>
      </c>
      <c r="C410" s="74" t="str">
        <f t="shared" si="92"/>
        <v>Fraction of Industrial Fuel Use Shifted to Other Fuels</v>
      </c>
      <c r="D410" s="8" t="s">
        <v>145</v>
      </c>
      <c r="E410" s="53" t="s">
        <v>1254</v>
      </c>
      <c r="F410" s="8" t="s">
        <v>829</v>
      </c>
      <c r="G410" s="53" t="s">
        <v>1258</v>
      </c>
      <c r="H410" s="180">
        <v>398</v>
      </c>
      <c r="I410" s="53" t="s">
        <v>49</v>
      </c>
      <c r="J410" s="74" t="str">
        <f t="shared" si="96"/>
        <v>Electrification + Hydrogen</v>
      </c>
      <c r="K410" s="74" t="str">
        <f t="shared" si="96"/>
        <v>indst fuel type shifting</v>
      </c>
      <c r="L410" s="102">
        <f t="shared" ref="L410:O452" si="97">L$393</f>
        <v>0</v>
      </c>
      <c r="M410" s="102">
        <f t="shared" si="97"/>
        <v>1</v>
      </c>
      <c r="N410" s="102">
        <f t="shared" si="97"/>
        <v>0.01</v>
      </c>
      <c r="O410" s="74" t="str">
        <f t="shared" si="97"/>
        <v>% of fuel shifted</v>
      </c>
      <c r="P410" s="184"/>
      <c r="Q410" s="74" t="str">
        <f t="shared" si="94"/>
        <v>industry-ag-main.html#fuel-switching</v>
      </c>
      <c r="R410" s="143" t="str">
        <f t="shared" si="94"/>
        <v>industry-elec-and-hydrogen.html</v>
      </c>
      <c r="S410" s="184"/>
      <c r="T410" s="53"/>
    </row>
    <row r="411" spans="1:20" ht="30">
      <c r="A411" s="74" t="str">
        <f t="shared" si="95"/>
        <v>Industry</v>
      </c>
      <c r="B411" s="74" t="str">
        <f t="shared" si="92"/>
        <v>Electrification + Hydrogen</v>
      </c>
      <c r="C411" s="74" t="str">
        <f t="shared" si="92"/>
        <v>Fraction of Industrial Fuel Use Shifted to Other Fuels</v>
      </c>
      <c r="D411" s="8" t="s">
        <v>145</v>
      </c>
      <c r="E411" s="53" t="s">
        <v>1255</v>
      </c>
      <c r="F411" s="8" t="s">
        <v>829</v>
      </c>
      <c r="G411" s="53" t="s">
        <v>1259</v>
      </c>
      <c r="H411" s="180">
        <v>399</v>
      </c>
      <c r="I411" s="53" t="s">
        <v>49</v>
      </c>
      <c r="J411" s="74" t="str">
        <f t="shared" si="96"/>
        <v>Electrification + Hydrogen</v>
      </c>
      <c r="K411" s="74" t="str">
        <f t="shared" si="96"/>
        <v>indst fuel type shifting</v>
      </c>
      <c r="L411" s="102">
        <f t="shared" si="97"/>
        <v>0</v>
      </c>
      <c r="M411" s="102">
        <f t="shared" si="97"/>
        <v>1</v>
      </c>
      <c r="N411" s="102">
        <f t="shared" si="97"/>
        <v>0.01</v>
      </c>
      <c r="O411" s="74" t="str">
        <f t="shared" si="97"/>
        <v>% of fuel shifted</v>
      </c>
      <c r="P411" s="184"/>
      <c r="Q411" s="74" t="str">
        <f t="shared" si="94"/>
        <v>industry-ag-main.html#fuel-switching</v>
      </c>
      <c r="R411" s="143" t="str">
        <f t="shared" si="94"/>
        <v>industry-elec-and-hydrogen.html</v>
      </c>
      <c r="S411" s="184"/>
      <c r="T411" s="53"/>
    </row>
    <row r="412" spans="1:20" ht="30">
      <c r="A412" s="74" t="str">
        <f t="shared" si="95"/>
        <v>Industry</v>
      </c>
      <c r="B412" s="74" t="str">
        <f t="shared" si="92"/>
        <v>Electrification + Hydrogen</v>
      </c>
      <c r="C412" s="74" t="str">
        <f t="shared" si="92"/>
        <v>Fraction of Industrial Fuel Use Shifted to Other Fuels</v>
      </c>
      <c r="D412" s="8" t="s">
        <v>145</v>
      </c>
      <c r="E412" s="53" t="s">
        <v>1252</v>
      </c>
      <c r="F412" s="8" t="s">
        <v>829</v>
      </c>
      <c r="G412" s="53" t="s">
        <v>1257</v>
      </c>
      <c r="H412" s="180">
        <v>400</v>
      </c>
      <c r="I412" s="53" t="s">
        <v>49</v>
      </c>
      <c r="J412" s="74" t="str">
        <f t="shared" si="96"/>
        <v>Electrification + Hydrogen</v>
      </c>
      <c r="K412" s="74" t="str">
        <f t="shared" si="96"/>
        <v>indst fuel type shifting</v>
      </c>
      <c r="L412" s="102">
        <f t="shared" si="97"/>
        <v>0</v>
      </c>
      <c r="M412" s="102">
        <f t="shared" si="97"/>
        <v>1</v>
      </c>
      <c r="N412" s="102">
        <f t="shared" si="97"/>
        <v>0.01</v>
      </c>
      <c r="O412" s="74" t="str">
        <f t="shared" si="97"/>
        <v>% of fuel shifted</v>
      </c>
      <c r="P412" s="184"/>
      <c r="Q412" s="74" t="str">
        <f t="shared" si="94"/>
        <v>industry-ag-main.html#fuel-switching</v>
      </c>
      <c r="R412" s="143" t="str">
        <f t="shared" si="94"/>
        <v>industry-elec-and-hydrogen.html</v>
      </c>
      <c r="S412" s="184"/>
      <c r="T412" s="53"/>
    </row>
    <row r="413" spans="1:20" ht="30">
      <c r="A413" s="74" t="str">
        <f t="shared" si="95"/>
        <v>Industry</v>
      </c>
      <c r="B413" s="74" t="str">
        <f t="shared" si="92"/>
        <v>Electrification + Hydrogen</v>
      </c>
      <c r="C413" s="74" t="str">
        <f t="shared" si="92"/>
        <v>Fraction of Industrial Fuel Use Shifted to Other Fuels</v>
      </c>
      <c r="D413" s="8" t="s">
        <v>146</v>
      </c>
      <c r="E413" s="53" t="s">
        <v>814</v>
      </c>
      <c r="F413" s="8" t="s">
        <v>830</v>
      </c>
      <c r="G413" s="53" t="s">
        <v>820</v>
      </c>
      <c r="H413" s="180">
        <v>401</v>
      </c>
      <c r="I413" s="53" t="s">
        <v>49</v>
      </c>
      <c r="J413" s="74" t="str">
        <f t="shared" si="96"/>
        <v>Electrification + Hydrogen</v>
      </c>
      <c r="K413" s="74" t="str">
        <f t="shared" si="96"/>
        <v>indst fuel type shifting</v>
      </c>
      <c r="L413" s="102">
        <f t="shared" si="97"/>
        <v>0</v>
      </c>
      <c r="M413" s="102">
        <f t="shared" si="97"/>
        <v>1</v>
      </c>
      <c r="N413" s="102">
        <f t="shared" si="97"/>
        <v>0.01</v>
      </c>
      <c r="O413" s="74" t="str">
        <f t="shared" si="97"/>
        <v>% of fuel shifted</v>
      </c>
      <c r="P413" s="184"/>
      <c r="Q413" s="74" t="str">
        <f t="shared" si="94"/>
        <v>industry-ag-main.html#fuel-switching</v>
      </c>
      <c r="R413" s="143" t="str">
        <f t="shared" si="94"/>
        <v>industry-elec-and-hydrogen.html</v>
      </c>
      <c r="S413" s="184"/>
      <c r="T413" s="53"/>
    </row>
    <row r="414" spans="1:20" ht="165">
      <c r="A414" s="74" t="str">
        <f t="shared" si="95"/>
        <v>Industry</v>
      </c>
      <c r="B414" s="74" t="str">
        <f t="shared" si="92"/>
        <v>Electrification + Hydrogen</v>
      </c>
      <c r="C414" s="74" t="str">
        <f t="shared" si="92"/>
        <v>Fraction of Industrial Fuel Use Shifted to Other Fuels</v>
      </c>
      <c r="D414" s="8" t="s">
        <v>146</v>
      </c>
      <c r="E414" s="53" t="s">
        <v>815</v>
      </c>
      <c r="F414" s="8" t="s">
        <v>830</v>
      </c>
      <c r="G414" s="53" t="s">
        <v>823</v>
      </c>
      <c r="H414" s="180">
        <v>402</v>
      </c>
      <c r="I414" s="53" t="s">
        <v>48</v>
      </c>
      <c r="J414" s="74" t="str">
        <f t="shared" si="96"/>
        <v>Electrification + Hydrogen</v>
      </c>
      <c r="K414" s="74" t="str">
        <f t="shared" si="96"/>
        <v>indst fuel type shifting</v>
      </c>
      <c r="L414" s="102">
        <f t="shared" si="97"/>
        <v>0</v>
      </c>
      <c r="M414" s="102">
        <f t="shared" si="97"/>
        <v>1</v>
      </c>
      <c r="N414" s="102">
        <f t="shared" si="97"/>
        <v>0.01</v>
      </c>
      <c r="O414" s="74" t="str">
        <f t="shared" si="97"/>
        <v>% of fuel shifted</v>
      </c>
      <c r="P414" s="184" t="s">
        <v>1602</v>
      </c>
      <c r="Q414" s="74" t="str">
        <f t="shared" si="94"/>
        <v>industry-ag-main.html#fuel-switching</v>
      </c>
      <c r="R414" s="143" t="str">
        <f t="shared" si="94"/>
        <v>industry-elec-and-hydrogen.html</v>
      </c>
      <c r="S414" s="184"/>
      <c r="T414" s="53"/>
    </row>
    <row r="415" spans="1:20" ht="165">
      <c r="A415" s="74" t="str">
        <f t="shared" si="95"/>
        <v>Industry</v>
      </c>
      <c r="B415" s="74" t="str">
        <f t="shared" si="92"/>
        <v>Electrification + Hydrogen</v>
      </c>
      <c r="C415" s="74" t="str">
        <f t="shared" si="92"/>
        <v>Fraction of Industrial Fuel Use Shifted to Other Fuels</v>
      </c>
      <c r="D415" s="8" t="s">
        <v>146</v>
      </c>
      <c r="E415" s="53" t="s">
        <v>816</v>
      </c>
      <c r="F415" s="8" t="s">
        <v>830</v>
      </c>
      <c r="G415" s="53" t="s">
        <v>824</v>
      </c>
      <c r="H415" s="180">
        <v>403</v>
      </c>
      <c r="I415" s="53" t="s">
        <v>48</v>
      </c>
      <c r="J415" s="74" t="str">
        <f t="shared" si="96"/>
        <v>Electrification + Hydrogen</v>
      </c>
      <c r="K415" s="74" t="str">
        <f t="shared" si="96"/>
        <v>indst fuel type shifting</v>
      </c>
      <c r="L415" s="102">
        <f t="shared" si="97"/>
        <v>0</v>
      </c>
      <c r="M415" s="102">
        <f t="shared" si="97"/>
        <v>1</v>
      </c>
      <c r="N415" s="102">
        <f t="shared" si="97"/>
        <v>0.01</v>
      </c>
      <c r="O415" s="74" t="str">
        <f t="shared" si="97"/>
        <v>% of fuel shifted</v>
      </c>
      <c r="P415" s="184" t="s">
        <v>1603</v>
      </c>
      <c r="Q415" s="74" t="str">
        <f t="shared" si="94"/>
        <v>industry-ag-main.html#fuel-switching</v>
      </c>
      <c r="R415" s="143" t="str">
        <f t="shared" si="94"/>
        <v>industry-elec-and-hydrogen.html</v>
      </c>
      <c r="S415" s="184"/>
      <c r="T415" s="53"/>
    </row>
    <row r="416" spans="1:20" ht="30">
      <c r="A416" s="74" t="str">
        <f t="shared" si="95"/>
        <v>Industry</v>
      </c>
      <c r="B416" s="74" t="str">
        <f t="shared" si="92"/>
        <v>Electrification + Hydrogen</v>
      </c>
      <c r="C416" s="74" t="str">
        <f t="shared" si="92"/>
        <v>Fraction of Industrial Fuel Use Shifted to Other Fuels</v>
      </c>
      <c r="D416" s="8" t="s">
        <v>146</v>
      </c>
      <c r="E416" s="53" t="s">
        <v>817</v>
      </c>
      <c r="F416" s="8" t="s">
        <v>830</v>
      </c>
      <c r="G416" s="53" t="s">
        <v>821</v>
      </c>
      <c r="H416" s="180">
        <v>404</v>
      </c>
      <c r="I416" s="53" t="s">
        <v>49</v>
      </c>
      <c r="J416" s="74" t="str">
        <f t="shared" si="96"/>
        <v>Electrification + Hydrogen</v>
      </c>
      <c r="K416" s="74" t="str">
        <f t="shared" si="96"/>
        <v>indst fuel type shifting</v>
      </c>
      <c r="L416" s="102">
        <f t="shared" si="97"/>
        <v>0</v>
      </c>
      <c r="M416" s="102">
        <f t="shared" si="97"/>
        <v>1</v>
      </c>
      <c r="N416" s="102">
        <f t="shared" si="97"/>
        <v>0.01</v>
      </c>
      <c r="O416" s="74" t="str">
        <f t="shared" si="97"/>
        <v>% of fuel shifted</v>
      </c>
      <c r="P416" s="184"/>
      <c r="Q416" s="74" t="str">
        <f t="shared" si="94"/>
        <v>industry-ag-main.html#fuel-switching</v>
      </c>
      <c r="R416" s="143" t="str">
        <f t="shared" si="94"/>
        <v>industry-elec-and-hydrogen.html</v>
      </c>
      <c r="S416" s="184"/>
      <c r="T416" s="53"/>
    </row>
    <row r="417" spans="1:20" ht="165">
      <c r="A417" s="74" t="str">
        <f t="shared" si="95"/>
        <v>Industry</v>
      </c>
      <c r="B417" s="74" t="str">
        <f t="shared" si="92"/>
        <v>Electrification + Hydrogen</v>
      </c>
      <c r="C417" s="74" t="str">
        <f t="shared" si="92"/>
        <v>Fraction of Industrial Fuel Use Shifted to Other Fuels</v>
      </c>
      <c r="D417" s="8" t="s">
        <v>146</v>
      </c>
      <c r="E417" s="53" t="s">
        <v>818</v>
      </c>
      <c r="F417" s="8" t="s">
        <v>830</v>
      </c>
      <c r="G417" s="53" t="s">
        <v>822</v>
      </c>
      <c r="H417" s="180">
        <v>405</v>
      </c>
      <c r="I417" s="53" t="s">
        <v>48</v>
      </c>
      <c r="J417" s="74" t="str">
        <f t="shared" si="96"/>
        <v>Electrification + Hydrogen</v>
      </c>
      <c r="K417" s="74" t="str">
        <f t="shared" si="96"/>
        <v>indst fuel type shifting</v>
      </c>
      <c r="L417" s="102">
        <f t="shared" si="97"/>
        <v>0</v>
      </c>
      <c r="M417" s="102">
        <f t="shared" si="97"/>
        <v>1</v>
      </c>
      <c r="N417" s="102">
        <f t="shared" si="97"/>
        <v>0.01</v>
      </c>
      <c r="O417" s="74" t="str">
        <f t="shared" si="97"/>
        <v>% of fuel shifted</v>
      </c>
      <c r="P417" s="184" t="s">
        <v>1604</v>
      </c>
      <c r="Q417" s="74" t="str">
        <f t="shared" si="94"/>
        <v>industry-ag-main.html#fuel-switching</v>
      </c>
      <c r="R417" s="143" t="str">
        <f t="shared" si="94"/>
        <v>industry-elec-and-hydrogen.html</v>
      </c>
      <c r="S417" s="184"/>
      <c r="T417" s="53"/>
    </row>
    <row r="418" spans="1:20" ht="30">
      <c r="A418" s="74" t="str">
        <f t="shared" si="95"/>
        <v>Industry</v>
      </c>
      <c r="B418" s="74" t="str">
        <f t="shared" si="92"/>
        <v>Electrification + Hydrogen</v>
      </c>
      <c r="C418" s="74" t="str">
        <f t="shared" si="92"/>
        <v>Fraction of Industrial Fuel Use Shifted to Other Fuels</v>
      </c>
      <c r="D418" s="8" t="s">
        <v>146</v>
      </c>
      <c r="E418" s="53" t="s">
        <v>819</v>
      </c>
      <c r="F418" s="8" t="s">
        <v>830</v>
      </c>
      <c r="G418" s="53" t="s">
        <v>825</v>
      </c>
      <c r="H418" s="180">
        <v>406</v>
      </c>
      <c r="I418" s="53" t="s">
        <v>49</v>
      </c>
      <c r="J418" s="74" t="str">
        <f t="shared" si="96"/>
        <v>Electrification + Hydrogen</v>
      </c>
      <c r="K418" s="74" t="str">
        <f t="shared" si="96"/>
        <v>indst fuel type shifting</v>
      </c>
      <c r="L418" s="102">
        <f t="shared" si="97"/>
        <v>0</v>
      </c>
      <c r="M418" s="102">
        <f t="shared" si="97"/>
        <v>1</v>
      </c>
      <c r="N418" s="102">
        <f t="shared" si="97"/>
        <v>0.01</v>
      </c>
      <c r="O418" s="74" t="str">
        <f t="shared" si="97"/>
        <v>% of fuel shifted</v>
      </c>
      <c r="P418" s="184"/>
      <c r="Q418" s="74" t="str">
        <f t="shared" si="94"/>
        <v>industry-ag-main.html#fuel-switching</v>
      </c>
      <c r="R418" s="143" t="str">
        <f t="shared" si="94"/>
        <v>industry-elec-and-hydrogen.html</v>
      </c>
      <c r="S418" s="184"/>
      <c r="T418" s="53"/>
    </row>
    <row r="419" spans="1:20" ht="30">
      <c r="A419" s="74" t="str">
        <f t="shared" si="95"/>
        <v>Industry</v>
      </c>
      <c r="B419" s="74" t="str">
        <f t="shared" si="92"/>
        <v>Electrification + Hydrogen</v>
      </c>
      <c r="C419" s="74" t="str">
        <f t="shared" si="92"/>
        <v>Fraction of Industrial Fuel Use Shifted to Other Fuels</v>
      </c>
      <c r="D419" s="8" t="s">
        <v>146</v>
      </c>
      <c r="E419" s="53" t="s">
        <v>1253</v>
      </c>
      <c r="F419" s="8" t="s">
        <v>830</v>
      </c>
      <c r="G419" s="53" t="s">
        <v>1256</v>
      </c>
      <c r="H419" s="180">
        <v>407</v>
      </c>
      <c r="I419" s="53" t="s">
        <v>49</v>
      </c>
      <c r="J419" s="74" t="str">
        <f t="shared" si="96"/>
        <v>Electrification + Hydrogen</v>
      </c>
      <c r="K419" s="74" t="str">
        <f t="shared" si="96"/>
        <v>indst fuel type shifting</v>
      </c>
      <c r="L419" s="102">
        <f t="shared" si="97"/>
        <v>0</v>
      </c>
      <c r="M419" s="102">
        <f t="shared" si="97"/>
        <v>1</v>
      </c>
      <c r="N419" s="102">
        <f t="shared" si="97"/>
        <v>0.01</v>
      </c>
      <c r="O419" s="74" t="str">
        <f t="shared" si="97"/>
        <v>% of fuel shifted</v>
      </c>
      <c r="P419" s="184"/>
      <c r="Q419" s="74" t="str">
        <f t="shared" si="94"/>
        <v>industry-ag-main.html#fuel-switching</v>
      </c>
      <c r="R419" s="143" t="str">
        <f t="shared" si="94"/>
        <v>industry-elec-and-hydrogen.html</v>
      </c>
      <c r="S419" s="184"/>
      <c r="T419" s="53"/>
    </row>
    <row r="420" spans="1:20" ht="165">
      <c r="A420" s="74" t="str">
        <f t="shared" si="95"/>
        <v>Industry</v>
      </c>
      <c r="B420" s="74" t="str">
        <f t="shared" si="92"/>
        <v>Electrification + Hydrogen</v>
      </c>
      <c r="C420" s="74" t="str">
        <f t="shared" si="92"/>
        <v>Fraction of Industrial Fuel Use Shifted to Other Fuels</v>
      </c>
      <c r="D420" s="8" t="s">
        <v>146</v>
      </c>
      <c r="E420" s="53" t="s">
        <v>1254</v>
      </c>
      <c r="F420" s="8" t="s">
        <v>830</v>
      </c>
      <c r="G420" s="53" t="s">
        <v>1258</v>
      </c>
      <c r="H420" s="180">
        <v>408</v>
      </c>
      <c r="I420" s="53" t="s">
        <v>48</v>
      </c>
      <c r="J420" s="74" t="str">
        <f t="shared" si="96"/>
        <v>Electrification + Hydrogen</v>
      </c>
      <c r="K420" s="74" t="str">
        <f t="shared" si="96"/>
        <v>indst fuel type shifting</v>
      </c>
      <c r="L420" s="102">
        <f t="shared" si="97"/>
        <v>0</v>
      </c>
      <c r="M420" s="102">
        <f t="shared" si="97"/>
        <v>1</v>
      </c>
      <c r="N420" s="102">
        <f t="shared" si="97"/>
        <v>0.01</v>
      </c>
      <c r="O420" s="74" t="str">
        <f t="shared" si="97"/>
        <v>% of fuel shifted</v>
      </c>
      <c r="P420" s="184" t="s">
        <v>1605</v>
      </c>
      <c r="Q420" s="74" t="str">
        <f t="shared" si="94"/>
        <v>industry-ag-main.html#fuel-switching</v>
      </c>
      <c r="R420" s="143" t="str">
        <f t="shared" si="94"/>
        <v>industry-elec-and-hydrogen.html</v>
      </c>
      <c r="S420" s="184"/>
      <c r="T420" s="53"/>
    </row>
    <row r="421" spans="1:20" ht="165">
      <c r="A421" s="74" t="str">
        <f t="shared" si="95"/>
        <v>Industry</v>
      </c>
      <c r="B421" s="74" t="str">
        <f t="shared" si="92"/>
        <v>Electrification + Hydrogen</v>
      </c>
      <c r="C421" s="74" t="str">
        <f t="shared" si="92"/>
        <v>Fraction of Industrial Fuel Use Shifted to Other Fuels</v>
      </c>
      <c r="D421" s="8" t="s">
        <v>146</v>
      </c>
      <c r="E421" s="53" t="s">
        <v>1255</v>
      </c>
      <c r="F421" s="8" t="s">
        <v>830</v>
      </c>
      <c r="G421" s="53" t="s">
        <v>1259</v>
      </c>
      <c r="H421" s="180">
        <v>409</v>
      </c>
      <c r="I421" s="53" t="s">
        <v>48</v>
      </c>
      <c r="J421" s="74" t="str">
        <f t="shared" si="96"/>
        <v>Electrification + Hydrogen</v>
      </c>
      <c r="K421" s="74" t="str">
        <f t="shared" si="96"/>
        <v>indst fuel type shifting</v>
      </c>
      <c r="L421" s="102">
        <f t="shared" si="97"/>
        <v>0</v>
      </c>
      <c r="M421" s="102">
        <f t="shared" si="97"/>
        <v>1</v>
      </c>
      <c r="N421" s="102">
        <f t="shared" si="97"/>
        <v>0.01</v>
      </c>
      <c r="O421" s="74" t="str">
        <f t="shared" si="97"/>
        <v>% of fuel shifted</v>
      </c>
      <c r="P421" s="184" t="s">
        <v>1606</v>
      </c>
      <c r="Q421" s="74" t="str">
        <f t="shared" si="94"/>
        <v>industry-ag-main.html#fuel-switching</v>
      </c>
      <c r="R421" s="143" t="str">
        <f t="shared" si="94"/>
        <v>industry-elec-and-hydrogen.html</v>
      </c>
      <c r="S421" s="184"/>
      <c r="T421" s="53"/>
    </row>
    <row r="422" spans="1:20" ht="30">
      <c r="A422" s="74" t="str">
        <f t="shared" si="95"/>
        <v>Industry</v>
      </c>
      <c r="B422" s="74" t="str">
        <f t="shared" si="92"/>
        <v>Electrification + Hydrogen</v>
      </c>
      <c r="C422" s="74" t="str">
        <f t="shared" si="92"/>
        <v>Fraction of Industrial Fuel Use Shifted to Other Fuels</v>
      </c>
      <c r="D422" s="8" t="s">
        <v>146</v>
      </c>
      <c r="E422" s="53" t="s">
        <v>1252</v>
      </c>
      <c r="F422" s="8" t="s">
        <v>830</v>
      </c>
      <c r="G422" s="53" t="s">
        <v>1257</v>
      </c>
      <c r="H422" s="180">
        <v>410</v>
      </c>
      <c r="I422" s="53" t="s">
        <v>49</v>
      </c>
      <c r="J422" s="74" t="str">
        <f t="shared" si="96"/>
        <v>Electrification + Hydrogen</v>
      </c>
      <c r="K422" s="74" t="str">
        <f t="shared" si="96"/>
        <v>indst fuel type shifting</v>
      </c>
      <c r="L422" s="102">
        <f t="shared" si="97"/>
        <v>0</v>
      </c>
      <c r="M422" s="102">
        <f t="shared" si="97"/>
        <v>1</v>
      </c>
      <c r="N422" s="102">
        <f t="shared" si="97"/>
        <v>0.01</v>
      </c>
      <c r="O422" s="74" t="str">
        <f t="shared" si="97"/>
        <v>% of fuel shifted</v>
      </c>
      <c r="P422" s="184"/>
      <c r="Q422" s="74" t="str">
        <f t="shared" si="94"/>
        <v>industry-ag-main.html#fuel-switching</v>
      </c>
      <c r="R422" s="143" t="str">
        <f t="shared" si="94"/>
        <v>industry-elec-and-hydrogen.html</v>
      </c>
      <c r="S422" s="184"/>
      <c r="T422" s="53"/>
    </row>
    <row r="423" spans="1:20" ht="30">
      <c r="A423" s="74" t="str">
        <f t="shared" si="95"/>
        <v>Industry</v>
      </c>
      <c r="B423" s="74" t="str">
        <f t="shared" si="92"/>
        <v>Electrification + Hydrogen</v>
      </c>
      <c r="C423" s="74" t="str">
        <f t="shared" si="92"/>
        <v>Fraction of Industrial Fuel Use Shifted to Other Fuels</v>
      </c>
      <c r="D423" s="8" t="s">
        <v>147</v>
      </c>
      <c r="E423" s="53" t="s">
        <v>814</v>
      </c>
      <c r="F423" s="8" t="s">
        <v>831</v>
      </c>
      <c r="G423" s="53" t="s">
        <v>820</v>
      </c>
      <c r="H423" s="180">
        <v>411</v>
      </c>
      <c r="I423" s="53" t="s">
        <v>49</v>
      </c>
      <c r="J423" s="74" t="str">
        <f t="shared" si="96"/>
        <v>Electrification + Hydrogen</v>
      </c>
      <c r="K423" s="74" t="str">
        <f t="shared" si="96"/>
        <v>indst fuel type shifting</v>
      </c>
      <c r="L423" s="102">
        <f t="shared" si="97"/>
        <v>0</v>
      </c>
      <c r="M423" s="102">
        <f t="shared" si="97"/>
        <v>1</v>
      </c>
      <c r="N423" s="102">
        <f t="shared" si="97"/>
        <v>0.01</v>
      </c>
      <c r="O423" s="74" t="str">
        <f t="shared" si="97"/>
        <v>% of fuel shifted</v>
      </c>
      <c r="P423" s="184"/>
      <c r="Q423" s="74" t="str">
        <f t="shared" si="94"/>
        <v>industry-ag-main.html#fuel-switching</v>
      </c>
      <c r="R423" s="143" t="str">
        <f t="shared" si="94"/>
        <v>industry-elec-and-hydrogen.html</v>
      </c>
      <c r="S423" s="184"/>
      <c r="T423" s="53"/>
    </row>
    <row r="424" spans="1:20" ht="165">
      <c r="A424" s="74" t="str">
        <f t="shared" si="95"/>
        <v>Industry</v>
      </c>
      <c r="B424" s="74" t="str">
        <f t="shared" si="92"/>
        <v>Electrification + Hydrogen</v>
      </c>
      <c r="C424" s="74" t="str">
        <f t="shared" si="92"/>
        <v>Fraction of Industrial Fuel Use Shifted to Other Fuels</v>
      </c>
      <c r="D424" s="8" t="s">
        <v>147</v>
      </c>
      <c r="E424" s="53" t="s">
        <v>815</v>
      </c>
      <c r="F424" s="8" t="s">
        <v>831</v>
      </c>
      <c r="G424" s="53" t="s">
        <v>823</v>
      </c>
      <c r="H424" s="180">
        <v>412</v>
      </c>
      <c r="I424" s="53" t="s">
        <v>48</v>
      </c>
      <c r="J424" s="74" t="str">
        <f t="shared" si="96"/>
        <v>Electrification + Hydrogen</v>
      </c>
      <c r="K424" s="74" t="str">
        <f t="shared" si="96"/>
        <v>indst fuel type shifting</v>
      </c>
      <c r="L424" s="102">
        <f t="shared" si="97"/>
        <v>0</v>
      </c>
      <c r="M424" s="102">
        <f t="shared" si="97"/>
        <v>1</v>
      </c>
      <c r="N424" s="102">
        <f t="shared" si="97"/>
        <v>0.01</v>
      </c>
      <c r="O424" s="74" t="str">
        <f t="shared" si="97"/>
        <v>% of fuel shifted</v>
      </c>
      <c r="P424" s="184" t="s">
        <v>1607</v>
      </c>
      <c r="Q424" s="74" t="str">
        <f t="shared" si="94"/>
        <v>industry-ag-main.html#fuel-switching</v>
      </c>
      <c r="R424" s="143" t="str">
        <f t="shared" si="94"/>
        <v>industry-elec-and-hydrogen.html</v>
      </c>
      <c r="S424" s="184"/>
      <c r="T424" s="53"/>
    </row>
    <row r="425" spans="1:20" ht="165">
      <c r="A425" s="74" t="str">
        <f t="shared" si="95"/>
        <v>Industry</v>
      </c>
      <c r="B425" s="74" t="str">
        <f t="shared" si="92"/>
        <v>Electrification + Hydrogen</v>
      </c>
      <c r="C425" s="74" t="str">
        <f t="shared" si="92"/>
        <v>Fraction of Industrial Fuel Use Shifted to Other Fuels</v>
      </c>
      <c r="D425" s="8" t="s">
        <v>147</v>
      </c>
      <c r="E425" s="53" t="s">
        <v>816</v>
      </c>
      <c r="F425" s="8" t="s">
        <v>831</v>
      </c>
      <c r="G425" s="53" t="s">
        <v>824</v>
      </c>
      <c r="H425" s="180">
        <v>413</v>
      </c>
      <c r="I425" s="53" t="s">
        <v>48</v>
      </c>
      <c r="J425" s="74" t="str">
        <f t="shared" si="96"/>
        <v>Electrification + Hydrogen</v>
      </c>
      <c r="K425" s="74" t="str">
        <f t="shared" si="96"/>
        <v>indst fuel type shifting</v>
      </c>
      <c r="L425" s="102">
        <f t="shared" si="97"/>
        <v>0</v>
      </c>
      <c r="M425" s="102">
        <f t="shared" si="97"/>
        <v>1</v>
      </c>
      <c r="N425" s="102">
        <f t="shared" si="97"/>
        <v>0.01</v>
      </c>
      <c r="O425" s="74" t="str">
        <f t="shared" si="97"/>
        <v>% of fuel shifted</v>
      </c>
      <c r="P425" s="184" t="s">
        <v>1608</v>
      </c>
      <c r="Q425" s="74" t="str">
        <f t="shared" si="94"/>
        <v>industry-ag-main.html#fuel-switching</v>
      </c>
      <c r="R425" s="143" t="str">
        <f t="shared" si="94"/>
        <v>industry-elec-and-hydrogen.html</v>
      </c>
      <c r="S425" s="184"/>
      <c r="T425" s="53"/>
    </row>
    <row r="426" spans="1:20" ht="30">
      <c r="A426" s="74" t="str">
        <f t="shared" si="95"/>
        <v>Industry</v>
      </c>
      <c r="B426" s="74" t="str">
        <f t="shared" si="95"/>
        <v>Electrification + Hydrogen</v>
      </c>
      <c r="C426" s="74" t="str">
        <f t="shared" si="95"/>
        <v>Fraction of Industrial Fuel Use Shifted to Other Fuels</v>
      </c>
      <c r="D426" s="8" t="s">
        <v>147</v>
      </c>
      <c r="E426" s="53" t="s">
        <v>817</v>
      </c>
      <c r="F426" s="8" t="s">
        <v>831</v>
      </c>
      <c r="G426" s="53" t="s">
        <v>821</v>
      </c>
      <c r="H426" s="180">
        <v>414</v>
      </c>
      <c r="I426" s="53" t="s">
        <v>49</v>
      </c>
      <c r="J426" s="74" t="str">
        <f t="shared" si="96"/>
        <v>Electrification + Hydrogen</v>
      </c>
      <c r="K426" s="74" t="str">
        <f t="shared" si="96"/>
        <v>indst fuel type shifting</v>
      </c>
      <c r="L426" s="102">
        <f t="shared" si="97"/>
        <v>0</v>
      </c>
      <c r="M426" s="102">
        <f t="shared" si="97"/>
        <v>1</v>
      </c>
      <c r="N426" s="102">
        <f t="shared" si="97"/>
        <v>0.01</v>
      </c>
      <c r="O426" s="74" t="str">
        <f t="shared" si="97"/>
        <v>% of fuel shifted</v>
      </c>
      <c r="P426" s="184"/>
      <c r="Q426" s="74" t="str">
        <f t="shared" si="94"/>
        <v>industry-ag-main.html#fuel-switching</v>
      </c>
      <c r="R426" s="143" t="str">
        <f t="shared" si="94"/>
        <v>industry-elec-and-hydrogen.html</v>
      </c>
      <c r="S426" s="184"/>
      <c r="T426" s="53"/>
    </row>
    <row r="427" spans="1:20" ht="165">
      <c r="A427" s="74" t="str">
        <f t="shared" si="95"/>
        <v>Industry</v>
      </c>
      <c r="B427" s="74" t="str">
        <f t="shared" si="95"/>
        <v>Electrification + Hydrogen</v>
      </c>
      <c r="C427" s="74" t="str">
        <f t="shared" si="95"/>
        <v>Fraction of Industrial Fuel Use Shifted to Other Fuels</v>
      </c>
      <c r="D427" s="8" t="s">
        <v>147</v>
      </c>
      <c r="E427" s="53" t="s">
        <v>818</v>
      </c>
      <c r="F427" s="8" t="s">
        <v>831</v>
      </c>
      <c r="G427" s="53" t="s">
        <v>822</v>
      </c>
      <c r="H427" s="180">
        <v>415</v>
      </c>
      <c r="I427" s="53" t="s">
        <v>48</v>
      </c>
      <c r="J427" s="74" t="str">
        <f t="shared" si="96"/>
        <v>Electrification + Hydrogen</v>
      </c>
      <c r="K427" s="74" t="str">
        <f t="shared" si="96"/>
        <v>indst fuel type shifting</v>
      </c>
      <c r="L427" s="102">
        <f t="shared" si="97"/>
        <v>0</v>
      </c>
      <c r="M427" s="102">
        <f t="shared" si="97"/>
        <v>1</v>
      </c>
      <c r="N427" s="102">
        <f t="shared" si="97"/>
        <v>0.01</v>
      </c>
      <c r="O427" s="74" t="str">
        <f t="shared" si="97"/>
        <v>% of fuel shifted</v>
      </c>
      <c r="P427" s="184" t="s">
        <v>1609</v>
      </c>
      <c r="Q427" s="74" t="str">
        <f t="shared" si="94"/>
        <v>industry-ag-main.html#fuel-switching</v>
      </c>
      <c r="R427" s="143" t="str">
        <f t="shared" si="94"/>
        <v>industry-elec-and-hydrogen.html</v>
      </c>
      <c r="S427" s="184"/>
      <c r="T427" s="53"/>
    </row>
    <row r="428" spans="1:20" ht="30">
      <c r="A428" s="74" t="str">
        <f t="shared" ref="A428:C472" si="98">A$393</f>
        <v>Industry</v>
      </c>
      <c r="B428" s="74" t="str">
        <f t="shared" si="98"/>
        <v>Electrification + Hydrogen</v>
      </c>
      <c r="C428" s="74" t="str">
        <f t="shared" si="98"/>
        <v>Fraction of Industrial Fuel Use Shifted to Other Fuels</v>
      </c>
      <c r="D428" s="8" t="s">
        <v>147</v>
      </c>
      <c r="E428" s="53" t="s">
        <v>819</v>
      </c>
      <c r="F428" s="8" t="s">
        <v>831</v>
      </c>
      <c r="G428" s="53" t="s">
        <v>825</v>
      </c>
      <c r="H428" s="180">
        <v>416</v>
      </c>
      <c r="I428" s="53" t="s">
        <v>49</v>
      </c>
      <c r="J428" s="74" t="str">
        <f t="shared" si="96"/>
        <v>Electrification + Hydrogen</v>
      </c>
      <c r="K428" s="74" t="str">
        <f t="shared" si="96"/>
        <v>indst fuel type shifting</v>
      </c>
      <c r="L428" s="102">
        <f t="shared" si="97"/>
        <v>0</v>
      </c>
      <c r="M428" s="102">
        <f t="shared" si="97"/>
        <v>1</v>
      </c>
      <c r="N428" s="102">
        <f t="shared" si="97"/>
        <v>0.01</v>
      </c>
      <c r="O428" s="74" t="str">
        <f t="shared" si="97"/>
        <v>% of fuel shifted</v>
      </c>
      <c r="P428" s="184"/>
      <c r="Q428" s="74" t="str">
        <f t="shared" si="94"/>
        <v>industry-ag-main.html#fuel-switching</v>
      </c>
      <c r="R428" s="143" t="str">
        <f t="shared" si="94"/>
        <v>industry-elec-and-hydrogen.html</v>
      </c>
      <c r="S428" s="184"/>
      <c r="T428" s="53"/>
    </row>
    <row r="429" spans="1:20" ht="30">
      <c r="A429" s="74" t="str">
        <f t="shared" si="98"/>
        <v>Industry</v>
      </c>
      <c r="B429" s="74" t="str">
        <f t="shared" si="98"/>
        <v>Electrification + Hydrogen</v>
      </c>
      <c r="C429" s="74" t="str">
        <f t="shared" si="98"/>
        <v>Fraction of Industrial Fuel Use Shifted to Other Fuels</v>
      </c>
      <c r="D429" s="8" t="s">
        <v>147</v>
      </c>
      <c r="E429" s="53" t="s">
        <v>1253</v>
      </c>
      <c r="F429" s="8" t="s">
        <v>831</v>
      </c>
      <c r="G429" s="53" t="s">
        <v>1256</v>
      </c>
      <c r="H429" s="180">
        <v>417</v>
      </c>
      <c r="I429" s="53" t="s">
        <v>49</v>
      </c>
      <c r="J429" s="74" t="str">
        <f t="shared" si="96"/>
        <v>Electrification + Hydrogen</v>
      </c>
      <c r="K429" s="74" t="str">
        <f t="shared" si="96"/>
        <v>indst fuel type shifting</v>
      </c>
      <c r="L429" s="102">
        <f t="shared" si="97"/>
        <v>0</v>
      </c>
      <c r="M429" s="102">
        <f t="shared" si="97"/>
        <v>1</v>
      </c>
      <c r="N429" s="102">
        <f t="shared" si="97"/>
        <v>0.01</v>
      </c>
      <c r="O429" s="74" t="str">
        <f t="shared" si="97"/>
        <v>% of fuel shifted</v>
      </c>
      <c r="P429" s="184"/>
      <c r="Q429" s="74" t="str">
        <f t="shared" si="94"/>
        <v>industry-ag-main.html#fuel-switching</v>
      </c>
      <c r="R429" s="143" t="str">
        <f t="shared" si="94"/>
        <v>industry-elec-and-hydrogen.html</v>
      </c>
      <c r="S429" s="184"/>
      <c r="T429" s="53"/>
    </row>
    <row r="430" spans="1:20" ht="165">
      <c r="A430" s="74" t="str">
        <f t="shared" si="98"/>
        <v>Industry</v>
      </c>
      <c r="B430" s="74" t="str">
        <f t="shared" si="98"/>
        <v>Electrification + Hydrogen</v>
      </c>
      <c r="C430" s="74" t="str">
        <f t="shared" si="98"/>
        <v>Fraction of Industrial Fuel Use Shifted to Other Fuels</v>
      </c>
      <c r="D430" s="8" t="s">
        <v>147</v>
      </c>
      <c r="E430" s="53" t="s">
        <v>1254</v>
      </c>
      <c r="F430" s="8" t="s">
        <v>831</v>
      </c>
      <c r="G430" s="53" t="s">
        <v>1258</v>
      </c>
      <c r="H430" s="180">
        <v>418</v>
      </c>
      <c r="I430" s="53" t="s">
        <v>48</v>
      </c>
      <c r="J430" s="74" t="str">
        <f t="shared" si="96"/>
        <v>Electrification + Hydrogen</v>
      </c>
      <c r="K430" s="74" t="str">
        <f t="shared" si="96"/>
        <v>indst fuel type shifting</v>
      </c>
      <c r="L430" s="102">
        <f t="shared" si="97"/>
        <v>0</v>
      </c>
      <c r="M430" s="102">
        <f t="shared" si="97"/>
        <v>1</v>
      </c>
      <c r="N430" s="102">
        <f t="shared" si="97"/>
        <v>0.01</v>
      </c>
      <c r="O430" s="74" t="str">
        <f t="shared" si="97"/>
        <v>% of fuel shifted</v>
      </c>
      <c r="P430" s="184" t="s">
        <v>1610</v>
      </c>
      <c r="Q430" s="74" t="str">
        <f t="shared" si="94"/>
        <v>industry-ag-main.html#fuel-switching</v>
      </c>
      <c r="R430" s="143" t="str">
        <f t="shared" si="94"/>
        <v>industry-elec-and-hydrogen.html</v>
      </c>
      <c r="S430" s="184"/>
      <c r="T430" s="53"/>
    </row>
    <row r="431" spans="1:20" ht="165">
      <c r="A431" s="74" t="str">
        <f t="shared" si="98"/>
        <v>Industry</v>
      </c>
      <c r="B431" s="74" t="str">
        <f t="shared" si="98"/>
        <v>Electrification + Hydrogen</v>
      </c>
      <c r="C431" s="74" t="str">
        <f t="shared" si="98"/>
        <v>Fraction of Industrial Fuel Use Shifted to Other Fuels</v>
      </c>
      <c r="D431" s="8" t="s">
        <v>147</v>
      </c>
      <c r="E431" s="53" t="s">
        <v>1255</v>
      </c>
      <c r="F431" s="8" t="s">
        <v>831</v>
      </c>
      <c r="G431" s="53" t="s">
        <v>1259</v>
      </c>
      <c r="H431" s="180">
        <v>419</v>
      </c>
      <c r="I431" s="53" t="s">
        <v>48</v>
      </c>
      <c r="J431" s="74" t="str">
        <f t="shared" si="96"/>
        <v>Electrification + Hydrogen</v>
      </c>
      <c r="K431" s="74" t="str">
        <f t="shared" si="96"/>
        <v>indst fuel type shifting</v>
      </c>
      <c r="L431" s="102">
        <f t="shared" si="97"/>
        <v>0</v>
      </c>
      <c r="M431" s="102">
        <f t="shared" si="97"/>
        <v>1</v>
      </c>
      <c r="N431" s="102">
        <f t="shared" si="97"/>
        <v>0.01</v>
      </c>
      <c r="O431" s="74" t="str">
        <f t="shared" si="97"/>
        <v>% of fuel shifted</v>
      </c>
      <c r="P431" s="184" t="s">
        <v>1611</v>
      </c>
      <c r="Q431" s="74" t="str">
        <f t="shared" si="94"/>
        <v>industry-ag-main.html#fuel-switching</v>
      </c>
      <c r="R431" s="143" t="str">
        <f t="shared" si="94"/>
        <v>industry-elec-and-hydrogen.html</v>
      </c>
      <c r="S431" s="184"/>
      <c r="T431" s="53"/>
    </row>
    <row r="432" spans="1:20" ht="30">
      <c r="A432" s="74" t="str">
        <f t="shared" si="98"/>
        <v>Industry</v>
      </c>
      <c r="B432" s="74" t="str">
        <f t="shared" si="98"/>
        <v>Electrification + Hydrogen</v>
      </c>
      <c r="C432" s="74" t="str">
        <f t="shared" si="98"/>
        <v>Fraction of Industrial Fuel Use Shifted to Other Fuels</v>
      </c>
      <c r="D432" s="8" t="s">
        <v>147</v>
      </c>
      <c r="E432" s="53" t="s">
        <v>1252</v>
      </c>
      <c r="F432" s="8" t="s">
        <v>831</v>
      </c>
      <c r="G432" s="53" t="s">
        <v>1257</v>
      </c>
      <c r="H432" s="180">
        <v>420</v>
      </c>
      <c r="I432" s="53" t="s">
        <v>49</v>
      </c>
      <c r="J432" s="74" t="str">
        <f t="shared" si="96"/>
        <v>Electrification + Hydrogen</v>
      </c>
      <c r="K432" s="74" t="str">
        <f t="shared" si="96"/>
        <v>indst fuel type shifting</v>
      </c>
      <c r="L432" s="102">
        <f t="shared" si="97"/>
        <v>0</v>
      </c>
      <c r="M432" s="102">
        <f t="shared" si="97"/>
        <v>1</v>
      </c>
      <c r="N432" s="102">
        <f t="shared" si="97"/>
        <v>0.01</v>
      </c>
      <c r="O432" s="74" t="str">
        <f t="shared" si="97"/>
        <v>% of fuel shifted</v>
      </c>
      <c r="P432" s="184"/>
      <c r="Q432" s="74" t="str">
        <f t="shared" si="94"/>
        <v>industry-ag-main.html#fuel-switching</v>
      </c>
      <c r="R432" s="143" t="str">
        <f t="shared" si="94"/>
        <v>industry-elec-and-hydrogen.html</v>
      </c>
      <c r="S432" s="184"/>
      <c r="T432" s="53"/>
    </row>
    <row r="433" spans="1:20" ht="30">
      <c r="A433" s="74" t="str">
        <f t="shared" si="98"/>
        <v>Industry</v>
      </c>
      <c r="B433" s="74" t="str">
        <f t="shared" si="98"/>
        <v>Electrification + Hydrogen</v>
      </c>
      <c r="C433" s="74" t="str">
        <f t="shared" si="98"/>
        <v>Fraction of Industrial Fuel Use Shifted to Other Fuels</v>
      </c>
      <c r="D433" s="8" t="s">
        <v>903</v>
      </c>
      <c r="E433" s="53" t="s">
        <v>814</v>
      </c>
      <c r="F433" s="53" t="s">
        <v>1333</v>
      </c>
      <c r="G433" s="53" t="s">
        <v>820</v>
      </c>
      <c r="H433" s="180">
        <v>421</v>
      </c>
      <c r="I433" s="53" t="s">
        <v>49</v>
      </c>
      <c r="J433" s="74" t="str">
        <f t="shared" si="96"/>
        <v>Electrification + Hydrogen</v>
      </c>
      <c r="K433" s="74" t="str">
        <f t="shared" si="96"/>
        <v>indst fuel type shifting</v>
      </c>
      <c r="L433" s="102">
        <f t="shared" si="97"/>
        <v>0</v>
      </c>
      <c r="M433" s="102">
        <f t="shared" si="97"/>
        <v>1</v>
      </c>
      <c r="N433" s="102">
        <f t="shared" si="97"/>
        <v>0.01</v>
      </c>
      <c r="O433" s="74" t="str">
        <f t="shared" si="97"/>
        <v>% of fuel shifted</v>
      </c>
      <c r="P433" s="184"/>
      <c r="Q433" s="74" t="str">
        <f t="shared" si="94"/>
        <v>industry-ag-main.html#fuel-switching</v>
      </c>
      <c r="R433" s="143" t="str">
        <f t="shared" si="94"/>
        <v>industry-elec-and-hydrogen.html</v>
      </c>
      <c r="S433" s="184"/>
      <c r="T433" s="53"/>
    </row>
    <row r="434" spans="1:20" ht="165">
      <c r="A434" s="74" t="str">
        <f t="shared" si="98"/>
        <v>Industry</v>
      </c>
      <c r="B434" s="74" t="str">
        <f t="shared" si="98"/>
        <v>Electrification + Hydrogen</v>
      </c>
      <c r="C434" s="74" t="str">
        <f t="shared" si="98"/>
        <v>Fraction of Industrial Fuel Use Shifted to Other Fuels</v>
      </c>
      <c r="D434" s="8" t="s">
        <v>903</v>
      </c>
      <c r="E434" s="53" t="s">
        <v>815</v>
      </c>
      <c r="F434" s="53" t="s">
        <v>1333</v>
      </c>
      <c r="G434" s="53" t="s">
        <v>823</v>
      </c>
      <c r="H434" s="180">
        <v>422</v>
      </c>
      <c r="I434" s="53" t="s">
        <v>48</v>
      </c>
      <c r="J434" s="74" t="str">
        <f t="shared" si="96"/>
        <v>Electrification + Hydrogen</v>
      </c>
      <c r="K434" s="74" t="str">
        <f t="shared" si="96"/>
        <v>indst fuel type shifting</v>
      </c>
      <c r="L434" s="102">
        <f t="shared" si="97"/>
        <v>0</v>
      </c>
      <c r="M434" s="102">
        <f t="shared" si="97"/>
        <v>1</v>
      </c>
      <c r="N434" s="102">
        <f t="shared" si="97"/>
        <v>0.01</v>
      </c>
      <c r="O434" s="74" t="str">
        <f t="shared" si="97"/>
        <v>% of fuel shifted</v>
      </c>
      <c r="P434" s="184" t="s">
        <v>1612</v>
      </c>
      <c r="Q434" s="74" t="str">
        <f t="shared" si="94"/>
        <v>industry-ag-main.html#fuel-switching</v>
      </c>
      <c r="R434" s="143" t="str">
        <f t="shared" si="94"/>
        <v>industry-elec-and-hydrogen.html</v>
      </c>
      <c r="S434" s="184"/>
      <c r="T434" s="53"/>
    </row>
    <row r="435" spans="1:20" ht="165">
      <c r="A435" s="74" t="str">
        <f t="shared" si="98"/>
        <v>Industry</v>
      </c>
      <c r="B435" s="74" t="str">
        <f t="shared" si="98"/>
        <v>Electrification + Hydrogen</v>
      </c>
      <c r="C435" s="74" t="str">
        <f t="shared" si="98"/>
        <v>Fraction of Industrial Fuel Use Shifted to Other Fuels</v>
      </c>
      <c r="D435" s="8" t="s">
        <v>903</v>
      </c>
      <c r="E435" s="53" t="s">
        <v>816</v>
      </c>
      <c r="F435" s="53" t="s">
        <v>1333</v>
      </c>
      <c r="G435" s="53" t="s">
        <v>824</v>
      </c>
      <c r="H435" s="180">
        <v>423</v>
      </c>
      <c r="I435" s="53" t="s">
        <v>48</v>
      </c>
      <c r="J435" s="74" t="str">
        <f t="shared" si="96"/>
        <v>Electrification + Hydrogen</v>
      </c>
      <c r="K435" s="74" t="str">
        <f t="shared" si="96"/>
        <v>indst fuel type shifting</v>
      </c>
      <c r="L435" s="102">
        <f t="shared" si="97"/>
        <v>0</v>
      </c>
      <c r="M435" s="102">
        <f t="shared" si="97"/>
        <v>1</v>
      </c>
      <c r="N435" s="102">
        <f t="shared" si="97"/>
        <v>0.01</v>
      </c>
      <c r="O435" s="74" t="str">
        <f t="shared" si="97"/>
        <v>% of fuel shifted</v>
      </c>
      <c r="P435" s="184" t="s">
        <v>1613</v>
      </c>
      <c r="Q435" s="74" t="str">
        <f t="shared" si="94"/>
        <v>industry-ag-main.html#fuel-switching</v>
      </c>
      <c r="R435" s="143" t="str">
        <f t="shared" si="94"/>
        <v>industry-elec-and-hydrogen.html</v>
      </c>
      <c r="S435" s="184"/>
      <c r="T435" s="53"/>
    </row>
    <row r="436" spans="1:20" ht="30">
      <c r="A436" s="74" t="str">
        <f t="shared" si="98"/>
        <v>Industry</v>
      </c>
      <c r="B436" s="74" t="str">
        <f t="shared" si="98"/>
        <v>Electrification + Hydrogen</v>
      </c>
      <c r="C436" s="74" t="str">
        <f t="shared" si="98"/>
        <v>Fraction of Industrial Fuel Use Shifted to Other Fuels</v>
      </c>
      <c r="D436" s="8" t="s">
        <v>903</v>
      </c>
      <c r="E436" s="53" t="s">
        <v>817</v>
      </c>
      <c r="F436" s="53" t="s">
        <v>1333</v>
      </c>
      <c r="G436" s="53" t="s">
        <v>821</v>
      </c>
      <c r="H436" s="180">
        <v>424</v>
      </c>
      <c r="I436" s="53" t="s">
        <v>49</v>
      </c>
      <c r="J436" s="74" t="str">
        <f t="shared" si="96"/>
        <v>Electrification + Hydrogen</v>
      </c>
      <c r="K436" s="74" t="str">
        <f t="shared" si="96"/>
        <v>indst fuel type shifting</v>
      </c>
      <c r="L436" s="102">
        <f t="shared" si="97"/>
        <v>0</v>
      </c>
      <c r="M436" s="102">
        <f t="shared" si="97"/>
        <v>1</v>
      </c>
      <c r="N436" s="102">
        <f t="shared" si="97"/>
        <v>0.01</v>
      </c>
      <c r="O436" s="74" t="str">
        <f t="shared" si="97"/>
        <v>% of fuel shifted</v>
      </c>
      <c r="P436" s="184"/>
      <c r="Q436" s="74" t="str">
        <f t="shared" si="94"/>
        <v>industry-ag-main.html#fuel-switching</v>
      </c>
      <c r="R436" s="143" t="str">
        <f t="shared" si="94"/>
        <v>industry-elec-and-hydrogen.html</v>
      </c>
      <c r="S436" s="184"/>
      <c r="T436" s="53"/>
    </row>
    <row r="437" spans="1:20" ht="165">
      <c r="A437" s="74" t="str">
        <f t="shared" si="98"/>
        <v>Industry</v>
      </c>
      <c r="B437" s="74" t="str">
        <f t="shared" si="98"/>
        <v>Electrification + Hydrogen</v>
      </c>
      <c r="C437" s="74" t="str">
        <f t="shared" si="98"/>
        <v>Fraction of Industrial Fuel Use Shifted to Other Fuels</v>
      </c>
      <c r="D437" s="8" t="s">
        <v>903</v>
      </c>
      <c r="E437" s="53" t="s">
        <v>818</v>
      </c>
      <c r="F437" s="53" t="s">
        <v>1333</v>
      </c>
      <c r="G437" s="53" t="s">
        <v>822</v>
      </c>
      <c r="H437" s="180">
        <v>425</v>
      </c>
      <c r="I437" s="53" t="s">
        <v>48</v>
      </c>
      <c r="J437" s="74" t="str">
        <f t="shared" si="96"/>
        <v>Electrification + Hydrogen</v>
      </c>
      <c r="K437" s="74" t="str">
        <f t="shared" si="96"/>
        <v>indst fuel type shifting</v>
      </c>
      <c r="L437" s="102">
        <f t="shared" si="97"/>
        <v>0</v>
      </c>
      <c r="M437" s="102">
        <f t="shared" si="97"/>
        <v>1</v>
      </c>
      <c r="N437" s="102">
        <f t="shared" si="97"/>
        <v>0.01</v>
      </c>
      <c r="O437" s="74" t="str">
        <f t="shared" si="97"/>
        <v>% of fuel shifted</v>
      </c>
      <c r="P437" s="184" t="s">
        <v>1614</v>
      </c>
      <c r="Q437" s="74" t="str">
        <f t="shared" si="94"/>
        <v>industry-ag-main.html#fuel-switching</v>
      </c>
      <c r="R437" s="143" t="str">
        <f t="shared" si="94"/>
        <v>industry-elec-and-hydrogen.html</v>
      </c>
      <c r="S437" s="184"/>
      <c r="T437" s="53"/>
    </row>
    <row r="438" spans="1:20" ht="30">
      <c r="A438" s="74" t="str">
        <f t="shared" si="98"/>
        <v>Industry</v>
      </c>
      <c r="B438" s="74" t="str">
        <f t="shared" si="98"/>
        <v>Electrification + Hydrogen</v>
      </c>
      <c r="C438" s="74" t="str">
        <f t="shared" si="98"/>
        <v>Fraction of Industrial Fuel Use Shifted to Other Fuels</v>
      </c>
      <c r="D438" s="8" t="s">
        <v>903</v>
      </c>
      <c r="E438" s="53" t="s">
        <v>819</v>
      </c>
      <c r="F438" s="53" t="s">
        <v>1333</v>
      </c>
      <c r="G438" s="53" t="s">
        <v>825</v>
      </c>
      <c r="H438" s="180">
        <v>426</v>
      </c>
      <c r="I438" s="53" t="s">
        <v>49</v>
      </c>
      <c r="J438" s="74" t="str">
        <f t="shared" si="96"/>
        <v>Electrification + Hydrogen</v>
      </c>
      <c r="K438" s="74" t="str">
        <f t="shared" si="96"/>
        <v>indst fuel type shifting</v>
      </c>
      <c r="L438" s="102">
        <f t="shared" si="97"/>
        <v>0</v>
      </c>
      <c r="M438" s="102">
        <f t="shared" si="97"/>
        <v>1</v>
      </c>
      <c r="N438" s="102">
        <f t="shared" si="97"/>
        <v>0.01</v>
      </c>
      <c r="O438" s="74" t="str">
        <f t="shared" si="97"/>
        <v>% of fuel shifted</v>
      </c>
      <c r="P438" s="184"/>
      <c r="Q438" s="74" t="str">
        <f t="shared" si="94"/>
        <v>industry-ag-main.html#fuel-switching</v>
      </c>
      <c r="R438" s="143" t="str">
        <f t="shared" si="94"/>
        <v>industry-elec-and-hydrogen.html</v>
      </c>
      <c r="S438" s="184"/>
      <c r="T438" s="53"/>
    </row>
    <row r="439" spans="1:20" ht="30">
      <c r="A439" s="74" t="str">
        <f t="shared" si="98"/>
        <v>Industry</v>
      </c>
      <c r="B439" s="74" t="str">
        <f t="shared" si="98"/>
        <v>Electrification + Hydrogen</v>
      </c>
      <c r="C439" s="74" t="str">
        <f t="shared" si="98"/>
        <v>Fraction of Industrial Fuel Use Shifted to Other Fuels</v>
      </c>
      <c r="D439" s="8" t="s">
        <v>903</v>
      </c>
      <c r="E439" s="53" t="s">
        <v>1253</v>
      </c>
      <c r="F439" s="53" t="s">
        <v>1333</v>
      </c>
      <c r="G439" s="53" t="s">
        <v>1256</v>
      </c>
      <c r="H439" s="180">
        <v>427</v>
      </c>
      <c r="I439" s="53" t="s">
        <v>49</v>
      </c>
      <c r="J439" s="74" t="str">
        <f t="shared" si="96"/>
        <v>Electrification + Hydrogen</v>
      </c>
      <c r="K439" s="74" t="str">
        <f t="shared" si="96"/>
        <v>indst fuel type shifting</v>
      </c>
      <c r="L439" s="102">
        <f t="shared" si="97"/>
        <v>0</v>
      </c>
      <c r="M439" s="102">
        <f t="shared" si="97"/>
        <v>1</v>
      </c>
      <c r="N439" s="102">
        <f t="shared" si="97"/>
        <v>0.01</v>
      </c>
      <c r="O439" s="74" t="str">
        <f t="shared" si="97"/>
        <v>% of fuel shifted</v>
      </c>
      <c r="P439" s="184"/>
      <c r="Q439" s="74" t="str">
        <f t="shared" si="94"/>
        <v>industry-ag-main.html#fuel-switching</v>
      </c>
      <c r="R439" s="143" t="str">
        <f t="shared" si="94"/>
        <v>industry-elec-and-hydrogen.html</v>
      </c>
      <c r="S439" s="184"/>
      <c r="T439" s="53"/>
    </row>
    <row r="440" spans="1:20" ht="165">
      <c r="A440" s="74" t="str">
        <f t="shared" si="98"/>
        <v>Industry</v>
      </c>
      <c r="B440" s="74" t="str">
        <f t="shared" si="98"/>
        <v>Electrification + Hydrogen</v>
      </c>
      <c r="C440" s="74" t="str">
        <f t="shared" si="98"/>
        <v>Fraction of Industrial Fuel Use Shifted to Other Fuels</v>
      </c>
      <c r="D440" s="8" t="s">
        <v>903</v>
      </c>
      <c r="E440" s="53" t="s">
        <v>1254</v>
      </c>
      <c r="F440" s="53" t="s">
        <v>1333</v>
      </c>
      <c r="G440" s="53" t="s">
        <v>1258</v>
      </c>
      <c r="H440" s="180">
        <v>428</v>
      </c>
      <c r="I440" s="53" t="s">
        <v>48</v>
      </c>
      <c r="J440" s="74" t="str">
        <f t="shared" si="96"/>
        <v>Electrification + Hydrogen</v>
      </c>
      <c r="K440" s="74" t="str">
        <f t="shared" si="96"/>
        <v>indst fuel type shifting</v>
      </c>
      <c r="L440" s="102">
        <f t="shared" si="97"/>
        <v>0</v>
      </c>
      <c r="M440" s="102">
        <f t="shared" si="97"/>
        <v>1</v>
      </c>
      <c r="N440" s="102">
        <f t="shared" si="97"/>
        <v>0.01</v>
      </c>
      <c r="O440" s="74" t="str">
        <f t="shared" si="97"/>
        <v>% of fuel shifted</v>
      </c>
      <c r="P440" s="184" t="s">
        <v>1615</v>
      </c>
      <c r="Q440" s="74" t="str">
        <f t="shared" si="94"/>
        <v>industry-ag-main.html#fuel-switching</v>
      </c>
      <c r="R440" s="143" t="str">
        <f t="shared" si="94"/>
        <v>industry-elec-and-hydrogen.html</v>
      </c>
      <c r="S440" s="184"/>
      <c r="T440" s="53"/>
    </row>
    <row r="441" spans="1:20" ht="30">
      <c r="A441" s="74" t="str">
        <f t="shared" si="98"/>
        <v>Industry</v>
      </c>
      <c r="B441" s="74" t="str">
        <f t="shared" si="98"/>
        <v>Electrification + Hydrogen</v>
      </c>
      <c r="C441" s="74" t="str">
        <f t="shared" si="98"/>
        <v>Fraction of Industrial Fuel Use Shifted to Other Fuels</v>
      </c>
      <c r="D441" s="8" t="s">
        <v>903</v>
      </c>
      <c r="E441" s="53" t="s">
        <v>1255</v>
      </c>
      <c r="F441" s="53" t="s">
        <v>1333</v>
      </c>
      <c r="G441" s="53" t="s">
        <v>1259</v>
      </c>
      <c r="H441" s="180">
        <v>464</v>
      </c>
      <c r="I441" s="53" t="s">
        <v>49</v>
      </c>
      <c r="J441" s="74" t="str">
        <f t="shared" si="96"/>
        <v>Electrification + Hydrogen</v>
      </c>
      <c r="K441" s="74" t="str">
        <f t="shared" si="96"/>
        <v>indst fuel type shifting</v>
      </c>
      <c r="L441" s="102">
        <f t="shared" si="97"/>
        <v>0</v>
      </c>
      <c r="M441" s="102">
        <f t="shared" si="97"/>
        <v>1</v>
      </c>
      <c r="N441" s="102">
        <f t="shared" si="97"/>
        <v>0.01</v>
      </c>
      <c r="O441" s="74" t="str">
        <f t="shared" si="97"/>
        <v>% of fuel shifted</v>
      </c>
      <c r="P441" s="184"/>
      <c r="Q441" s="74" t="str">
        <f t="shared" si="94"/>
        <v>industry-ag-main.html#fuel-switching</v>
      </c>
      <c r="R441" s="143" t="str">
        <f t="shared" si="94"/>
        <v>industry-elec-and-hydrogen.html</v>
      </c>
      <c r="S441" s="184"/>
      <c r="T441" s="53"/>
    </row>
    <row r="442" spans="1:20" ht="30">
      <c r="A442" s="74" t="str">
        <f t="shared" si="98"/>
        <v>Industry</v>
      </c>
      <c r="B442" s="74" t="str">
        <f t="shared" si="98"/>
        <v>Electrification + Hydrogen</v>
      </c>
      <c r="C442" s="74" t="str">
        <f t="shared" si="98"/>
        <v>Fraction of Industrial Fuel Use Shifted to Other Fuels</v>
      </c>
      <c r="D442" s="8" t="s">
        <v>903</v>
      </c>
      <c r="E442" s="53" t="s">
        <v>1252</v>
      </c>
      <c r="F442" s="53" t="s">
        <v>1333</v>
      </c>
      <c r="G442" s="53" t="s">
        <v>1257</v>
      </c>
      <c r="H442" s="180">
        <v>465</v>
      </c>
      <c r="I442" s="53" t="s">
        <v>49</v>
      </c>
      <c r="J442" s="74" t="str">
        <f t="shared" ref="J442:O472" si="99">J$393</f>
        <v>Electrification + Hydrogen</v>
      </c>
      <c r="K442" s="74" t="str">
        <f t="shared" si="99"/>
        <v>indst fuel type shifting</v>
      </c>
      <c r="L442" s="102">
        <f t="shared" si="97"/>
        <v>0</v>
      </c>
      <c r="M442" s="102">
        <f t="shared" si="97"/>
        <v>1</v>
      </c>
      <c r="N442" s="102">
        <f t="shared" si="97"/>
        <v>0.01</v>
      </c>
      <c r="O442" s="74" t="str">
        <f t="shared" si="97"/>
        <v>% of fuel shifted</v>
      </c>
      <c r="P442" s="184"/>
      <c r="Q442" s="74" t="str">
        <f t="shared" si="94"/>
        <v>industry-ag-main.html#fuel-switching</v>
      </c>
      <c r="R442" s="143" t="str">
        <f t="shared" si="94"/>
        <v>industry-elec-and-hydrogen.html</v>
      </c>
      <c r="S442" s="184"/>
      <c r="T442" s="53"/>
    </row>
    <row r="443" spans="1:20" ht="30">
      <c r="A443" s="74" t="str">
        <f t="shared" si="98"/>
        <v>Industry</v>
      </c>
      <c r="B443" s="74" t="str">
        <f t="shared" si="98"/>
        <v>Electrification + Hydrogen</v>
      </c>
      <c r="C443" s="74" t="str">
        <f t="shared" si="98"/>
        <v>Fraction of Industrial Fuel Use Shifted to Other Fuels</v>
      </c>
      <c r="D443" s="8" t="s">
        <v>148</v>
      </c>
      <c r="E443" s="53" t="s">
        <v>814</v>
      </c>
      <c r="F443" s="8" t="s">
        <v>902</v>
      </c>
      <c r="G443" s="53" t="s">
        <v>820</v>
      </c>
      <c r="H443" s="180">
        <v>466</v>
      </c>
      <c r="I443" s="53" t="s">
        <v>49</v>
      </c>
      <c r="J443" s="74" t="str">
        <f t="shared" si="99"/>
        <v>Electrification + Hydrogen</v>
      </c>
      <c r="K443" s="74" t="str">
        <f t="shared" si="99"/>
        <v>indst fuel type shifting</v>
      </c>
      <c r="L443" s="102">
        <f t="shared" si="97"/>
        <v>0</v>
      </c>
      <c r="M443" s="102">
        <f t="shared" si="97"/>
        <v>1</v>
      </c>
      <c r="N443" s="102">
        <f t="shared" si="97"/>
        <v>0.01</v>
      </c>
      <c r="O443" s="74" t="str">
        <f t="shared" si="97"/>
        <v>% of fuel shifted</v>
      </c>
      <c r="P443" s="184"/>
      <c r="Q443" s="74" t="str">
        <f t="shared" si="94"/>
        <v>industry-ag-main.html#fuel-switching</v>
      </c>
      <c r="R443" s="143" t="str">
        <f t="shared" si="94"/>
        <v>industry-elec-and-hydrogen.html</v>
      </c>
      <c r="S443" s="184"/>
      <c r="T443" s="53"/>
    </row>
    <row r="444" spans="1:20" ht="30">
      <c r="A444" s="74" t="str">
        <f t="shared" si="98"/>
        <v>Industry</v>
      </c>
      <c r="B444" s="74" t="str">
        <f t="shared" si="98"/>
        <v>Electrification + Hydrogen</v>
      </c>
      <c r="C444" s="74" t="str">
        <f t="shared" si="98"/>
        <v>Fraction of Industrial Fuel Use Shifted to Other Fuels</v>
      </c>
      <c r="D444" s="8" t="s">
        <v>148</v>
      </c>
      <c r="E444" s="53" t="s">
        <v>815</v>
      </c>
      <c r="F444" s="8" t="s">
        <v>902</v>
      </c>
      <c r="G444" s="53" t="s">
        <v>823</v>
      </c>
      <c r="H444" s="180">
        <v>467</v>
      </c>
      <c r="I444" s="53" t="s">
        <v>49</v>
      </c>
      <c r="J444" s="74" t="str">
        <f t="shared" si="99"/>
        <v>Electrification + Hydrogen</v>
      </c>
      <c r="K444" s="74" t="str">
        <f t="shared" si="99"/>
        <v>indst fuel type shifting</v>
      </c>
      <c r="L444" s="102">
        <f t="shared" si="97"/>
        <v>0</v>
      </c>
      <c r="M444" s="102">
        <f t="shared" si="97"/>
        <v>1</v>
      </c>
      <c r="N444" s="102">
        <f t="shared" si="97"/>
        <v>0.01</v>
      </c>
      <c r="O444" s="74" t="str">
        <f t="shared" si="97"/>
        <v>% of fuel shifted</v>
      </c>
      <c r="P444" s="184"/>
      <c r="Q444" s="74" t="str">
        <f t="shared" si="94"/>
        <v>industry-ag-main.html#fuel-switching</v>
      </c>
      <c r="R444" s="143" t="str">
        <f t="shared" si="94"/>
        <v>industry-elec-and-hydrogen.html</v>
      </c>
      <c r="S444" s="184"/>
      <c r="T444" s="53"/>
    </row>
    <row r="445" spans="1:20" ht="30">
      <c r="A445" s="74" t="str">
        <f t="shared" si="98"/>
        <v>Industry</v>
      </c>
      <c r="B445" s="74" t="str">
        <f t="shared" si="98"/>
        <v>Electrification + Hydrogen</v>
      </c>
      <c r="C445" s="74" t="str">
        <f t="shared" si="98"/>
        <v>Fraction of Industrial Fuel Use Shifted to Other Fuels</v>
      </c>
      <c r="D445" s="8" t="s">
        <v>148</v>
      </c>
      <c r="E445" s="53" t="s">
        <v>816</v>
      </c>
      <c r="F445" s="8" t="s">
        <v>902</v>
      </c>
      <c r="G445" s="53" t="s">
        <v>824</v>
      </c>
      <c r="H445" s="180">
        <v>468</v>
      </c>
      <c r="I445" s="53" t="s">
        <v>49</v>
      </c>
      <c r="J445" s="74" t="str">
        <f t="shared" si="99"/>
        <v>Electrification + Hydrogen</v>
      </c>
      <c r="K445" s="74" t="str">
        <f t="shared" si="99"/>
        <v>indst fuel type shifting</v>
      </c>
      <c r="L445" s="102">
        <f t="shared" si="97"/>
        <v>0</v>
      </c>
      <c r="M445" s="102">
        <f t="shared" si="97"/>
        <v>1</v>
      </c>
      <c r="N445" s="102">
        <f t="shared" si="97"/>
        <v>0.01</v>
      </c>
      <c r="O445" s="74" t="str">
        <f t="shared" si="97"/>
        <v>% of fuel shifted</v>
      </c>
      <c r="P445" s="184"/>
      <c r="Q445" s="74" t="str">
        <f t="shared" si="94"/>
        <v>industry-ag-main.html#fuel-switching</v>
      </c>
      <c r="R445" s="143" t="str">
        <f t="shared" si="94"/>
        <v>industry-elec-and-hydrogen.html</v>
      </c>
      <c r="S445" s="184"/>
      <c r="T445" s="53"/>
    </row>
    <row r="446" spans="1:20" ht="30">
      <c r="A446" s="74" t="str">
        <f t="shared" si="98"/>
        <v>Industry</v>
      </c>
      <c r="B446" s="74" t="str">
        <f t="shared" si="98"/>
        <v>Electrification + Hydrogen</v>
      </c>
      <c r="C446" s="74" t="str">
        <f t="shared" si="98"/>
        <v>Fraction of Industrial Fuel Use Shifted to Other Fuels</v>
      </c>
      <c r="D446" s="8" t="s">
        <v>148</v>
      </c>
      <c r="E446" s="53" t="s">
        <v>817</v>
      </c>
      <c r="F446" s="8" t="s">
        <v>902</v>
      </c>
      <c r="G446" s="53" t="s">
        <v>821</v>
      </c>
      <c r="H446" s="180">
        <v>469</v>
      </c>
      <c r="I446" s="53" t="s">
        <v>49</v>
      </c>
      <c r="J446" s="74" t="str">
        <f t="shared" si="99"/>
        <v>Electrification + Hydrogen</v>
      </c>
      <c r="K446" s="74" t="str">
        <f t="shared" si="99"/>
        <v>indst fuel type shifting</v>
      </c>
      <c r="L446" s="102">
        <f t="shared" si="97"/>
        <v>0</v>
      </c>
      <c r="M446" s="102">
        <f t="shared" si="97"/>
        <v>1</v>
      </c>
      <c r="N446" s="102">
        <f t="shared" si="97"/>
        <v>0.01</v>
      </c>
      <c r="O446" s="74" t="str">
        <f t="shared" si="97"/>
        <v>% of fuel shifted</v>
      </c>
      <c r="P446" s="184"/>
      <c r="Q446" s="74" t="str">
        <f t="shared" si="94"/>
        <v>industry-ag-main.html#fuel-switching</v>
      </c>
      <c r="R446" s="143" t="str">
        <f t="shared" si="94"/>
        <v>industry-elec-and-hydrogen.html</v>
      </c>
      <c r="S446" s="184"/>
      <c r="T446" s="53"/>
    </row>
    <row r="447" spans="1:20" ht="30">
      <c r="A447" s="74" t="str">
        <f t="shared" si="98"/>
        <v>Industry</v>
      </c>
      <c r="B447" s="74" t="str">
        <f t="shared" si="98"/>
        <v>Electrification + Hydrogen</v>
      </c>
      <c r="C447" s="74" t="str">
        <f t="shared" si="98"/>
        <v>Fraction of Industrial Fuel Use Shifted to Other Fuels</v>
      </c>
      <c r="D447" s="8" t="s">
        <v>148</v>
      </c>
      <c r="E447" s="53" t="s">
        <v>818</v>
      </c>
      <c r="F447" s="8" t="s">
        <v>902</v>
      </c>
      <c r="G447" s="53" t="s">
        <v>822</v>
      </c>
      <c r="H447" s="180">
        <v>470</v>
      </c>
      <c r="I447" s="53" t="s">
        <v>49</v>
      </c>
      <c r="J447" s="74" t="str">
        <f t="shared" si="99"/>
        <v>Electrification + Hydrogen</v>
      </c>
      <c r="K447" s="74" t="str">
        <f t="shared" si="99"/>
        <v>indst fuel type shifting</v>
      </c>
      <c r="L447" s="102">
        <f t="shared" si="97"/>
        <v>0</v>
      </c>
      <c r="M447" s="102">
        <f t="shared" si="97"/>
        <v>1</v>
      </c>
      <c r="N447" s="102">
        <f t="shared" si="97"/>
        <v>0.01</v>
      </c>
      <c r="O447" s="74" t="str">
        <f t="shared" si="97"/>
        <v>% of fuel shifted</v>
      </c>
      <c r="P447" s="184"/>
      <c r="Q447" s="74" t="str">
        <f t="shared" si="94"/>
        <v>industry-ag-main.html#fuel-switching</v>
      </c>
      <c r="R447" s="143" t="str">
        <f t="shared" si="94"/>
        <v>industry-elec-and-hydrogen.html</v>
      </c>
      <c r="S447" s="184"/>
      <c r="T447" s="53"/>
    </row>
    <row r="448" spans="1:20" ht="30">
      <c r="A448" s="74" t="str">
        <f t="shared" si="98"/>
        <v>Industry</v>
      </c>
      <c r="B448" s="74" t="str">
        <f t="shared" si="98"/>
        <v>Electrification + Hydrogen</v>
      </c>
      <c r="C448" s="74" t="str">
        <f t="shared" si="98"/>
        <v>Fraction of Industrial Fuel Use Shifted to Other Fuels</v>
      </c>
      <c r="D448" s="8" t="s">
        <v>148</v>
      </c>
      <c r="E448" s="53" t="s">
        <v>819</v>
      </c>
      <c r="F448" s="8" t="s">
        <v>902</v>
      </c>
      <c r="G448" s="53" t="s">
        <v>825</v>
      </c>
      <c r="H448" s="180">
        <v>471</v>
      </c>
      <c r="I448" s="53" t="s">
        <v>49</v>
      </c>
      <c r="J448" s="74" t="str">
        <f t="shared" si="99"/>
        <v>Electrification + Hydrogen</v>
      </c>
      <c r="K448" s="74" t="str">
        <f t="shared" si="99"/>
        <v>indst fuel type shifting</v>
      </c>
      <c r="L448" s="102">
        <f t="shared" si="97"/>
        <v>0</v>
      </c>
      <c r="M448" s="102">
        <f t="shared" si="97"/>
        <v>1</v>
      </c>
      <c r="N448" s="102">
        <f t="shared" si="97"/>
        <v>0.01</v>
      </c>
      <c r="O448" s="74" t="str">
        <f t="shared" si="97"/>
        <v>% of fuel shifted</v>
      </c>
      <c r="P448" s="184"/>
      <c r="Q448" s="74" t="str">
        <f t="shared" si="94"/>
        <v>industry-ag-main.html#fuel-switching</v>
      </c>
      <c r="R448" s="143" t="str">
        <f t="shared" si="94"/>
        <v>industry-elec-and-hydrogen.html</v>
      </c>
      <c r="S448" s="184"/>
      <c r="T448" s="53"/>
    </row>
    <row r="449" spans="1:20" ht="30">
      <c r="A449" s="74" t="str">
        <f t="shared" si="98"/>
        <v>Industry</v>
      </c>
      <c r="B449" s="74" t="str">
        <f t="shared" si="98"/>
        <v>Electrification + Hydrogen</v>
      </c>
      <c r="C449" s="74" t="str">
        <f t="shared" si="98"/>
        <v>Fraction of Industrial Fuel Use Shifted to Other Fuels</v>
      </c>
      <c r="D449" s="8" t="s">
        <v>148</v>
      </c>
      <c r="E449" s="53" t="s">
        <v>1253</v>
      </c>
      <c r="F449" s="8" t="s">
        <v>902</v>
      </c>
      <c r="G449" s="53" t="s">
        <v>1256</v>
      </c>
      <c r="H449" s="180">
        <v>472</v>
      </c>
      <c r="I449" s="53" t="s">
        <v>49</v>
      </c>
      <c r="J449" s="74" t="str">
        <f t="shared" si="99"/>
        <v>Electrification + Hydrogen</v>
      </c>
      <c r="K449" s="74" t="str">
        <f t="shared" si="99"/>
        <v>indst fuel type shifting</v>
      </c>
      <c r="L449" s="102">
        <f t="shared" si="97"/>
        <v>0</v>
      </c>
      <c r="M449" s="102">
        <f t="shared" si="97"/>
        <v>1</v>
      </c>
      <c r="N449" s="102">
        <f t="shared" si="97"/>
        <v>0.01</v>
      </c>
      <c r="O449" s="74" t="str">
        <f t="shared" si="97"/>
        <v>% of fuel shifted</v>
      </c>
      <c r="P449" s="184"/>
      <c r="Q449" s="74" t="str">
        <f t="shared" si="94"/>
        <v>industry-ag-main.html#fuel-switching</v>
      </c>
      <c r="R449" s="143" t="str">
        <f t="shared" si="94"/>
        <v>industry-elec-and-hydrogen.html</v>
      </c>
      <c r="S449" s="184"/>
      <c r="T449" s="53"/>
    </row>
    <row r="450" spans="1:20" ht="30">
      <c r="A450" s="74" t="str">
        <f t="shared" si="98"/>
        <v>Industry</v>
      </c>
      <c r="B450" s="74" t="str">
        <f t="shared" si="98"/>
        <v>Electrification + Hydrogen</v>
      </c>
      <c r="C450" s="74" t="str">
        <f t="shared" si="98"/>
        <v>Fraction of Industrial Fuel Use Shifted to Other Fuels</v>
      </c>
      <c r="D450" s="8" t="s">
        <v>148</v>
      </c>
      <c r="E450" s="53" t="s">
        <v>1254</v>
      </c>
      <c r="F450" s="8" t="s">
        <v>902</v>
      </c>
      <c r="G450" s="53" t="s">
        <v>1258</v>
      </c>
      <c r="H450" s="180">
        <v>473</v>
      </c>
      <c r="I450" s="53" t="s">
        <v>49</v>
      </c>
      <c r="J450" s="74" t="str">
        <f t="shared" si="99"/>
        <v>Electrification + Hydrogen</v>
      </c>
      <c r="K450" s="74" t="str">
        <f t="shared" si="99"/>
        <v>indst fuel type shifting</v>
      </c>
      <c r="L450" s="102">
        <f t="shared" si="97"/>
        <v>0</v>
      </c>
      <c r="M450" s="102">
        <f t="shared" si="97"/>
        <v>1</v>
      </c>
      <c r="N450" s="102">
        <f t="shared" si="97"/>
        <v>0.01</v>
      </c>
      <c r="O450" s="74" t="str">
        <f t="shared" si="97"/>
        <v>% of fuel shifted</v>
      </c>
      <c r="P450" s="184"/>
      <c r="Q450" s="74" t="str">
        <f t="shared" si="94"/>
        <v>industry-ag-main.html#fuel-switching</v>
      </c>
      <c r="R450" s="143" t="str">
        <f t="shared" si="94"/>
        <v>industry-elec-and-hydrogen.html</v>
      </c>
      <c r="S450" s="184"/>
      <c r="T450" s="53"/>
    </row>
    <row r="451" spans="1:20" ht="30">
      <c r="A451" s="74" t="str">
        <f t="shared" si="98"/>
        <v>Industry</v>
      </c>
      <c r="B451" s="74" t="str">
        <f t="shared" si="98"/>
        <v>Electrification + Hydrogen</v>
      </c>
      <c r="C451" s="74" t="str">
        <f t="shared" si="98"/>
        <v>Fraction of Industrial Fuel Use Shifted to Other Fuels</v>
      </c>
      <c r="D451" s="8" t="s">
        <v>148</v>
      </c>
      <c r="E451" s="53" t="s">
        <v>1255</v>
      </c>
      <c r="F451" s="8" t="s">
        <v>902</v>
      </c>
      <c r="G451" s="53" t="s">
        <v>1259</v>
      </c>
      <c r="H451" s="180">
        <v>474</v>
      </c>
      <c r="I451" s="53" t="s">
        <v>49</v>
      </c>
      <c r="J451" s="74" t="str">
        <f t="shared" si="99"/>
        <v>Electrification + Hydrogen</v>
      </c>
      <c r="K451" s="74" t="str">
        <f t="shared" si="99"/>
        <v>indst fuel type shifting</v>
      </c>
      <c r="L451" s="102">
        <f t="shared" si="97"/>
        <v>0</v>
      </c>
      <c r="M451" s="102">
        <f t="shared" si="97"/>
        <v>1</v>
      </c>
      <c r="N451" s="102">
        <f t="shared" si="97"/>
        <v>0.01</v>
      </c>
      <c r="O451" s="74" t="str">
        <f t="shared" si="97"/>
        <v>% of fuel shifted</v>
      </c>
      <c r="P451" s="184"/>
      <c r="Q451" s="74" t="str">
        <f t="shared" si="94"/>
        <v>industry-ag-main.html#fuel-switching</v>
      </c>
      <c r="R451" s="143" t="str">
        <f t="shared" si="94"/>
        <v>industry-elec-and-hydrogen.html</v>
      </c>
      <c r="S451" s="184"/>
      <c r="T451" s="53"/>
    </row>
    <row r="452" spans="1:20" ht="30">
      <c r="A452" s="74" t="str">
        <f t="shared" si="98"/>
        <v>Industry</v>
      </c>
      <c r="B452" s="74" t="str">
        <f t="shared" si="98"/>
        <v>Electrification + Hydrogen</v>
      </c>
      <c r="C452" s="74" t="str">
        <f t="shared" si="98"/>
        <v>Fraction of Industrial Fuel Use Shifted to Other Fuels</v>
      </c>
      <c r="D452" s="8" t="s">
        <v>148</v>
      </c>
      <c r="E452" s="53" t="s">
        <v>1252</v>
      </c>
      <c r="F452" s="8" t="s">
        <v>902</v>
      </c>
      <c r="G452" s="53" t="s">
        <v>1257</v>
      </c>
      <c r="H452" s="180">
        <v>475</v>
      </c>
      <c r="I452" s="53" t="s">
        <v>49</v>
      </c>
      <c r="J452" s="74" t="str">
        <f t="shared" si="99"/>
        <v>Electrification + Hydrogen</v>
      </c>
      <c r="K452" s="74" t="str">
        <f t="shared" si="99"/>
        <v>indst fuel type shifting</v>
      </c>
      <c r="L452" s="102">
        <f t="shared" si="97"/>
        <v>0</v>
      </c>
      <c r="M452" s="102">
        <f t="shared" si="97"/>
        <v>1</v>
      </c>
      <c r="N452" s="102">
        <f t="shared" si="97"/>
        <v>0.01</v>
      </c>
      <c r="O452" s="74" t="str">
        <f t="shared" si="97"/>
        <v>% of fuel shifted</v>
      </c>
      <c r="P452" s="184"/>
      <c r="Q452" s="74" t="str">
        <f t="shared" si="94"/>
        <v>industry-ag-main.html#fuel-switching</v>
      </c>
      <c r="R452" s="143" t="str">
        <f t="shared" si="94"/>
        <v>industry-elec-and-hydrogen.html</v>
      </c>
      <c r="S452" s="184"/>
      <c r="T452" s="53"/>
    </row>
    <row r="453" spans="1:20" ht="30">
      <c r="A453" s="74" t="str">
        <f t="shared" si="98"/>
        <v>Industry</v>
      </c>
      <c r="B453" s="74" t="str">
        <f t="shared" si="98"/>
        <v>Electrification + Hydrogen</v>
      </c>
      <c r="C453" s="74" t="str">
        <f t="shared" si="98"/>
        <v>Fraction of Industrial Fuel Use Shifted to Other Fuels</v>
      </c>
      <c r="D453" s="8" t="s">
        <v>149</v>
      </c>
      <c r="E453" s="53" t="s">
        <v>814</v>
      </c>
      <c r="F453" s="8" t="s">
        <v>151</v>
      </c>
      <c r="G453" s="53" t="s">
        <v>820</v>
      </c>
      <c r="H453" s="180">
        <v>476</v>
      </c>
      <c r="I453" s="53" t="s">
        <v>49</v>
      </c>
      <c r="J453" s="74" t="str">
        <f t="shared" si="99"/>
        <v>Electrification + Hydrogen</v>
      </c>
      <c r="K453" s="74" t="str">
        <f t="shared" si="99"/>
        <v>indst fuel type shifting</v>
      </c>
      <c r="L453" s="102">
        <f t="shared" si="99"/>
        <v>0</v>
      </c>
      <c r="M453" s="102">
        <f t="shared" si="99"/>
        <v>1</v>
      </c>
      <c r="N453" s="102">
        <f t="shared" si="99"/>
        <v>0.01</v>
      </c>
      <c r="O453" s="74" t="str">
        <f t="shared" si="99"/>
        <v>% of fuel shifted</v>
      </c>
      <c r="P453" s="184"/>
      <c r="Q453" s="74" t="str">
        <f t="shared" si="94"/>
        <v>industry-ag-main.html#fuel-switching</v>
      </c>
      <c r="R453" s="143" t="str">
        <f t="shared" si="94"/>
        <v>industry-elec-and-hydrogen.html</v>
      </c>
      <c r="S453" s="184"/>
      <c r="T453" s="53"/>
    </row>
    <row r="454" spans="1:20" ht="30">
      <c r="A454" s="74" t="str">
        <f t="shared" si="98"/>
        <v>Industry</v>
      </c>
      <c r="B454" s="74" t="str">
        <f t="shared" si="98"/>
        <v>Electrification + Hydrogen</v>
      </c>
      <c r="C454" s="74" t="str">
        <f t="shared" si="98"/>
        <v>Fraction of Industrial Fuel Use Shifted to Other Fuels</v>
      </c>
      <c r="D454" s="8" t="s">
        <v>149</v>
      </c>
      <c r="E454" s="53" t="s">
        <v>815</v>
      </c>
      <c r="F454" s="8" t="s">
        <v>151</v>
      </c>
      <c r="G454" s="53" t="s">
        <v>823</v>
      </c>
      <c r="H454" s="180">
        <v>477</v>
      </c>
      <c r="I454" s="53" t="s">
        <v>49</v>
      </c>
      <c r="J454" s="74" t="str">
        <f t="shared" si="99"/>
        <v>Electrification + Hydrogen</v>
      </c>
      <c r="K454" s="74" t="str">
        <f t="shared" si="99"/>
        <v>indst fuel type shifting</v>
      </c>
      <c r="L454" s="102">
        <f t="shared" si="99"/>
        <v>0</v>
      </c>
      <c r="M454" s="102">
        <f t="shared" si="99"/>
        <v>1</v>
      </c>
      <c r="N454" s="102">
        <f t="shared" si="99"/>
        <v>0.01</v>
      </c>
      <c r="O454" s="74" t="str">
        <f t="shared" si="99"/>
        <v>% of fuel shifted</v>
      </c>
      <c r="P454" s="184"/>
      <c r="Q454" s="74" t="str">
        <f t="shared" si="94"/>
        <v>industry-ag-main.html#fuel-switching</v>
      </c>
      <c r="R454" s="143" t="str">
        <f t="shared" si="94"/>
        <v>industry-elec-and-hydrogen.html</v>
      </c>
      <c r="S454" s="184"/>
      <c r="T454" s="53"/>
    </row>
    <row r="455" spans="1:20" ht="165">
      <c r="A455" s="74" t="str">
        <f t="shared" si="98"/>
        <v>Industry</v>
      </c>
      <c r="B455" s="74" t="str">
        <f t="shared" si="98"/>
        <v>Electrification + Hydrogen</v>
      </c>
      <c r="C455" s="74" t="str">
        <f t="shared" si="98"/>
        <v>Fraction of Industrial Fuel Use Shifted to Other Fuels</v>
      </c>
      <c r="D455" s="8" t="s">
        <v>149</v>
      </c>
      <c r="E455" s="53" t="s">
        <v>816</v>
      </c>
      <c r="F455" s="8" t="s">
        <v>151</v>
      </c>
      <c r="G455" s="53" t="s">
        <v>824</v>
      </c>
      <c r="H455" s="180">
        <v>478</v>
      </c>
      <c r="I455" s="53" t="s">
        <v>48</v>
      </c>
      <c r="J455" s="74" t="str">
        <f t="shared" si="99"/>
        <v>Electrification + Hydrogen</v>
      </c>
      <c r="K455" s="74" t="str">
        <f t="shared" si="99"/>
        <v>indst fuel type shifting</v>
      </c>
      <c r="L455" s="102">
        <f t="shared" si="99"/>
        <v>0</v>
      </c>
      <c r="M455" s="102">
        <f t="shared" si="99"/>
        <v>1</v>
      </c>
      <c r="N455" s="102">
        <f t="shared" si="99"/>
        <v>0.01</v>
      </c>
      <c r="O455" s="74" t="str">
        <f t="shared" si="99"/>
        <v>% of fuel shifted</v>
      </c>
      <c r="P455" s="184" t="s">
        <v>1616</v>
      </c>
      <c r="Q455" s="74" t="str">
        <f t="shared" si="94"/>
        <v>industry-ag-main.html#fuel-switching</v>
      </c>
      <c r="R455" s="143" t="str">
        <f t="shared" si="94"/>
        <v>industry-elec-and-hydrogen.html</v>
      </c>
      <c r="S455" s="184"/>
      <c r="T455" s="53"/>
    </row>
    <row r="456" spans="1:20" ht="30">
      <c r="A456" s="74" t="str">
        <f t="shared" si="98"/>
        <v>Industry</v>
      </c>
      <c r="B456" s="74" t="str">
        <f t="shared" si="98"/>
        <v>Electrification + Hydrogen</v>
      </c>
      <c r="C456" s="74" t="str">
        <f t="shared" si="98"/>
        <v>Fraction of Industrial Fuel Use Shifted to Other Fuels</v>
      </c>
      <c r="D456" s="8" t="s">
        <v>149</v>
      </c>
      <c r="E456" s="53" t="s">
        <v>817</v>
      </c>
      <c r="F456" s="8" t="s">
        <v>151</v>
      </c>
      <c r="G456" s="53" t="s">
        <v>821</v>
      </c>
      <c r="H456" s="180">
        <v>479</v>
      </c>
      <c r="I456" s="53" t="s">
        <v>49</v>
      </c>
      <c r="J456" s="74" t="str">
        <f t="shared" si="99"/>
        <v>Electrification + Hydrogen</v>
      </c>
      <c r="K456" s="74" t="str">
        <f t="shared" si="99"/>
        <v>indst fuel type shifting</v>
      </c>
      <c r="L456" s="102">
        <f t="shared" si="99"/>
        <v>0</v>
      </c>
      <c r="M456" s="102">
        <f t="shared" si="99"/>
        <v>1</v>
      </c>
      <c r="N456" s="102">
        <f t="shared" si="99"/>
        <v>0.01</v>
      </c>
      <c r="O456" s="74" t="str">
        <f t="shared" si="99"/>
        <v>% of fuel shifted</v>
      </c>
      <c r="P456" s="184"/>
      <c r="Q456" s="74" t="str">
        <f t="shared" si="94"/>
        <v>industry-ag-main.html#fuel-switching</v>
      </c>
      <c r="R456" s="143" t="str">
        <f t="shared" si="94"/>
        <v>industry-elec-and-hydrogen.html</v>
      </c>
      <c r="S456" s="184"/>
      <c r="T456" s="53"/>
    </row>
    <row r="457" spans="1:20" ht="165">
      <c r="A457" s="74" t="str">
        <f t="shared" si="98"/>
        <v>Industry</v>
      </c>
      <c r="B457" s="74" t="str">
        <f t="shared" si="98"/>
        <v>Electrification + Hydrogen</v>
      </c>
      <c r="C457" s="74" t="str">
        <f t="shared" si="98"/>
        <v>Fraction of Industrial Fuel Use Shifted to Other Fuels</v>
      </c>
      <c r="D457" s="8" t="s">
        <v>149</v>
      </c>
      <c r="E457" s="53" t="s">
        <v>818</v>
      </c>
      <c r="F457" s="8" t="s">
        <v>151</v>
      </c>
      <c r="G457" s="53" t="s">
        <v>822</v>
      </c>
      <c r="H457" s="180">
        <v>480</v>
      </c>
      <c r="I457" s="53" t="s">
        <v>48</v>
      </c>
      <c r="J457" s="74" t="str">
        <f t="shared" si="99"/>
        <v>Electrification + Hydrogen</v>
      </c>
      <c r="K457" s="74" t="str">
        <f t="shared" si="99"/>
        <v>indst fuel type shifting</v>
      </c>
      <c r="L457" s="102">
        <f t="shared" si="99"/>
        <v>0</v>
      </c>
      <c r="M457" s="102">
        <f t="shared" si="99"/>
        <v>1</v>
      </c>
      <c r="N457" s="102">
        <f t="shared" si="99"/>
        <v>0.01</v>
      </c>
      <c r="O457" s="74" t="str">
        <f t="shared" si="99"/>
        <v>% of fuel shifted</v>
      </c>
      <c r="P457" s="184" t="s">
        <v>1617</v>
      </c>
      <c r="Q457" s="74" t="str">
        <f t="shared" si="94"/>
        <v>industry-ag-main.html#fuel-switching</v>
      </c>
      <c r="R457" s="143" t="str">
        <f t="shared" si="94"/>
        <v>industry-elec-and-hydrogen.html</v>
      </c>
      <c r="S457" s="184"/>
      <c r="T457" s="53"/>
    </row>
    <row r="458" spans="1:20" ht="30">
      <c r="A458" s="74" t="str">
        <f t="shared" si="98"/>
        <v>Industry</v>
      </c>
      <c r="B458" s="74" t="str">
        <f t="shared" si="98"/>
        <v>Electrification + Hydrogen</v>
      </c>
      <c r="C458" s="74" t="str">
        <f t="shared" si="98"/>
        <v>Fraction of Industrial Fuel Use Shifted to Other Fuels</v>
      </c>
      <c r="D458" s="8" t="s">
        <v>149</v>
      </c>
      <c r="E458" s="53" t="s">
        <v>819</v>
      </c>
      <c r="F458" s="8" t="s">
        <v>151</v>
      </c>
      <c r="G458" s="53" t="s">
        <v>825</v>
      </c>
      <c r="H458" s="180">
        <v>481</v>
      </c>
      <c r="I458" s="53" t="s">
        <v>49</v>
      </c>
      <c r="J458" s="74" t="str">
        <f t="shared" si="99"/>
        <v>Electrification + Hydrogen</v>
      </c>
      <c r="K458" s="74" t="str">
        <f t="shared" si="99"/>
        <v>indst fuel type shifting</v>
      </c>
      <c r="L458" s="102">
        <f t="shared" si="99"/>
        <v>0</v>
      </c>
      <c r="M458" s="102">
        <f t="shared" si="99"/>
        <v>1</v>
      </c>
      <c r="N458" s="102">
        <f t="shared" si="99"/>
        <v>0.01</v>
      </c>
      <c r="O458" s="74" t="str">
        <f t="shared" si="99"/>
        <v>% of fuel shifted</v>
      </c>
      <c r="P458" s="184"/>
      <c r="Q458" s="74" t="str">
        <f t="shared" si="94"/>
        <v>industry-ag-main.html#fuel-switching</v>
      </c>
      <c r="R458" s="143" t="str">
        <f t="shared" si="94"/>
        <v>industry-elec-and-hydrogen.html</v>
      </c>
      <c r="S458" s="184"/>
      <c r="T458" s="53"/>
    </row>
    <row r="459" spans="1:20" ht="30">
      <c r="A459" s="74" t="str">
        <f t="shared" si="98"/>
        <v>Industry</v>
      </c>
      <c r="B459" s="74" t="str">
        <f t="shared" si="98"/>
        <v>Electrification + Hydrogen</v>
      </c>
      <c r="C459" s="74" t="str">
        <f t="shared" si="98"/>
        <v>Fraction of Industrial Fuel Use Shifted to Other Fuels</v>
      </c>
      <c r="D459" s="8" t="s">
        <v>149</v>
      </c>
      <c r="E459" s="53" t="s">
        <v>1253</v>
      </c>
      <c r="F459" s="8" t="s">
        <v>151</v>
      </c>
      <c r="G459" s="53" t="s">
        <v>1256</v>
      </c>
      <c r="H459" s="180">
        <v>482</v>
      </c>
      <c r="I459" s="53" t="s">
        <v>49</v>
      </c>
      <c r="J459" s="74" t="str">
        <f t="shared" si="99"/>
        <v>Electrification + Hydrogen</v>
      </c>
      <c r="K459" s="74" t="str">
        <f t="shared" si="99"/>
        <v>indst fuel type shifting</v>
      </c>
      <c r="L459" s="102">
        <f t="shared" si="99"/>
        <v>0</v>
      </c>
      <c r="M459" s="102">
        <f t="shared" si="99"/>
        <v>1</v>
      </c>
      <c r="N459" s="102">
        <f t="shared" si="99"/>
        <v>0.01</v>
      </c>
      <c r="O459" s="74" t="str">
        <f t="shared" ref="O459:O472" si="100">O$393</f>
        <v>% of fuel shifted</v>
      </c>
      <c r="P459" s="184"/>
      <c r="Q459" s="74" t="str">
        <f t="shared" si="94"/>
        <v>industry-ag-main.html#fuel-switching</v>
      </c>
      <c r="R459" s="143" t="str">
        <f t="shared" si="94"/>
        <v>industry-elec-and-hydrogen.html</v>
      </c>
      <c r="S459" s="184"/>
      <c r="T459" s="53"/>
    </row>
    <row r="460" spans="1:20" ht="165">
      <c r="A460" s="74" t="str">
        <f t="shared" si="98"/>
        <v>Industry</v>
      </c>
      <c r="B460" s="74" t="str">
        <f t="shared" si="98"/>
        <v>Electrification + Hydrogen</v>
      </c>
      <c r="C460" s="74" t="str">
        <f t="shared" si="98"/>
        <v>Fraction of Industrial Fuel Use Shifted to Other Fuels</v>
      </c>
      <c r="D460" s="8" t="s">
        <v>149</v>
      </c>
      <c r="E460" s="53" t="s">
        <v>1254</v>
      </c>
      <c r="F460" s="8" t="s">
        <v>151</v>
      </c>
      <c r="G460" s="53" t="s">
        <v>1258</v>
      </c>
      <c r="H460" s="180">
        <v>483</v>
      </c>
      <c r="I460" s="53" t="s">
        <v>48</v>
      </c>
      <c r="J460" s="74" t="str">
        <f t="shared" si="99"/>
        <v>Electrification + Hydrogen</v>
      </c>
      <c r="K460" s="74" t="str">
        <f t="shared" si="99"/>
        <v>indst fuel type shifting</v>
      </c>
      <c r="L460" s="102">
        <f t="shared" si="99"/>
        <v>0</v>
      </c>
      <c r="M460" s="102">
        <f t="shared" si="99"/>
        <v>1</v>
      </c>
      <c r="N460" s="102">
        <f t="shared" si="99"/>
        <v>0.01</v>
      </c>
      <c r="O460" s="74" t="str">
        <f t="shared" si="100"/>
        <v>% of fuel shifted</v>
      </c>
      <c r="P460" s="184" t="s">
        <v>1618</v>
      </c>
      <c r="Q460" s="74" t="str">
        <f t="shared" si="94"/>
        <v>industry-ag-main.html#fuel-switching</v>
      </c>
      <c r="R460" s="143" t="str">
        <f t="shared" si="94"/>
        <v>industry-elec-and-hydrogen.html</v>
      </c>
      <c r="S460" s="184"/>
      <c r="T460" s="53"/>
    </row>
    <row r="461" spans="1:20" ht="165">
      <c r="A461" s="74" t="str">
        <f t="shared" si="98"/>
        <v>Industry</v>
      </c>
      <c r="B461" s="74" t="str">
        <f t="shared" si="98"/>
        <v>Electrification + Hydrogen</v>
      </c>
      <c r="C461" s="74" t="str">
        <f t="shared" si="98"/>
        <v>Fraction of Industrial Fuel Use Shifted to Other Fuels</v>
      </c>
      <c r="D461" s="8" t="s">
        <v>149</v>
      </c>
      <c r="E461" s="53" t="s">
        <v>1255</v>
      </c>
      <c r="F461" s="8" t="s">
        <v>151</v>
      </c>
      <c r="G461" s="53" t="s">
        <v>1259</v>
      </c>
      <c r="H461" s="180">
        <v>484</v>
      </c>
      <c r="I461" s="53" t="s">
        <v>48</v>
      </c>
      <c r="J461" s="74" t="str">
        <f t="shared" si="99"/>
        <v>Electrification + Hydrogen</v>
      </c>
      <c r="K461" s="74" t="str">
        <f t="shared" si="99"/>
        <v>indst fuel type shifting</v>
      </c>
      <c r="L461" s="102">
        <f t="shared" si="99"/>
        <v>0</v>
      </c>
      <c r="M461" s="102">
        <f t="shared" si="99"/>
        <v>1</v>
      </c>
      <c r="N461" s="102">
        <f t="shared" si="99"/>
        <v>0.01</v>
      </c>
      <c r="O461" s="74" t="str">
        <f t="shared" si="100"/>
        <v>% of fuel shifted</v>
      </c>
      <c r="P461" s="184" t="s">
        <v>1619</v>
      </c>
      <c r="Q461" s="74" t="str">
        <f t="shared" si="94"/>
        <v>industry-ag-main.html#fuel-switching</v>
      </c>
      <c r="R461" s="143" t="str">
        <f t="shared" si="94"/>
        <v>industry-elec-and-hydrogen.html</v>
      </c>
      <c r="S461" s="184"/>
      <c r="T461" s="53"/>
    </row>
    <row r="462" spans="1:20" ht="30">
      <c r="A462" s="74" t="str">
        <f t="shared" si="98"/>
        <v>Industry</v>
      </c>
      <c r="B462" s="74" t="str">
        <f t="shared" si="98"/>
        <v>Electrification + Hydrogen</v>
      </c>
      <c r="C462" s="74" t="str">
        <f t="shared" si="98"/>
        <v>Fraction of Industrial Fuel Use Shifted to Other Fuels</v>
      </c>
      <c r="D462" s="8" t="s">
        <v>149</v>
      </c>
      <c r="E462" s="53" t="s">
        <v>1252</v>
      </c>
      <c r="F462" s="8" t="s">
        <v>151</v>
      </c>
      <c r="G462" s="53" t="s">
        <v>1257</v>
      </c>
      <c r="H462" s="180">
        <v>485</v>
      </c>
      <c r="I462" s="53" t="s">
        <v>49</v>
      </c>
      <c r="J462" s="74" t="str">
        <f t="shared" si="99"/>
        <v>Electrification + Hydrogen</v>
      </c>
      <c r="K462" s="74" t="str">
        <f t="shared" si="99"/>
        <v>indst fuel type shifting</v>
      </c>
      <c r="L462" s="102">
        <f t="shared" si="99"/>
        <v>0</v>
      </c>
      <c r="M462" s="102">
        <f t="shared" si="99"/>
        <v>1</v>
      </c>
      <c r="N462" s="102">
        <f t="shared" si="99"/>
        <v>0.01</v>
      </c>
      <c r="O462" s="74" t="str">
        <f t="shared" si="100"/>
        <v>% of fuel shifted</v>
      </c>
      <c r="P462" s="184"/>
      <c r="Q462" s="74" t="str">
        <f t="shared" si="94"/>
        <v>industry-ag-main.html#fuel-switching</v>
      </c>
      <c r="R462" s="143" t="str">
        <f t="shared" si="94"/>
        <v>industry-elec-and-hydrogen.html</v>
      </c>
      <c r="S462" s="184"/>
      <c r="T462" s="53"/>
    </row>
    <row r="463" spans="1:20" ht="30">
      <c r="A463" s="74" t="str">
        <f t="shared" si="98"/>
        <v>Industry</v>
      </c>
      <c r="B463" s="74" t="str">
        <f t="shared" si="98"/>
        <v>Electrification + Hydrogen</v>
      </c>
      <c r="C463" s="74" t="str">
        <f t="shared" si="98"/>
        <v>Fraction of Industrial Fuel Use Shifted to Other Fuels</v>
      </c>
      <c r="D463" s="8" t="s">
        <v>150</v>
      </c>
      <c r="E463" s="53" t="s">
        <v>814</v>
      </c>
      <c r="F463" s="8" t="s">
        <v>152</v>
      </c>
      <c r="G463" s="53" t="s">
        <v>820</v>
      </c>
      <c r="H463" s="180">
        <v>486</v>
      </c>
      <c r="I463" s="53" t="s">
        <v>49</v>
      </c>
      <c r="J463" s="74" t="str">
        <f t="shared" si="99"/>
        <v>Electrification + Hydrogen</v>
      </c>
      <c r="K463" s="74" t="str">
        <f t="shared" si="99"/>
        <v>indst fuel type shifting</v>
      </c>
      <c r="L463" s="102">
        <f t="shared" si="99"/>
        <v>0</v>
      </c>
      <c r="M463" s="102">
        <f t="shared" si="99"/>
        <v>1</v>
      </c>
      <c r="N463" s="102">
        <f t="shared" si="99"/>
        <v>0.01</v>
      </c>
      <c r="O463" s="74" t="str">
        <f t="shared" si="100"/>
        <v>% of fuel shifted</v>
      </c>
      <c r="P463" s="184"/>
      <c r="Q463" s="74" t="str">
        <f t="shared" si="94"/>
        <v>industry-ag-main.html#fuel-switching</v>
      </c>
      <c r="R463" s="143" t="str">
        <f t="shared" si="94"/>
        <v>industry-elec-and-hydrogen.html</v>
      </c>
      <c r="S463" s="184"/>
      <c r="T463" s="53"/>
    </row>
    <row r="464" spans="1:20" ht="165">
      <c r="A464" s="74" t="str">
        <f t="shared" si="98"/>
        <v>Industry</v>
      </c>
      <c r="B464" s="74" t="str">
        <f t="shared" si="98"/>
        <v>Electrification + Hydrogen</v>
      </c>
      <c r="C464" s="74" t="str">
        <f t="shared" si="98"/>
        <v>Fraction of Industrial Fuel Use Shifted to Other Fuels</v>
      </c>
      <c r="D464" s="8" t="s">
        <v>150</v>
      </c>
      <c r="E464" s="53" t="s">
        <v>815</v>
      </c>
      <c r="F464" s="8" t="s">
        <v>152</v>
      </c>
      <c r="G464" s="53" t="s">
        <v>823</v>
      </c>
      <c r="H464" s="180">
        <v>487</v>
      </c>
      <c r="I464" s="53" t="s">
        <v>48</v>
      </c>
      <c r="J464" s="74" t="str">
        <f t="shared" si="99"/>
        <v>Electrification + Hydrogen</v>
      </c>
      <c r="K464" s="74" t="str">
        <f t="shared" si="99"/>
        <v>indst fuel type shifting</v>
      </c>
      <c r="L464" s="102">
        <f t="shared" si="99"/>
        <v>0</v>
      </c>
      <c r="M464" s="102">
        <f t="shared" si="99"/>
        <v>1</v>
      </c>
      <c r="N464" s="102">
        <f t="shared" si="99"/>
        <v>0.01</v>
      </c>
      <c r="O464" s="74" t="str">
        <f t="shared" si="100"/>
        <v>% of fuel shifted</v>
      </c>
      <c r="P464" s="184" t="s">
        <v>1620</v>
      </c>
      <c r="Q464" s="74" t="str">
        <f t="shared" si="94"/>
        <v>industry-ag-main.html#fuel-switching</v>
      </c>
      <c r="R464" s="143" t="str">
        <f t="shared" si="94"/>
        <v>industry-elec-and-hydrogen.html</v>
      </c>
      <c r="S464" s="184"/>
      <c r="T464" s="53"/>
    </row>
    <row r="465" spans="1:20" ht="165">
      <c r="A465" s="74" t="str">
        <f t="shared" si="98"/>
        <v>Industry</v>
      </c>
      <c r="B465" s="74" t="str">
        <f t="shared" si="98"/>
        <v>Electrification + Hydrogen</v>
      </c>
      <c r="C465" s="74" t="str">
        <f t="shared" si="98"/>
        <v>Fraction of Industrial Fuel Use Shifted to Other Fuels</v>
      </c>
      <c r="D465" s="8" t="s">
        <v>150</v>
      </c>
      <c r="E465" s="53" t="s">
        <v>816</v>
      </c>
      <c r="F465" s="8" t="s">
        <v>152</v>
      </c>
      <c r="G465" s="53" t="s">
        <v>824</v>
      </c>
      <c r="H465" s="180">
        <v>488</v>
      </c>
      <c r="I465" s="53" t="s">
        <v>48</v>
      </c>
      <c r="J465" s="74" t="str">
        <f t="shared" si="99"/>
        <v>Electrification + Hydrogen</v>
      </c>
      <c r="K465" s="74" t="str">
        <f t="shared" si="99"/>
        <v>indst fuel type shifting</v>
      </c>
      <c r="L465" s="102">
        <f t="shared" si="99"/>
        <v>0</v>
      </c>
      <c r="M465" s="102">
        <f t="shared" si="99"/>
        <v>1</v>
      </c>
      <c r="N465" s="102">
        <f t="shared" si="99"/>
        <v>0.01</v>
      </c>
      <c r="O465" s="74" t="str">
        <f t="shared" si="100"/>
        <v>% of fuel shifted</v>
      </c>
      <c r="P465" s="184" t="s">
        <v>1621</v>
      </c>
      <c r="Q465" s="74" t="str">
        <f t="shared" si="94"/>
        <v>industry-ag-main.html#fuel-switching</v>
      </c>
      <c r="R465" s="143" t="str">
        <f t="shared" si="94"/>
        <v>industry-elec-and-hydrogen.html</v>
      </c>
      <c r="S465" s="184"/>
      <c r="T465" s="53"/>
    </row>
    <row r="466" spans="1:20" ht="30">
      <c r="A466" s="74" t="str">
        <f t="shared" si="98"/>
        <v>Industry</v>
      </c>
      <c r="B466" s="74" t="str">
        <f t="shared" si="98"/>
        <v>Electrification + Hydrogen</v>
      </c>
      <c r="C466" s="74" t="str">
        <f t="shared" si="98"/>
        <v>Fraction of Industrial Fuel Use Shifted to Other Fuels</v>
      </c>
      <c r="D466" s="8" t="s">
        <v>150</v>
      </c>
      <c r="E466" s="53" t="s">
        <v>817</v>
      </c>
      <c r="F466" s="8" t="s">
        <v>152</v>
      </c>
      <c r="G466" s="53" t="s">
        <v>821</v>
      </c>
      <c r="H466" s="180">
        <v>489</v>
      </c>
      <c r="I466" s="53" t="s">
        <v>49</v>
      </c>
      <c r="J466" s="74" t="str">
        <f t="shared" si="99"/>
        <v>Electrification + Hydrogen</v>
      </c>
      <c r="K466" s="74" t="str">
        <f t="shared" si="99"/>
        <v>indst fuel type shifting</v>
      </c>
      <c r="L466" s="102">
        <f t="shared" si="99"/>
        <v>0</v>
      </c>
      <c r="M466" s="102">
        <f t="shared" si="99"/>
        <v>1</v>
      </c>
      <c r="N466" s="102">
        <f t="shared" si="99"/>
        <v>0.01</v>
      </c>
      <c r="O466" s="74" t="str">
        <f t="shared" si="100"/>
        <v>% of fuel shifted</v>
      </c>
      <c r="P466" s="184"/>
      <c r="Q466" s="74" t="str">
        <f t="shared" si="94"/>
        <v>industry-ag-main.html#fuel-switching</v>
      </c>
      <c r="R466" s="143" t="str">
        <f t="shared" si="94"/>
        <v>industry-elec-and-hydrogen.html</v>
      </c>
      <c r="S466" s="184"/>
      <c r="T466" s="53"/>
    </row>
    <row r="467" spans="1:20" ht="165">
      <c r="A467" s="74" t="str">
        <f t="shared" si="98"/>
        <v>Industry</v>
      </c>
      <c r="B467" s="74" t="str">
        <f t="shared" si="98"/>
        <v>Electrification + Hydrogen</v>
      </c>
      <c r="C467" s="74" t="str">
        <f t="shared" si="98"/>
        <v>Fraction of Industrial Fuel Use Shifted to Other Fuels</v>
      </c>
      <c r="D467" s="8" t="s">
        <v>150</v>
      </c>
      <c r="E467" s="53" t="s">
        <v>818</v>
      </c>
      <c r="F467" s="8" t="s">
        <v>152</v>
      </c>
      <c r="G467" s="53" t="s">
        <v>822</v>
      </c>
      <c r="H467" s="180">
        <v>490</v>
      </c>
      <c r="I467" s="53" t="s">
        <v>48</v>
      </c>
      <c r="J467" s="74" t="str">
        <f t="shared" si="99"/>
        <v>Electrification + Hydrogen</v>
      </c>
      <c r="K467" s="74" t="str">
        <f t="shared" si="99"/>
        <v>indst fuel type shifting</v>
      </c>
      <c r="L467" s="102">
        <f t="shared" si="99"/>
        <v>0</v>
      </c>
      <c r="M467" s="102">
        <f t="shared" si="99"/>
        <v>1</v>
      </c>
      <c r="N467" s="102">
        <f t="shared" si="99"/>
        <v>0.01</v>
      </c>
      <c r="O467" s="74" t="str">
        <f t="shared" si="100"/>
        <v>% of fuel shifted</v>
      </c>
      <c r="P467" s="184" t="s">
        <v>1622</v>
      </c>
      <c r="Q467" s="74" t="str">
        <f t="shared" si="94"/>
        <v>industry-ag-main.html#fuel-switching</v>
      </c>
      <c r="R467" s="143" t="str">
        <f t="shared" si="94"/>
        <v>industry-elec-and-hydrogen.html</v>
      </c>
      <c r="S467" s="184"/>
      <c r="T467" s="53"/>
    </row>
    <row r="468" spans="1:20" ht="30">
      <c r="A468" s="74" t="str">
        <f t="shared" si="98"/>
        <v>Industry</v>
      </c>
      <c r="B468" s="74" t="str">
        <f t="shared" si="98"/>
        <v>Electrification + Hydrogen</v>
      </c>
      <c r="C468" s="74" t="str">
        <f t="shared" si="98"/>
        <v>Fraction of Industrial Fuel Use Shifted to Other Fuels</v>
      </c>
      <c r="D468" s="8" t="s">
        <v>150</v>
      </c>
      <c r="E468" s="53" t="s">
        <v>819</v>
      </c>
      <c r="F468" s="8" t="s">
        <v>152</v>
      </c>
      <c r="G468" s="53" t="s">
        <v>825</v>
      </c>
      <c r="H468" s="180">
        <v>491</v>
      </c>
      <c r="I468" s="53" t="s">
        <v>49</v>
      </c>
      <c r="J468" s="74" t="str">
        <f t="shared" si="99"/>
        <v>Electrification + Hydrogen</v>
      </c>
      <c r="K468" s="74" t="str">
        <f t="shared" si="99"/>
        <v>indst fuel type shifting</v>
      </c>
      <c r="L468" s="102">
        <f t="shared" si="99"/>
        <v>0</v>
      </c>
      <c r="M468" s="102">
        <f t="shared" si="99"/>
        <v>1</v>
      </c>
      <c r="N468" s="102">
        <f t="shared" si="99"/>
        <v>0.01</v>
      </c>
      <c r="O468" s="74" t="str">
        <f t="shared" si="100"/>
        <v>% of fuel shifted</v>
      </c>
      <c r="P468" s="184"/>
      <c r="Q468" s="74" t="str">
        <f t="shared" si="94"/>
        <v>industry-ag-main.html#fuel-switching</v>
      </c>
      <c r="R468" s="143" t="str">
        <f t="shared" si="94"/>
        <v>industry-elec-and-hydrogen.html</v>
      </c>
      <c r="S468" s="184"/>
      <c r="T468" s="53"/>
    </row>
    <row r="469" spans="1:20" ht="30">
      <c r="A469" s="74" t="str">
        <f t="shared" si="98"/>
        <v>Industry</v>
      </c>
      <c r="B469" s="74" t="str">
        <f t="shared" si="98"/>
        <v>Electrification + Hydrogen</v>
      </c>
      <c r="C469" s="74" t="str">
        <f t="shared" si="98"/>
        <v>Fraction of Industrial Fuel Use Shifted to Other Fuels</v>
      </c>
      <c r="D469" s="8" t="s">
        <v>150</v>
      </c>
      <c r="E469" s="53" t="s">
        <v>1253</v>
      </c>
      <c r="F469" s="8" t="s">
        <v>152</v>
      </c>
      <c r="G469" s="53" t="s">
        <v>1256</v>
      </c>
      <c r="H469" s="180">
        <v>492</v>
      </c>
      <c r="I469" s="53" t="s">
        <v>49</v>
      </c>
      <c r="J469" s="74" t="str">
        <f t="shared" si="99"/>
        <v>Electrification + Hydrogen</v>
      </c>
      <c r="K469" s="74" t="str">
        <f t="shared" si="99"/>
        <v>indst fuel type shifting</v>
      </c>
      <c r="L469" s="102">
        <f t="shared" si="99"/>
        <v>0</v>
      </c>
      <c r="M469" s="102">
        <f t="shared" si="99"/>
        <v>1</v>
      </c>
      <c r="N469" s="102">
        <f t="shared" si="99"/>
        <v>0.01</v>
      </c>
      <c r="O469" s="74" t="str">
        <f t="shared" si="100"/>
        <v>% of fuel shifted</v>
      </c>
      <c r="P469" s="184"/>
      <c r="Q469" s="74" t="str">
        <f t="shared" ref="Q469:R472" si="101">Q$393</f>
        <v>industry-ag-main.html#fuel-switching</v>
      </c>
      <c r="R469" s="143" t="str">
        <f t="shared" si="101"/>
        <v>industry-elec-and-hydrogen.html</v>
      </c>
      <c r="S469" s="184"/>
      <c r="T469" s="53"/>
    </row>
    <row r="470" spans="1:20" ht="165">
      <c r="A470" s="74" t="str">
        <f t="shared" si="98"/>
        <v>Industry</v>
      </c>
      <c r="B470" s="74" t="str">
        <f t="shared" si="98"/>
        <v>Electrification + Hydrogen</v>
      </c>
      <c r="C470" s="74" t="str">
        <f t="shared" si="98"/>
        <v>Fraction of Industrial Fuel Use Shifted to Other Fuels</v>
      </c>
      <c r="D470" s="8" t="s">
        <v>150</v>
      </c>
      <c r="E470" s="53" t="s">
        <v>1254</v>
      </c>
      <c r="F470" s="8" t="s">
        <v>152</v>
      </c>
      <c r="G470" s="53" t="s">
        <v>1258</v>
      </c>
      <c r="H470" s="180">
        <v>493</v>
      </c>
      <c r="I470" s="53" t="s">
        <v>48</v>
      </c>
      <c r="J470" s="74" t="str">
        <f t="shared" si="99"/>
        <v>Electrification + Hydrogen</v>
      </c>
      <c r="K470" s="74" t="str">
        <f t="shared" si="99"/>
        <v>indst fuel type shifting</v>
      </c>
      <c r="L470" s="102">
        <f t="shared" si="99"/>
        <v>0</v>
      </c>
      <c r="M470" s="102">
        <f t="shared" si="99"/>
        <v>1</v>
      </c>
      <c r="N470" s="102">
        <f t="shared" si="99"/>
        <v>0.01</v>
      </c>
      <c r="O470" s="74" t="str">
        <f t="shared" si="100"/>
        <v>% of fuel shifted</v>
      </c>
      <c r="P470" s="184" t="s">
        <v>1623</v>
      </c>
      <c r="Q470" s="74" t="str">
        <f t="shared" si="101"/>
        <v>industry-ag-main.html#fuel-switching</v>
      </c>
      <c r="R470" s="143" t="str">
        <f t="shared" si="101"/>
        <v>industry-elec-and-hydrogen.html</v>
      </c>
      <c r="S470" s="184"/>
      <c r="T470" s="53"/>
    </row>
    <row r="471" spans="1:20" ht="165">
      <c r="A471" s="74" t="str">
        <f t="shared" si="98"/>
        <v>Industry</v>
      </c>
      <c r="B471" s="74" t="str">
        <f t="shared" si="98"/>
        <v>Electrification + Hydrogen</v>
      </c>
      <c r="C471" s="74" t="str">
        <f t="shared" si="98"/>
        <v>Fraction of Industrial Fuel Use Shifted to Other Fuels</v>
      </c>
      <c r="D471" s="8" t="s">
        <v>150</v>
      </c>
      <c r="E471" s="53" t="s">
        <v>1255</v>
      </c>
      <c r="F471" s="8" t="s">
        <v>152</v>
      </c>
      <c r="G471" s="53" t="s">
        <v>1259</v>
      </c>
      <c r="H471" s="180">
        <v>494</v>
      </c>
      <c r="I471" s="53" t="s">
        <v>48</v>
      </c>
      <c r="J471" s="74" t="str">
        <f t="shared" si="99"/>
        <v>Electrification + Hydrogen</v>
      </c>
      <c r="K471" s="74" t="str">
        <f t="shared" si="99"/>
        <v>indst fuel type shifting</v>
      </c>
      <c r="L471" s="102">
        <f t="shared" si="99"/>
        <v>0</v>
      </c>
      <c r="M471" s="102">
        <f t="shared" si="99"/>
        <v>1</v>
      </c>
      <c r="N471" s="102">
        <f t="shared" si="99"/>
        <v>0.01</v>
      </c>
      <c r="O471" s="74" t="str">
        <f t="shared" si="100"/>
        <v>% of fuel shifted</v>
      </c>
      <c r="P471" s="184" t="s">
        <v>1624</v>
      </c>
      <c r="Q471" s="74" t="str">
        <f t="shared" si="101"/>
        <v>industry-ag-main.html#fuel-switching</v>
      </c>
      <c r="R471" s="143" t="str">
        <f t="shared" si="101"/>
        <v>industry-elec-and-hydrogen.html</v>
      </c>
      <c r="S471" s="184"/>
      <c r="T471" s="53"/>
    </row>
    <row r="472" spans="1:20" ht="30">
      <c r="A472" s="74" t="str">
        <f t="shared" si="98"/>
        <v>Industry</v>
      </c>
      <c r="B472" s="74" t="str">
        <f t="shared" si="98"/>
        <v>Electrification + Hydrogen</v>
      </c>
      <c r="C472" s="74" t="str">
        <f t="shared" si="98"/>
        <v>Fraction of Industrial Fuel Use Shifted to Other Fuels</v>
      </c>
      <c r="D472" s="8" t="s">
        <v>150</v>
      </c>
      <c r="E472" s="53" t="s">
        <v>1252</v>
      </c>
      <c r="F472" s="8" t="s">
        <v>152</v>
      </c>
      <c r="G472" s="53" t="s">
        <v>1257</v>
      </c>
      <c r="H472" s="180">
        <v>495</v>
      </c>
      <c r="I472" s="53" t="s">
        <v>49</v>
      </c>
      <c r="J472" s="74" t="str">
        <f t="shared" si="99"/>
        <v>Electrification + Hydrogen</v>
      </c>
      <c r="K472" s="74" t="str">
        <f t="shared" si="99"/>
        <v>indst fuel type shifting</v>
      </c>
      <c r="L472" s="102">
        <f t="shared" si="99"/>
        <v>0</v>
      </c>
      <c r="M472" s="102">
        <f t="shared" si="99"/>
        <v>1</v>
      </c>
      <c r="N472" s="102">
        <f t="shared" si="99"/>
        <v>0.01</v>
      </c>
      <c r="O472" s="74" t="str">
        <f t="shared" si="100"/>
        <v>% of fuel shifted</v>
      </c>
      <c r="P472" s="184"/>
      <c r="Q472" s="74" t="str">
        <f t="shared" si="101"/>
        <v>industry-ag-main.html#fuel-switching</v>
      </c>
      <c r="R472" s="143" t="str">
        <f t="shared" si="101"/>
        <v>industry-elec-and-hydrogen.html</v>
      </c>
      <c r="S472" s="184"/>
      <c r="T472" s="53"/>
    </row>
    <row r="473" spans="1:20" s="2" customFormat="1" ht="45">
      <c r="A473" s="93" t="s">
        <v>9</v>
      </c>
      <c r="B473" s="93" t="s">
        <v>1345</v>
      </c>
      <c r="C473" s="93" t="s">
        <v>1348</v>
      </c>
      <c r="D473" s="8"/>
      <c r="E473" s="8"/>
      <c r="F473" s="8"/>
      <c r="G473" s="8"/>
      <c r="H473" s="96">
        <v>58</v>
      </c>
      <c r="I473" s="8" t="s">
        <v>48</v>
      </c>
      <c r="J473" s="93" t="s">
        <v>1352</v>
      </c>
      <c r="K473" s="93" t="s">
        <v>1353</v>
      </c>
      <c r="L473" s="62">
        <v>0</v>
      </c>
      <c r="M473" s="63">
        <v>1</v>
      </c>
      <c r="N473" s="63">
        <v>0.01</v>
      </c>
      <c r="O473" s="8" t="s">
        <v>37</v>
      </c>
      <c r="P473" s="194" t="s">
        <v>1625</v>
      </c>
      <c r="Q473" s="8" t="s">
        <v>566</v>
      </c>
      <c r="R473" s="151" t="s">
        <v>567</v>
      </c>
      <c r="S473" s="194" t="s">
        <v>173</v>
      </c>
      <c r="T473" s="8"/>
    </row>
    <row r="474" spans="1:20" s="2" customFormat="1" ht="45">
      <c r="A474" s="93" t="s">
        <v>9</v>
      </c>
      <c r="B474" s="93" t="s">
        <v>1346</v>
      </c>
      <c r="C474" s="93" t="s">
        <v>1349</v>
      </c>
      <c r="D474" s="8"/>
      <c r="E474" s="8"/>
      <c r="F474" s="8"/>
      <c r="G474" s="8"/>
      <c r="H474" s="96">
        <v>510</v>
      </c>
      <c r="I474" s="8" t="s">
        <v>48</v>
      </c>
      <c r="J474" s="93" t="s">
        <v>1352</v>
      </c>
      <c r="K474" s="93" t="s">
        <v>1354</v>
      </c>
      <c r="L474" s="62">
        <v>0</v>
      </c>
      <c r="M474" s="63">
        <v>1</v>
      </c>
      <c r="N474" s="63">
        <v>0.01</v>
      </c>
      <c r="O474" s="8" t="s">
        <v>37</v>
      </c>
      <c r="P474" s="194" t="s">
        <v>1388</v>
      </c>
      <c r="Q474" s="8" t="s">
        <v>566</v>
      </c>
      <c r="R474" s="151" t="s">
        <v>567</v>
      </c>
      <c r="S474" s="194"/>
      <c r="T474" s="8"/>
    </row>
    <row r="475" spans="1:20" s="2" customFormat="1" ht="45">
      <c r="A475" s="93" t="s">
        <v>9</v>
      </c>
      <c r="B475" s="93" t="s">
        <v>1347</v>
      </c>
      <c r="C475" s="93" t="s">
        <v>1350</v>
      </c>
      <c r="D475" s="8"/>
      <c r="E475" s="8"/>
      <c r="F475" s="8"/>
      <c r="G475" s="8"/>
      <c r="H475" s="96">
        <v>511</v>
      </c>
      <c r="I475" s="8" t="s">
        <v>48</v>
      </c>
      <c r="J475" s="93" t="s">
        <v>1352</v>
      </c>
      <c r="K475" s="93" t="s">
        <v>1355</v>
      </c>
      <c r="L475" s="62">
        <v>0</v>
      </c>
      <c r="M475" s="63">
        <v>1</v>
      </c>
      <c r="N475" s="63">
        <v>0.01</v>
      </c>
      <c r="O475" s="8" t="s">
        <v>37</v>
      </c>
      <c r="P475" s="194" t="s">
        <v>1389</v>
      </c>
      <c r="Q475" s="8" t="s">
        <v>566</v>
      </c>
      <c r="R475" s="151" t="s">
        <v>567</v>
      </c>
      <c r="S475" s="194"/>
      <c r="T475" s="8"/>
    </row>
    <row r="476" spans="1:20" s="2" customFormat="1" ht="60">
      <c r="A476" s="93" t="s">
        <v>9</v>
      </c>
      <c r="B476" s="93" t="s">
        <v>1357</v>
      </c>
      <c r="C476" s="93" t="s">
        <v>1351</v>
      </c>
      <c r="D476" s="8"/>
      <c r="E476" s="8"/>
      <c r="F476" s="8"/>
      <c r="G476" s="8"/>
      <c r="H476" s="96">
        <v>512</v>
      </c>
      <c r="I476" s="8" t="s">
        <v>48</v>
      </c>
      <c r="J476" s="93" t="s">
        <v>1352</v>
      </c>
      <c r="K476" s="93" t="s">
        <v>1356</v>
      </c>
      <c r="L476" s="62">
        <v>0</v>
      </c>
      <c r="M476" s="63">
        <v>1</v>
      </c>
      <c r="N476" s="63">
        <v>0.01</v>
      </c>
      <c r="O476" s="8" t="s">
        <v>37</v>
      </c>
      <c r="P476" s="194" t="s">
        <v>1390</v>
      </c>
      <c r="Q476" s="8" t="s">
        <v>566</v>
      </c>
      <c r="R476" s="151" t="s">
        <v>567</v>
      </c>
      <c r="S476" s="194"/>
      <c r="T476" s="8"/>
    </row>
    <row r="477" spans="1:20" s="4" customFormat="1" ht="120">
      <c r="A477" s="92" t="s">
        <v>9</v>
      </c>
      <c r="B477" s="92" t="s">
        <v>901</v>
      </c>
      <c r="C477" s="92" t="s">
        <v>900</v>
      </c>
      <c r="D477" s="53" t="s">
        <v>144</v>
      </c>
      <c r="E477" s="53"/>
      <c r="F477" s="8" t="s">
        <v>828</v>
      </c>
      <c r="G477" s="53"/>
      <c r="H477" s="180">
        <v>429</v>
      </c>
      <c r="I477" s="53" t="s">
        <v>48</v>
      </c>
      <c r="J477" s="92" t="s">
        <v>901</v>
      </c>
      <c r="K477" s="92" t="s">
        <v>904</v>
      </c>
      <c r="L477" s="59">
        <v>0</v>
      </c>
      <c r="M477" s="60">
        <v>1</v>
      </c>
      <c r="N477" s="60">
        <v>0.01</v>
      </c>
      <c r="O477" s="53" t="s">
        <v>905</v>
      </c>
      <c r="P477" s="184" t="s">
        <v>909</v>
      </c>
      <c r="Q477" s="53"/>
      <c r="R477" s="151" t="s">
        <v>1242</v>
      </c>
      <c r="S477" s="184" t="s">
        <v>906</v>
      </c>
      <c r="T477" s="55"/>
    </row>
    <row r="478" spans="1:20" s="4" customFormat="1" ht="90">
      <c r="A478" s="74" t="str">
        <f t="shared" ref="A478:C478" si="102">A$477</f>
        <v>Industry</v>
      </c>
      <c r="B478" s="74" t="str">
        <f t="shared" si="102"/>
        <v>Material Efficiency, Longevity, &amp; Re-Use</v>
      </c>
      <c r="C478" s="74" t="str">
        <f t="shared" si="102"/>
        <v>Percent Reduction in Nonenergy Nonagriculture Industry Product Demand</v>
      </c>
      <c r="D478" s="8" t="s">
        <v>146</v>
      </c>
      <c r="E478" s="53"/>
      <c r="F478" s="8" t="s">
        <v>830</v>
      </c>
      <c r="G478" s="53"/>
      <c r="H478" s="180">
        <v>430</v>
      </c>
      <c r="I478" s="53" t="s">
        <v>48</v>
      </c>
      <c r="J478" s="74" t="str">
        <f t="shared" ref="J478:O479" si="103">J$477</f>
        <v>Material Efficiency, Longevity, &amp; Re-Use</v>
      </c>
      <c r="K478" s="74" t="str">
        <f t="shared" si="103"/>
        <v>indst reduce nonenergy product demand</v>
      </c>
      <c r="L478" s="102">
        <f t="shared" si="103"/>
        <v>0</v>
      </c>
      <c r="M478" s="102">
        <f t="shared" si="103"/>
        <v>1</v>
      </c>
      <c r="N478" s="102">
        <f t="shared" si="103"/>
        <v>0.01</v>
      </c>
      <c r="O478" s="102" t="str">
        <f t="shared" si="103"/>
        <v>% demand reduction</v>
      </c>
      <c r="P478" s="184" t="s">
        <v>908</v>
      </c>
      <c r="Q478" s="53"/>
      <c r="R478" s="143" t="str">
        <f t="shared" ref="R478" si="104">R$477</f>
        <v>material-efficiency-longevity-reuse.html</v>
      </c>
      <c r="S478" s="184" t="s">
        <v>907</v>
      </c>
      <c r="T478" s="55"/>
    </row>
    <row r="479" spans="1:20" s="4" customFormat="1" ht="135">
      <c r="A479" s="74" t="str">
        <f t="shared" ref="A479:C479" si="105">A$477</f>
        <v>Industry</v>
      </c>
      <c r="B479" s="74" t="str">
        <f t="shared" si="105"/>
        <v>Material Efficiency, Longevity, &amp; Re-Use</v>
      </c>
      <c r="C479" s="74" t="str">
        <f t="shared" si="105"/>
        <v>Percent Reduction in Nonenergy Nonagriculture Industry Product Demand</v>
      </c>
      <c r="D479" s="8" t="s">
        <v>148</v>
      </c>
      <c r="E479" s="53"/>
      <c r="F479" s="8" t="s">
        <v>902</v>
      </c>
      <c r="G479" s="53"/>
      <c r="H479" s="180">
        <v>432</v>
      </c>
      <c r="I479" s="53" t="s">
        <v>48</v>
      </c>
      <c r="J479" s="74" t="str">
        <f t="shared" si="103"/>
        <v>Material Efficiency, Longevity, &amp; Re-Use</v>
      </c>
      <c r="K479" s="74" t="str">
        <f t="shared" si="103"/>
        <v>indst reduce nonenergy product demand</v>
      </c>
      <c r="L479" s="102">
        <f t="shared" si="103"/>
        <v>0</v>
      </c>
      <c r="M479" s="102">
        <f t="shared" si="103"/>
        <v>1</v>
      </c>
      <c r="N479" s="102">
        <f t="shared" si="103"/>
        <v>0.01</v>
      </c>
      <c r="O479" s="102" t="str">
        <f t="shared" si="103"/>
        <v>% demand reduction</v>
      </c>
      <c r="P479" s="184" t="s">
        <v>911</v>
      </c>
      <c r="Q479" s="53"/>
      <c r="R479" s="151" t="s">
        <v>1243</v>
      </c>
      <c r="S479" s="184" t="s">
        <v>912</v>
      </c>
      <c r="T479" s="55"/>
    </row>
    <row r="480" spans="1:20" ht="75">
      <c r="A480" s="92" t="s">
        <v>9</v>
      </c>
      <c r="B480" s="92" t="s">
        <v>23</v>
      </c>
      <c r="C480" s="92" t="s">
        <v>317</v>
      </c>
      <c r="D480" s="53" t="s">
        <v>145</v>
      </c>
      <c r="E480" s="53"/>
      <c r="F480" s="8" t="s">
        <v>829</v>
      </c>
      <c r="G480" s="53"/>
      <c r="H480" s="180">
        <v>56</v>
      </c>
      <c r="I480" s="53" t="s">
        <v>48</v>
      </c>
      <c r="J480" s="54" t="s">
        <v>394</v>
      </c>
      <c r="K480" s="76" t="s">
        <v>596</v>
      </c>
      <c r="L480" s="59">
        <v>0</v>
      </c>
      <c r="M480" s="60">
        <v>1</v>
      </c>
      <c r="N480" s="60">
        <v>0.01</v>
      </c>
      <c r="O480" s="53" t="s">
        <v>37</v>
      </c>
      <c r="P480" s="205" t="s">
        <v>1687</v>
      </c>
      <c r="Q480" s="53" t="s">
        <v>252</v>
      </c>
      <c r="R480" s="151" t="s">
        <v>253</v>
      </c>
      <c r="S480" s="184" t="s">
        <v>173</v>
      </c>
      <c r="T480" s="53"/>
    </row>
    <row r="481" spans="1:20" ht="60">
      <c r="A481" s="74" t="str">
        <f>A$480</f>
        <v>Industry</v>
      </c>
      <c r="B481" s="74" t="str">
        <f t="shared" ref="B481:C482" si="106">B$480</f>
        <v>Methane Capture</v>
      </c>
      <c r="C481" s="74" t="str">
        <f t="shared" si="106"/>
        <v>Fraction of Methane Capture Opportunities Achieved</v>
      </c>
      <c r="D481" s="53" t="s">
        <v>903</v>
      </c>
      <c r="E481" s="53"/>
      <c r="F481" s="53" t="s">
        <v>1333</v>
      </c>
      <c r="G481" s="53"/>
      <c r="H481" s="180">
        <v>513</v>
      </c>
      <c r="I481" s="53" t="s">
        <v>48</v>
      </c>
      <c r="J481" s="74" t="str">
        <f t="shared" ref="J481:O482" si="107">J$480</f>
        <v>Methane Capture and Destruction</v>
      </c>
      <c r="K481" s="74" t="str">
        <f t="shared" si="107"/>
        <v>indst methane capture</v>
      </c>
      <c r="L481" s="102">
        <f t="shared" si="107"/>
        <v>0</v>
      </c>
      <c r="M481" s="102">
        <f t="shared" si="107"/>
        <v>1</v>
      </c>
      <c r="N481" s="102">
        <f t="shared" si="107"/>
        <v>0.01</v>
      </c>
      <c r="O481" s="74" t="str">
        <f t="shared" si="107"/>
        <v>% of potential achieved</v>
      </c>
      <c r="P481" s="184" t="s">
        <v>1366</v>
      </c>
      <c r="Q481" s="74" t="str">
        <f t="shared" ref="Q481:S482" si="108">Q$480</f>
        <v>industry-ag-main.html#methane-capture</v>
      </c>
      <c r="R481" s="143" t="str">
        <f t="shared" si="108"/>
        <v>methane-capture.html</v>
      </c>
      <c r="S481" s="199" t="str">
        <f t="shared" si="108"/>
        <v>Calculated from model data; see the relevant variable(s) in the InputData folder for source information.</v>
      </c>
      <c r="T481" s="53"/>
    </row>
    <row r="482" spans="1:20" ht="60">
      <c r="A482" s="74" t="str">
        <f>A$480</f>
        <v>Industry</v>
      </c>
      <c r="B482" s="74" t="str">
        <f t="shared" si="106"/>
        <v>Methane Capture</v>
      </c>
      <c r="C482" s="74" t="str">
        <f t="shared" si="106"/>
        <v>Fraction of Methane Capture Opportunities Achieved</v>
      </c>
      <c r="D482" s="53" t="s">
        <v>148</v>
      </c>
      <c r="E482" s="53"/>
      <c r="F482" s="8" t="s">
        <v>902</v>
      </c>
      <c r="G482" s="53"/>
      <c r="H482" s="180">
        <v>514</v>
      </c>
      <c r="I482" s="53" t="s">
        <v>48</v>
      </c>
      <c r="J482" s="74" t="str">
        <f t="shared" si="107"/>
        <v>Methane Capture and Destruction</v>
      </c>
      <c r="K482" s="74" t="str">
        <f t="shared" si="107"/>
        <v>indst methane capture</v>
      </c>
      <c r="L482" s="102">
        <f t="shared" si="107"/>
        <v>0</v>
      </c>
      <c r="M482" s="102">
        <f t="shared" si="107"/>
        <v>1</v>
      </c>
      <c r="N482" s="102">
        <f t="shared" si="107"/>
        <v>0.01</v>
      </c>
      <c r="O482" s="74" t="str">
        <f t="shared" si="107"/>
        <v>% of potential achieved</v>
      </c>
      <c r="P482" s="184" t="s">
        <v>1367</v>
      </c>
      <c r="Q482" s="74" t="str">
        <f t="shared" si="108"/>
        <v>industry-ag-main.html#methane-capture</v>
      </c>
      <c r="R482" s="143" t="str">
        <f t="shared" si="108"/>
        <v>methane-capture.html</v>
      </c>
      <c r="S482" s="199" t="str">
        <f t="shared" si="108"/>
        <v>Calculated from model data; see the relevant variable(s) in the InputData folder for source information.</v>
      </c>
      <c r="T482" s="53"/>
    </row>
    <row r="483" spans="1:20" ht="60">
      <c r="A483" s="92" t="s">
        <v>9</v>
      </c>
      <c r="B483" s="92" t="s">
        <v>21</v>
      </c>
      <c r="C483" s="92" t="s">
        <v>318</v>
      </c>
      <c r="D483" s="53" t="s">
        <v>145</v>
      </c>
      <c r="E483" s="53"/>
      <c r="F483" s="8" t="s">
        <v>829</v>
      </c>
      <c r="G483" s="53"/>
      <c r="H483" s="180">
        <v>57</v>
      </c>
      <c r="I483" s="53" t="s">
        <v>48</v>
      </c>
      <c r="J483" s="54" t="s">
        <v>394</v>
      </c>
      <c r="K483" s="76" t="s">
        <v>595</v>
      </c>
      <c r="L483" s="59">
        <v>0</v>
      </c>
      <c r="M483" s="60">
        <v>1</v>
      </c>
      <c r="N483" s="60">
        <v>0.01</v>
      </c>
      <c r="O483" s="53" t="s">
        <v>37</v>
      </c>
      <c r="P483" s="205" t="s">
        <v>1686</v>
      </c>
      <c r="Q483" s="53" t="s">
        <v>254</v>
      </c>
      <c r="R483" s="151" t="s">
        <v>255</v>
      </c>
      <c r="S483" s="184" t="s">
        <v>173</v>
      </c>
      <c r="T483" s="53"/>
    </row>
    <row r="484" spans="1:20" ht="45">
      <c r="A484" s="74" t="str">
        <f>A$483</f>
        <v>Industry</v>
      </c>
      <c r="B484" s="74" t="str">
        <f t="shared" ref="B484:C485" si="109">B$483</f>
        <v>Methane Destruction</v>
      </c>
      <c r="C484" s="74" t="str">
        <f t="shared" si="109"/>
        <v>Fraction of Methane Destruction Opportunities Achieved</v>
      </c>
      <c r="D484" s="53" t="s">
        <v>903</v>
      </c>
      <c r="E484" s="53"/>
      <c r="F484" s="53" t="s">
        <v>1333</v>
      </c>
      <c r="G484" s="53"/>
      <c r="H484" s="180">
        <v>515</v>
      </c>
      <c r="I484" s="53" t="s">
        <v>48</v>
      </c>
      <c r="J484" s="74" t="str">
        <f t="shared" ref="J484:O485" si="110">J$483</f>
        <v>Methane Capture and Destruction</v>
      </c>
      <c r="K484" s="74" t="str">
        <f t="shared" si="110"/>
        <v>indst methane destruction</v>
      </c>
      <c r="L484" s="102">
        <f t="shared" si="110"/>
        <v>0</v>
      </c>
      <c r="M484" s="102">
        <f t="shared" si="110"/>
        <v>1</v>
      </c>
      <c r="N484" s="102">
        <f t="shared" si="110"/>
        <v>0.01</v>
      </c>
      <c r="O484" s="74" t="str">
        <f t="shared" si="110"/>
        <v>% of potential achieved</v>
      </c>
      <c r="P484" s="184" t="s">
        <v>1368</v>
      </c>
      <c r="Q484" s="74" t="str">
        <f t="shared" ref="Q484:S485" si="111">Q$483</f>
        <v>industry-ag-main.html#methane-destr</v>
      </c>
      <c r="R484" s="143" t="str">
        <f t="shared" si="111"/>
        <v>methane-destruction.html</v>
      </c>
      <c r="S484" s="199" t="str">
        <f t="shared" si="111"/>
        <v>Calculated from model data; see the relevant variable(s) in the InputData folder for source information.</v>
      </c>
      <c r="T484" s="53"/>
    </row>
    <row r="485" spans="1:20" ht="60">
      <c r="A485" s="74" t="str">
        <f t="shared" ref="A485" si="112">A$483</f>
        <v>Industry</v>
      </c>
      <c r="B485" s="74" t="str">
        <f t="shared" si="109"/>
        <v>Methane Destruction</v>
      </c>
      <c r="C485" s="74" t="str">
        <f t="shared" si="109"/>
        <v>Fraction of Methane Destruction Opportunities Achieved</v>
      </c>
      <c r="D485" s="53" t="s">
        <v>148</v>
      </c>
      <c r="E485" s="53"/>
      <c r="F485" s="8" t="s">
        <v>902</v>
      </c>
      <c r="G485" s="53"/>
      <c r="H485" s="180">
        <v>516</v>
      </c>
      <c r="I485" s="53" t="s">
        <v>48</v>
      </c>
      <c r="J485" s="74" t="str">
        <f t="shared" si="110"/>
        <v>Methane Capture and Destruction</v>
      </c>
      <c r="K485" s="74" t="str">
        <f t="shared" si="110"/>
        <v>indst methane destruction</v>
      </c>
      <c r="L485" s="102">
        <f t="shared" si="110"/>
        <v>0</v>
      </c>
      <c r="M485" s="102">
        <f t="shared" si="110"/>
        <v>1</v>
      </c>
      <c r="N485" s="102">
        <f t="shared" si="110"/>
        <v>0.01</v>
      </c>
      <c r="O485" s="74" t="str">
        <f t="shared" si="110"/>
        <v>% of potential achieved</v>
      </c>
      <c r="P485" s="184" t="s">
        <v>1369</v>
      </c>
      <c r="Q485" s="74" t="str">
        <f t="shared" si="111"/>
        <v>industry-ag-main.html#methane-destr</v>
      </c>
      <c r="R485" s="143" t="str">
        <f t="shared" si="111"/>
        <v>methane-destruction.html</v>
      </c>
      <c r="S485" s="199" t="str">
        <f t="shared" si="111"/>
        <v>Calculated from model data; see the relevant variable(s) in the InputData folder for source information.</v>
      </c>
      <c r="T485" s="53"/>
    </row>
    <row r="486" spans="1:20" ht="75">
      <c r="A486" s="92" t="s">
        <v>9</v>
      </c>
      <c r="B486" s="92" t="s">
        <v>984</v>
      </c>
      <c r="C486" s="92" t="s">
        <v>985</v>
      </c>
      <c r="D486" s="8" t="s">
        <v>503</v>
      </c>
      <c r="E486" s="53"/>
      <c r="F486" s="8" t="s">
        <v>500</v>
      </c>
      <c r="G486" s="53"/>
      <c r="H486" s="180">
        <v>451</v>
      </c>
      <c r="I486" s="53" t="s">
        <v>49</v>
      </c>
      <c r="J486" s="92" t="s">
        <v>985</v>
      </c>
      <c r="K486" s="92" t="s">
        <v>986</v>
      </c>
      <c r="L486" s="59">
        <v>0</v>
      </c>
      <c r="M486" s="60">
        <v>1</v>
      </c>
      <c r="N486" s="60">
        <v>0.01</v>
      </c>
      <c r="O486" s="53" t="s">
        <v>987</v>
      </c>
      <c r="P486" s="207" t="s">
        <v>1765</v>
      </c>
      <c r="Q486" s="53"/>
      <c r="R486" s="151" t="s">
        <v>1244</v>
      </c>
      <c r="S486" s="184" t="s">
        <v>173</v>
      </c>
      <c r="T486" s="53"/>
    </row>
    <row r="487" spans="1:20" ht="60">
      <c r="A487" s="74" t="str">
        <f>A$486</f>
        <v>Industry</v>
      </c>
      <c r="B487" s="74" t="str">
        <f t="shared" ref="B487:C494" si="113">B$486</f>
        <v>Reduce Fossil Fuel Exports</v>
      </c>
      <c r="C487" s="74" t="str">
        <f t="shared" si="113"/>
        <v>Percent Reduction in Fossil Fuel Exports</v>
      </c>
      <c r="D487" s="8" t="s">
        <v>51</v>
      </c>
      <c r="E487" s="53"/>
      <c r="F487" s="8" t="s">
        <v>96</v>
      </c>
      <c r="G487" s="53"/>
      <c r="H487" s="180">
        <v>452</v>
      </c>
      <c r="I487" s="53" t="s">
        <v>49</v>
      </c>
      <c r="J487" s="74" t="str">
        <f t="shared" ref="J487:O494" si="114">J$486</f>
        <v>Percent Reduction in Fossil Fuel Exports</v>
      </c>
      <c r="K487" s="74" t="str">
        <f t="shared" si="114"/>
        <v>indst reduce fossil fuel exports</v>
      </c>
      <c r="L487" s="102">
        <f t="shared" si="114"/>
        <v>0</v>
      </c>
      <c r="M487" s="102">
        <f t="shared" si="114"/>
        <v>1</v>
      </c>
      <c r="N487" s="102">
        <f t="shared" si="114"/>
        <v>0.01</v>
      </c>
      <c r="O487" s="74" t="str">
        <f t="shared" si="114"/>
        <v>% reduction in exports</v>
      </c>
      <c r="P487" s="207" t="s">
        <v>1766</v>
      </c>
      <c r="Q487" s="53"/>
      <c r="R487" s="143" t="str">
        <f t="shared" ref="R487:S494" si="115">R$486</f>
        <v>reduce-fuel-exports.html</v>
      </c>
      <c r="S487" s="199" t="str">
        <f t="shared" si="115"/>
        <v>Calculated from model data; see the relevant variable(s) in the InputData folder for source information.</v>
      </c>
      <c r="T487" s="53"/>
    </row>
    <row r="488" spans="1:20" ht="75">
      <c r="A488" s="74" t="str">
        <f t="shared" ref="A488:A494" si="116">A$486</f>
        <v>Industry</v>
      </c>
      <c r="B488" s="74" t="str">
        <f t="shared" si="113"/>
        <v>Reduce Fossil Fuel Exports</v>
      </c>
      <c r="C488" s="74" t="str">
        <f t="shared" si="113"/>
        <v>Percent Reduction in Fossil Fuel Exports</v>
      </c>
      <c r="D488" s="8" t="s">
        <v>58</v>
      </c>
      <c r="E488" s="53"/>
      <c r="F488" s="8" t="s">
        <v>104</v>
      </c>
      <c r="G488" s="53"/>
      <c r="H488" s="180">
        <v>453</v>
      </c>
      <c r="I488" s="53" t="s">
        <v>49</v>
      </c>
      <c r="J488" s="74" t="str">
        <f t="shared" si="114"/>
        <v>Percent Reduction in Fossil Fuel Exports</v>
      </c>
      <c r="K488" s="74" t="str">
        <f t="shared" si="114"/>
        <v>indst reduce fossil fuel exports</v>
      </c>
      <c r="L488" s="102">
        <f t="shared" si="114"/>
        <v>0</v>
      </c>
      <c r="M488" s="102">
        <f t="shared" si="114"/>
        <v>1</v>
      </c>
      <c r="N488" s="102">
        <f t="shared" si="114"/>
        <v>0.01</v>
      </c>
      <c r="O488" s="74" t="str">
        <f t="shared" si="114"/>
        <v>% reduction in exports</v>
      </c>
      <c r="P488" s="207" t="s">
        <v>1767</v>
      </c>
      <c r="Q488" s="53"/>
      <c r="R488" s="143" t="str">
        <f t="shared" si="115"/>
        <v>reduce-fuel-exports.html</v>
      </c>
      <c r="S488" s="199" t="str">
        <f t="shared" si="115"/>
        <v>Calculated from model data; see the relevant variable(s) in the InputData folder for source information.</v>
      </c>
      <c r="T488" s="53"/>
    </row>
    <row r="489" spans="1:20" ht="75">
      <c r="A489" s="74" t="str">
        <f t="shared" si="116"/>
        <v>Industry</v>
      </c>
      <c r="B489" s="74" t="str">
        <f t="shared" si="113"/>
        <v>Reduce Fossil Fuel Exports</v>
      </c>
      <c r="C489" s="74" t="str">
        <f t="shared" si="113"/>
        <v>Percent Reduction in Fossil Fuel Exports</v>
      </c>
      <c r="D489" s="8" t="s">
        <v>59</v>
      </c>
      <c r="E489" s="53"/>
      <c r="F489" s="8" t="s">
        <v>105</v>
      </c>
      <c r="G489" s="53"/>
      <c r="H489" s="180">
        <v>454</v>
      </c>
      <c r="I489" s="53" t="s">
        <v>49</v>
      </c>
      <c r="J489" s="74" t="str">
        <f t="shared" si="114"/>
        <v>Percent Reduction in Fossil Fuel Exports</v>
      </c>
      <c r="K489" s="74" t="str">
        <f t="shared" si="114"/>
        <v>indst reduce fossil fuel exports</v>
      </c>
      <c r="L489" s="102">
        <f t="shared" si="114"/>
        <v>0</v>
      </c>
      <c r="M489" s="102">
        <f t="shared" si="114"/>
        <v>1</v>
      </c>
      <c r="N489" s="102">
        <f t="shared" si="114"/>
        <v>0.01</v>
      </c>
      <c r="O489" s="74" t="str">
        <f t="shared" si="114"/>
        <v>% reduction in exports</v>
      </c>
      <c r="P489" s="207" t="s">
        <v>1768</v>
      </c>
      <c r="Q489" s="53"/>
      <c r="R489" s="143" t="str">
        <f t="shared" si="115"/>
        <v>reduce-fuel-exports.html</v>
      </c>
      <c r="S489" s="199" t="str">
        <f t="shared" si="115"/>
        <v>Calculated from model data; see the relevant variable(s) in the InputData folder for source information.</v>
      </c>
      <c r="T489" s="53"/>
    </row>
    <row r="490" spans="1:20" ht="75">
      <c r="A490" s="74" t="str">
        <f t="shared" si="116"/>
        <v>Industry</v>
      </c>
      <c r="B490" s="74" t="str">
        <f t="shared" si="113"/>
        <v>Reduce Fossil Fuel Exports</v>
      </c>
      <c r="C490" s="74" t="str">
        <f t="shared" si="113"/>
        <v>Percent Reduction in Fossil Fuel Exports</v>
      </c>
      <c r="D490" s="8" t="s">
        <v>966</v>
      </c>
      <c r="E490" s="53"/>
      <c r="F490" s="8" t="s">
        <v>967</v>
      </c>
      <c r="G490" s="53"/>
      <c r="H490" s="180">
        <v>455</v>
      </c>
      <c r="I490" s="53" t="s">
        <v>49</v>
      </c>
      <c r="J490" s="74" t="str">
        <f t="shared" si="114"/>
        <v>Percent Reduction in Fossil Fuel Exports</v>
      </c>
      <c r="K490" s="74" t="str">
        <f t="shared" si="114"/>
        <v>indst reduce fossil fuel exports</v>
      </c>
      <c r="L490" s="102">
        <f t="shared" si="114"/>
        <v>0</v>
      </c>
      <c r="M490" s="102">
        <f t="shared" si="114"/>
        <v>1</v>
      </c>
      <c r="N490" s="102">
        <f t="shared" si="114"/>
        <v>0.01</v>
      </c>
      <c r="O490" s="74" t="str">
        <f t="shared" si="114"/>
        <v>% reduction in exports</v>
      </c>
      <c r="P490" s="207" t="s">
        <v>1769</v>
      </c>
      <c r="Q490" s="53"/>
      <c r="R490" s="143" t="str">
        <f t="shared" si="115"/>
        <v>reduce-fuel-exports.html</v>
      </c>
      <c r="S490" s="199" t="str">
        <f t="shared" si="115"/>
        <v>Calculated from model data; see the relevant variable(s) in the InputData folder for source information.</v>
      </c>
      <c r="T490" s="53"/>
    </row>
    <row r="491" spans="1:20" ht="45">
      <c r="A491" s="74" t="str">
        <f t="shared" si="116"/>
        <v>Industry</v>
      </c>
      <c r="B491" s="74" t="str">
        <f t="shared" si="113"/>
        <v>Reduce Fossil Fuel Exports</v>
      </c>
      <c r="C491" s="74" t="str">
        <f t="shared" si="113"/>
        <v>Percent Reduction in Fossil Fuel Exports</v>
      </c>
      <c r="D491" s="8" t="s">
        <v>496</v>
      </c>
      <c r="E491" s="53"/>
      <c r="F491" s="8" t="s">
        <v>497</v>
      </c>
      <c r="G491" s="53"/>
      <c r="H491" s="180">
        <v>456</v>
      </c>
      <c r="I491" s="8" t="s">
        <v>49</v>
      </c>
      <c r="J491" s="74"/>
      <c r="K491" s="74"/>
      <c r="L491" s="102"/>
      <c r="M491" s="102"/>
      <c r="N491" s="102"/>
      <c r="O491" s="74"/>
      <c r="P491" s="184"/>
      <c r="Q491" s="53"/>
      <c r="R491" s="151"/>
      <c r="S491" s="199" t="str">
        <f t="shared" si="115"/>
        <v>Calculated from model data; see the relevant variable(s) in the InputData folder for source information.</v>
      </c>
      <c r="T491" s="53"/>
    </row>
    <row r="492" spans="1:20" ht="75">
      <c r="A492" s="74" t="str">
        <f t="shared" si="116"/>
        <v>Industry</v>
      </c>
      <c r="B492" s="74" t="str">
        <f t="shared" si="113"/>
        <v>Reduce Fossil Fuel Exports</v>
      </c>
      <c r="C492" s="74" t="str">
        <f t="shared" si="113"/>
        <v>Percent Reduction in Fossil Fuel Exports</v>
      </c>
      <c r="D492" s="8" t="s">
        <v>958</v>
      </c>
      <c r="E492" s="53"/>
      <c r="F492" s="8" t="s">
        <v>962</v>
      </c>
      <c r="G492" s="53"/>
      <c r="H492" s="180">
        <v>457</v>
      </c>
      <c r="I492" s="53" t="s">
        <v>49</v>
      </c>
      <c r="J492" s="74" t="str">
        <f t="shared" si="114"/>
        <v>Percent Reduction in Fossil Fuel Exports</v>
      </c>
      <c r="K492" s="74" t="str">
        <f t="shared" si="114"/>
        <v>indst reduce fossil fuel exports</v>
      </c>
      <c r="L492" s="102">
        <f t="shared" si="114"/>
        <v>0</v>
      </c>
      <c r="M492" s="102">
        <f t="shared" si="114"/>
        <v>1</v>
      </c>
      <c r="N492" s="102">
        <f t="shared" si="114"/>
        <v>0.01</v>
      </c>
      <c r="O492" s="74" t="str">
        <f t="shared" si="114"/>
        <v>% reduction in exports</v>
      </c>
      <c r="P492" s="207" t="s">
        <v>1770</v>
      </c>
      <c r="Q492" s="53"/>
      <c r="R492" s="143" t="str">
        <f t="shared" ref="R492:R494" si="117">R$486</f>
        <v>reduce-fuel-exports.html</v>
      </c>
      <c r="S492" s="199" t="str">
        <f t="shared" si="115"/>
        <v>Calculated from model data; see the relevant variable(s) in the InputData folder for source information.</v>
      </c>
      <c r="T492" s="53"/>
    </row>
    <row r="493" spans="1:20" ht="75">
      <c r="A493" s="74" t="str">
        <f t="shared" si="116"/>
        <v>Industry</v>
      </c>
      <c r="B493" s="74" t="str">
        <f t="shared" si="113"/>
        <v>Reduce Fossil Fuel Exports</v>
      </c>
      <c r="C493" s="74" t="str">
        <f t="shared" si="113"/>
        <v>Percent Reduction in Fossil Fuel Exports</v>
      </c>
      <c r="D493" s="8" t="s">
        <v>968</v>
      </c>
      <c r="E493" s="53"/>
      <c r="F493" s="8" t="s">
        <v>969</v>
      </c>
      <c r="G493" s="53"/>
      <c r="H493" s="180">
        <v>458</v>
      </c>
      <c r="I493" s="53" t="s">
        <v>49</v>
      </c>
      <c r="J493" s="74" t="str">
        <f t="shared" si="114"/>
        <v>Percent Reduction in Fossil Fuel Exports</v>
      </c>
      <c r="K493" s="74" t="str">
        <f t="shared" si="114"/>
        <v>indst reduce fossil fuel exports</v>
      </c>
      <c r="L493" s="102">
        <f t="shared" si="114"/>
        <v>0</v>
      </c>
      <c r="M493" s="102">
        <f t="shared" si="114"/>
        <v>1</v>
      </c>
      <c r="N493" s="102">
        <f t="shared" si="114"/>
        <v>0.01</v>
      </c>
      <c r="O493" s="74" t="str">
        <f t="shared" si="114"/>
        <v>% reduction in exports</v>
      </c>
      <c r="P493" s="207" t="s">
        <v>1771</v>
      </c>
      <c r="Q493" s="53"/>
      <c r="R493" s="143" t="str">
        <f t="shared" si="117"/>
        <v>reduce-fuel-exports.html</v>
      </c>
      <c r="S493" s="199" t="str">
        <f t="shared" si="115"/>
        <v>Calculated from model data; see the relevant variable(s) in the InputData folder for source information.</v>
      </c>
      <c r="T493" s="53"/>
    </row>
    <row r="494" spans="1:20" ht="75">
      <c r="A494" s="74" t="str">
        <f t="shared" si="116"/>
        <v>Industry</v>
      </c>
      <c r="B494" s="74" t="str">
        <f t="shared" si="113"/>
        <v>Reduce Fossil Fuel Exports</v>
      </c>
      <c r="C494" s="74" t="str">
        <f t="shared" si="113"/>
        <v>Percent Reduction in Fossil Fuel Exports</v>
      </c>
      <c r="D494" s="8" t="s">
        <v>959</v>
      </c>
      <c r="E494" s="53"/>
      <c r="F494" s="8" t="s">
        <v>963</v>
      </c>
      <c r="G494" s="53"/>
      <c r="H494" s="180">
        <v>459</v>
      </c>
      <c r="I494" s="53" t="s">
        <v>49</v>
      </c>
      <c r="J494" s="74" t="str">
        <f t="shared" si="114"/>
        <v>Percent Reduction in Fossil Fuel Exports</v>
      </c>
      <c r="K494" s="74" t="str">
        <f t="shared" si="114"/>
        <v>indst reduce fossil fuel exports</v>
      </c>
      <c r="L494" s="102">
        <f t="shared" si="114"/>
        <v>0</v>
      </c>
      <c r="M494" s="102">
        <f t="shared" si="114"/>
        <v>1</v>
      </c>
      <c r="N494" s="102">
        <f t="shared" si="114"/>
        <v>0.01</v>
      </c>
      <c r="O494" s="74" t="str">
        <f t="shared" si="114"/>
        <v>% reduction in exports</v>
      </c>
      <c r="P494" s="207" t="s">
        <v>1772</v>
      </c>
      <c r="Q494" s="53"/>
      <c r="R494" s="143" t="str">
        <f t="shared" si="117"/>
        <v>reduce-fuel-exports.html</v>
      </c>
      <c r="S494" s="199" t="str">
        <f t="shared" si="115"/>
        <v>Calculated from model data; see the relevant variable(s) in the InputData folder for source information.</v>
      </c>
      <c r="T494" s="53"/>
    </row>
    <row r="495" spans="1:20" ht="75">
      <c r="A495" s="92" t="s">
        <v>153</v>
      </c>
      <c r="B495" s="92" t="s">
        <v>155</v>
      </c>
      <c r="C495" s="92" t="s">
        <v>480</v>
      </c>
      <c r="D495" s="53"/>
      <c r="E495" s="53"/>
      <c r="F495" s="53"/>
      <c r="G495" s="53"/>
      <c r="H495" s="180">
        <v>60</v>
      </c>
      <c r="I495" s="53" t="s">
        <v>48</v>
      </c>
      <c r="J495" s="76" t="s">
        <v>155</v>
      </c>
      <c r="K495" s="76" t="s">
        <v>594</v>
      </c>
      <c r="L495" s="59">
        <v>0</v>
      </c>
      <c r="M495" s="60">
        <v>1</v>
      </c>
      <c r="N495" s="60">
        <v>0.01</v>
      </c>
      <c r="O495" s="53" t="s">
        <v>37</v>
      </c>
      <c r="P495" s="187" t="s">
        <v>1754</v>
      </c>
      <c r="Q495" s="53" t="s">
        <v>256</v>
      </c>
      <c r="R495" s="151" t="s">
        <v>257</v>
      </c>
      <c r="S495" s="184" t="s">
        <v>1773</v>
      </c>
      <c r="T495" s="53" t="s">
        <v>207</v>
      </c>
    </row>
    <row r="496" spans="1:20" ht="30">
      <c r="A496" s="92" t="s">
        <v>153</v>
      </c>
      <c r="B496" s="92" t="s">
        <v>288</v>
      </c>
      <c r="C496" s="92" t="s">
        <v>489</v>
      </c>
      <c r="D496" s="53"/>
      <c r="E496" s="53"/>
      <c r="F496" s="53"/>
      <c r="G496" s="53"/>
      <c r="H496" s="180">
        <v>705</v>
      </c>
      <c r="I496" s="8" t="s">
        <v>49</v>
      </c>
      <c r="J496" s="76" t="s">
        <v>288</v>
      </c>
      <c r="K496" s="76" t="s">
        <v>593</v>
      </c>
      <c r="L496" s="59"/>
      <c r="M496" s="60"/>
      <c r="N496" s="60"/>
      <c r="O496" s="53"/>
      <c r="P496" s="184"/>
      <c r="Q496" s="53" t="s">
        <v>352</v>
      </c>
      <c r="R496" s="151" t="s">
        <v>353</v>
      </c>
      <c r="S496" s="184"/>
      <c r="T496" s="53"/>
    </row>
    <row r="497" spans="1:20" ht="30">
      <c r="A497" s="92" t="s">
        <v>153</v>
      </c>
      <c r="B497" s="92" t="s">
        <v>485</v>
      </c>
      <c r="C497" s="92" t="s">
        <v>486</v>
      </c>
      <c r="D497" s="53"/>
      <c r="E497" s="53"/>
      <c r="F497" s="53"/>
      <c r="G497" s="53"/>
      <c r="H497" s="180">
        <v>177</v>
      </c>
      <c r="I497" s="8" t="s">
        <v>49</v>
      </c>
      <c r="J497" s="76" t="s">
        <v>485</v>
      </c>
      <c r="K497" s="76" t="s">
        <v>592</v>
      </c>
      <c r="L497" s="59"/>
      <c r="M497" s="60"/>
      <c r="N497" s="60"/>
      <c r="O497" s="53"/>
      <c r="P497" s="184"/>
      <c r="Q497" s="53"/>
      <c r="R497" s="151" t="s">
        <v>1250</v>
      </c>
      <c r="S497" s="184"/>
      <c r="T497" s="53"/>
    </row>
    <row r="498" spans="1:20" ht="45">
      <c r="A498" s="92" t="s">
        <v>153</v>
      </c>
      <c r="B498" s="92" t="s">
        <v>208</v>
      </c>
      <c r="C498" s="92" t="s">
        <v>481</v>
      </c>
      <c r="D498" s="53"/>
      <c r="E498" s="53"/>
      <c r="F498" s="53"/>
      <c r="G498" s="53"/>
      <c r="H498" s="180">
        <v>61</v>
      </c>
      <c r="I498" s="53" t="s">
        <v>48</v>
      </c>
      <c r="J498" s="76" t="s">
        <v>208</v>
      </c>
      <c r="K498" s="76" t="s">
        <v>591</v>
      </c>
      <c r="L498" s="59">
        <v>0</v>
      </c>
      <c r="M498" s="60">
        <v>1</v>
      </c>
      <c r="N498" s="60">
        <v>0.01</v>
      </c>
      <c r="O498" s="53" t="s">
        <v>37</v>
      </c>
      <c r="P498" s="184" t="s">
        <v>635</v>
      </c>
      <c r="Q498" s="53" t="s">
        <v>258</v>
      </c>
      <c r="R498" s="151" t="s">
        <v>259</v>
      </c>
      <c r="S498" s="184" t="s">
        <v>173</v>
      </c>
      <c r="T498" s="53"/>
    </row>
    <row r="499" spans="1:20" ht="75">
      <c r="A499" s="92" t="s">
        <v>153</v>
      </c>
      <c r="B499" s="92" t="s">
        <v>1342</v>
      </c>
      <c r="C499" s="92" t="s">
        <v>1343</v>
      </c>
      <c r="D499" s="53"/>
      <c r="E499" s="53"/>
      <c r="F499" s="53"/>
      <c r="G499" s="53"/>
      <c r="H499" s="180">
        <v>62</v>
      </c>
      <c r="I499" s="53" t="s">
        <v>48</v>
      </c>
      <c r="J499" s="92" t="s">
        <v>1342</v>
      </c>
      <c r="K499" s="76" t="s">
        <v>1344</v>
      </c>
      <c r="L499" s="59">
        <v>0</v>
      </c>
      <c r="M499" s="60">
        <v>1</v>
      </c>
      <c r="N499" s="60">
        <v>0.01</v>
      </c>
      <c r="O499" s="53" t="s">
        <v>37</v>
      </c>
      <c r="P499" s="184" t="s">
        <v>1370</v>
      </c>
      <c r="Q499" s="53" t="s">
        <v>260</v>
      </c>
      <c r="R499" s="151" t="s">
        <v>261</v>
      </c>
      <c r="S499" s="184" t="s">
        <v>173</v>
      </c>
      <c r="T499" s="53"/>
    </row>
    <row r="500" spans="1:20" ht="60">
      <c r="A500" s="92" t="s">
        <v>153</v>
      </c>
      <c r="B500" s="92" t="s">
        <v>156</v>
      </c>
      <c r="C500" s="92" t="s">
        <v>482</v>
      </c>
      <c r="D500" s="53"/>
      <c r="E500" s="53"/>
      <c r="F500" s="53"/>
      <c r="G500" s="53"/>
      <c r="H500" s="180">
        <v>63</v>
      </c>
      <c r="I500" s="53" t="s">
        <v>48</v>
      </c>
      <c r="J500" s="76" t="s">
        <v>156</v>
      </c>
      <c r="K500" s="76" t="s">
        <v>590</v>
      </c>
      <c r="L500" s="59">
        <v>0</v>
      </c>
      <c r="M500" s="60">
        <v>1</v>
      </c>
      <c r="N500" s="60">
        <v>0.01</v>
      </c>
      <c r="O500" s="53" t="s">
        <v>37</v>
      </c>
      <c r="P500" s="184" t="s">
        <v>636</v>
      </c>
      <c r="Q500" s="53" t="s">
        <v>262</v>
      </c>
      <c r="R500" s="151" t="s">
        <v>263</v>
      </c>
      <c r="S500" s="184" t="s">
        <v>173</v>
      </c>
      <c r="T500" s="53"/>
    </row>
    <row r="501" spans="1:20" ht="60">
      <c r="A501" s="92" t="s">
        <v>153</v>
      </c>
      <c r="B501" s="92" t="s">
        <v>154</v>
      </c>
      <c r="C501" s="92" t="s">
        <v>1391</v>
      </c>
      <c r="D501" s="53"/>
      <c r="E501" s="53"/>
      <c r="F501" s="53"/>
      <c r="G501" s="53"/>
      <c r="H501" s="180">
        <v>64</v>
      </c>
      <c r="I501" s="53" t="s">
        <v>48</v>
      </c>
      <c r="J501" s="76" t="s">
        <v>154</v>
      </c>
      <c r="K501" s="76" t="s">
        <v>589</v>
      </c>
      <c r="L501" s="59">
        <v>0</v>
      </c>
      <c r="M501" s="60">
        <v>1</v>
      </c>
      <c r="N501" s="60">
        <v>0.01</v>
      </c>
      <c r="O501" s="53" t="s">
        <v>37</v>
      </c>
      <c r="P501" s="184" t="s">
        <v>1371</v>
      </c>
      <c r="Q501" s="53" t="s">
        <v>264</v>
      </c>
      <c r="R501" s="151" t="s">
        <v>265</v>
      </c>
      <c r="S501" s="184" t="s">
        <v>173</v>
      </c>
      <c r="T501" s="53"/>
    </row>
    <row r="502" spans="1:20" ht="30">
      <c r="A502" s="92" t="s">
        <v>153</v>
      </c>
      <c r="B502" s="92" t="s">
        <v>483</v>
      </c>
      <c r="C502" s="92" t="s">
        <v>484</v>
      </c>
      <c r="D502" s="53"/>
      <c r="E502" s="53"/>
      <c r="F502" s="53"/>
      <c r="G502" s="53"/>
      <c r="H502" s="180">
        <v>178</v>
      </c>
      <c r="I502" s="53" t="s">
        <v>49</v>
      </c>
      <c r="J502" s="76" t="s">
        <v>483</v>
      </c>
      <c r="K502" s="76" t="s">
        <v>588</v>
      </c>
      <c r="L502" s="59"/>
      <c r="M502" s="60"/>
      <c r="N502" s="60"/>
      <c r="O502" s="53"/>
      <c r="P502" s="184"/>
      <c r="Q502" s="53"/>
      <c r="R502" s="151" t="s">
        <v>1251</v>
      </c>
      <c r="S502" s="184"/>
      <c r="T502" s="53"/>
    </row>
    <row r="503" spans="1:20" ht="150">
      <c r="A503" s="92" t="s">
        <v>153</v>
      </c>
      <c r="B503" s="92" t="s">
        <v>913</v>
      </c>
      <c r="C503" s="92" t="s">
        <v>914</v>
      </c>
      <c r="D503" s="53"/>
      <c r="E503" s="53"/>
      <c r="F503" s="53"/>
      <c r="G503" s="53"/>
      <c r="H503" s="180">
        <v>434</v>
      </c>
      <c r="I503" s="53" t="s">
        <v>48</v>
      </c>
      <c r="J503" s="92" t="s">
        <v>913</v>
      </c>
      <c r="K503" s="92" t="s">
        <v>915</v>
      </c>
      <c r="L503" s="59">
        <v>0</v>
      </c>
      <c r="M503" s="60">
        <v>1</v>
      </c>
      <c r="N503" s="60">
        <v>0.01</v>
      </c>
      <c r="O503" s="53" t="s">
        <v>916</v>
      </c>
      <c r="P503" s="184" t="s">
        <v>1246</v>
      </c>
      <c r="Q503" s="53"/>
      <c r="R503" s="151" t="s">
        <v>1245</v>
      </c>
      <c r="S503" s="188" t="s">
        <v>917</v>
      </c>
      <c r="T503" s="53"/>
    </row>
    <row r="504" spans="1:20" s="2" customFormat="1" ht="75">
      <c r="A504" s="93" t="s">
        <v>970</v>
      </c>
      <c r="B504" s="93" t="s">
        <v>974</v>
      </c>
      <c r="C504" s="93" t="s">
        <v>319</v>
      </c>
      <c r="D504" s="8"/>
      <c r="E504" s="8"/>
      <c r="F504" s="8"/>
      <c r="G504" s="8"/>
      <c r="H504" s="180">
        <v>68</v>
      </c>
      <c r="I504" s="8" t="s">
        <v>49</v>
      </c>
      <c r="J504" s="75" t="s">
        <v>973</v>
      </c>
      <c r="K504" s="76" t="s">
        <v>587</v>
      </c>
      <c r="L504" s="63">
        <v>0</v>
      </c>
      <c r="M504" s="63">
        <v>1</v>
      </c>
      <c r="N504" s="63">
        <v>0.01</v>
      </c>
      <c r="O504" s="8" t="s">
        <v>63</v>
      </c>
      <c r="P504" s="194" t="s">
        <v>637</v>
      </c>
      <c r="Q504" s="8" t="s">
        <v>270</v>
      </c>
      <c r="R504" s="151" t="s">
        <v>271</v>
      </c>
      <c r="S504" s="184" t="s">
        <v>173</v>
      </c>
      <c r="T504" s="8"/>
    </row>
    <row r="505" spans="1:20" s="2" customFormat="1" ht="90">
      <c r="A505" s="93" t="s">
        <v>970</v>
      </c>
      <c r="B505" s="93" t="s">
        <v>1295</v>
      </c>
      <c r="C505" s="93" t="s">
        <v>1294</v>
      </c>
      <c r="D505" s="8"/>
      <c r="E505" s="8"/>
      <c r="F505" s="8"/>
      <c r="G505" s="8"/>
      <c r="H505" s="180">
        <v>176</v>
      </c>
      <c r="I505" s="8" t="s">
        <v>48</v>
      </c>
      <c r="J505" s="75" t="s">
        <v>395</v>
      </c>
      <c r="K505" s="76" t="s">
        <v>1292</v>
      </c>
      <c r="L505" s="63">
        <v>0</v>
      </c>
      <c r="M505" s="63">
        <v>1</v>
      </c>
      <c r="N505" s="63">
        <v>0.01</v>
      </c>
      <c r="O505" s="53" t="s">
        <v>1293</v>
      </c>
      <c r="P505" s="203" t="s">
        <v>1719</v>
      </c>
      <c r="Q505" s="8" t="s">
        <v>388</v>
      </c>
      <c r="R505" s="151" t="s">
        <v>1247</v>
      </c>
      <c r="S505" s="184" t="s">
        <v>173</v>
      </c>
      <c r="T505" s="8"/>
    </row>
    <row r="506" spans="1:20" s="2" customFormat="1" ht="75">
      <c r="A506" s="93" t="s">
        <v>970</v>
      </c>
      <c r="B506" s="93" t="s">
        <v>971</v>
      </c>
      <c r="C506" s="93" t="s">
        <v>972</v>
      </c>
      <c r="D506" s="8"/>
      <c r="E506" s="8"/>
      <c r="F506" s="8"/>
      <c r="G506" s="8"/>
      <c r="H506" s="180">
        <v>450</v>
      </c>
      <c r="I506" s="8" t="s">
        <v>48</v>
      </c>
      <c r="J506" s="93" t="s">
        <v>975</v>
      </c>
      <c r="K506" s="92" t="s">
        <v>976</v>
      </c>
      <c r="L506" s="63">
        <v>0</v>
      </c>
      <c r="M506" s="63">
        <v>1</v>
      </c>
      <c r="N506" s="63">
        <v>0.01</v>
      </c>
      <c r="O506" s="53" t="s">
        <v>977</v>
      </c>
      <c r="P506" s="194" t="s">
        <v>978</v>
      </c>
      <c r="Q506" s="8"/>
      <c r="R506" s="151" t="s">
        <v>1248</v>
      </c>
      <c r="S506" s="184"/>
      <c r="T506" s="8"/>
    </row>
    <row r="507" spans="1:20" ht="120">
      <c r="A507" s="92" t="s">
        <v>10</v>
      </c>
      <c r="B507" s="92" t="s">
        <v>30</v>
      </c>
      <c r="C507" s="92" t="s">
        <v>62</v>
      </c>
      <c r="D507" s="53" t="s">
        <v>386</v>
      </c>
      <c r="E507" s="53"/>
      <c r="F507" s="53" t="s">
        <v>387</v>
      </c>
      <c r="G507" s="53"/>
      <c r="H507" s="180">
        <v>541</v>
      </c>
      <c r="I507" s="53" t="s">
        <v>48</v>
      </c>
      <c r="J507" s="76" t="s">
        <v>30</v>
      </c>
      <c r="K507" s="76" t="s">
        <v>586</v>
      </c>
      <c r="L507" s="59">
        <v>0</v>
      </c>
      <c r="M507" s="59">
        <v>0.3</v>
      </c>
      <c r="N507" s="59">
        <v>0.01</v>
      </c>
      <c r="O507" s="53" t="s">
        <v>1403</v>
      </c>
      <c r="P507" s="184" t="s">
        <v>1404</v>
      </c>
      <c r="Q507" s="53" t="s">
        <v>266</v>
      </c>
      <c r="R507" s="151" t="s">
        <v>267</v>
      </c>
      <c r="S507" s="184"/>
      <c r="T507" s="53"/>
    </row>
    <row r="508" spans="1:20" ht="120">
      <c r="A508" s="74" t="str">
        <f>A$507</f>
        <v>Cross-Sector</v>
      </c>
      <c r="B508" s="74" t="str">
        <f>B$507</f>
        <v>Carbon Capture and Sequestration</v>
      </c>
      <c r="C508" s="74" t="str">
        <f>C$507</f>
        <v>Fraction of Potential Additional CCS Achieved</v>
      </c>
      <c r="D508" s="53" t="s">
        <v>379</v>
      </c>
      <c r="E508" s="53"/>
      <c r="F508" s="53" t="s">
        <v>383</v>
      </c>
      <c r="G508" s="53"/>
      <c r="H508" s="180">
        <v>542</v>
      </c>
      <c r="I508" s="53" t="s">
        <v>48</v>
      </c>
      <c r="J508" s="74" t="str">
        <f>J$507</f>
        <v>Carbon Capture and Sequestration</v>
      </c>
      <c r="K508" s="74" t="str">
        <f>K$507</f>
        <v>cross CCS</v>
      </c>
      <c r="L508" s="102">
        <f t="shared" ref="L508:N508" si="118">L$507</f>
        <v>0</v>
      </c>
      <c r="M508" s="102">
        <f t="shared" si="118"/>
        <v>0.3</v>
      </c>
      <c r="N508" s="102">
        <f t="shared" si="118"/>
        <v>0.01</v>
      </c>
      <c r="O508" s="55" t="str">
        <f>O$507</f>
        <v>% of CO2 captured</v>
      </c>
      <c r="P508" s="184" t="s">
        <v>1405</v>
      </c>
      <c r="Q508" s="55" t="str">
        <f>Q$507</f>
        <v>ccs.html#ccs</v>
      </c>
      <c r="R508" s="152" t="str">
        <f>R$507</f>
        <v>carbon-capture-and-sequestration.html</v>
      </c>
      <c r="S508" s="184"/>
      <c r="T508" s="53"/>
    </row>
    <row r="509" spans="1:20" s="4" customFormat="1" ht="90">
      <c r="A509" s="92" t="s">
        <v>10</v>
      </c>
      <c r="B509" s="92" t="s">
        <v>28</v>
      </c>
      <c r="C509" s="92" t="s">
        <v>835</v>
      </c>
      <c r="D509" s="53" t="s">
        <v>378</v>
      </c>
      <c r="E509" s="53"/>
      <c r="F509" s="53" t="s">
        <v>382</v>
      </c>
      <c r="G509" s="53"/>
      <c r="H509" s="180">
        <v>171</v>
      </c>
      <c r="I509" s="53" t="s">
        <v>48</v>
      </c>
      <c r="J509" s="76" t="s">
        <v>28</v>
      </c>
      <c r="K509" s="76" t="s">
        <v>585</v>
      </c>
      <c r="L509" s="65">
        <v>0</v>
      </c>
      <c r="M509" s="65">
        <v>300</v>
      </c>
      <c r="N509" s="65">
        <v>5</v>
      </c>
      <c r="O509" s="84" t="str">
        <f>UnitControlCenter!B44</f>
        <v>$/metric ton CO2e</v>
      </c>
      <c r="P509" s="205" t="s">
        <v>1720</v>
      </c>
      <c r="Q509" s="53" t="s">
        <v>268</v>
      </c>
      <c r="R509" s="151" t="s">
        <v>269</v>
      </c>
      <c r="S509" s="194" t="s">
        <v>800</v>
      </c>
      <c r="T509" s="8" t="s">
        <v>446</v>
      </c>
    </row>
    <row r="510" spans="1:20" s="4" customFormat="1" ht="75">
      <c r="A510" s="74" t="str">
        <f>A$509</f>
        <v>Cross-Sector</v>
      </c>
      <c r="B510" s="74" t="str">
        <f t="shared" ref="B510:C510" si="119">B$509</f>
        <v>Carbon Tax</v>
      </c>
      <c r="C510" s="74" t="str">
        <f t="shared" si="119"/>
        <v>Additional Carbon Tax Rate</v>
      </c>
      <c r="D510" s="53" t="s">
        <v>386</v>
      </c>
      <c r="E510" s="53"/>
      <c r="F510" s="53" t="s">
        <v>387</v>
      </c>
      <c r="G510" s="53"/>
      <c r="H510" s="180">
        <v>172</v>
      </c>
      <c r="I510" s="53" t="s">
        <v>48</v>
      </c>
      <c r="J510" s="74" t="str">
        <f t="shared" ref="J510:J514" si="120">J$509</f>
        <v>Carbon Tax</v>
      </c>
      <c r="K510" s="66" t="str">
        <f t="shared" ref="K510:O514" si="121">K$509</f>
        <v>cross carbon tax</v>
      </c>
      <c r="L510" s="66">
        <f t="shared" si="121"/>
        <v>0</v>
      </c>
      <c r="M510" s="66">
        <f t="shared" si="121"/>
        <v>300</v>
      </c>
      <c r="N510" s="66">
        <f t="shared" si="121"/>
        <v>5</v>
      </c>
      <c r="O510" s="55" t="str">
        <f t="shared" si="121"/>
        <v>$/metric ton CO2e</v>
      </c>
      <c r="P510" s="205" t="s">
        <v>1721</v>
      </c>
      <c r="Q510" s="55" t="str">
        <f t="shared" ref="Q510:R514" si="122">Q$509</f>
        <v>fuels.html#carbon-tax</v>
      </c>
      <c r="R510" s="152" t="str">
        <f t="shared" si="122"/>
        <v>carbon-tax.html</v>
      </c>
      <c r="S510" s="193" t="s">
        <v>1680</v>
      </c>
      <c r="T510" s="55"/>
    </row>
    <row r="511" spans="1:20" s="4" customFormat="1" ht="90">
      <c r="A511" s="74" t="str">
        <f t="shared" ref="A511:C514" si="123">A$509</f>
        <v>Cross-Sector</v>
      </c>
      <c r="B511" s="74" t="str">
        <f t="shared" si="123"/>
        <v>Carbon Tax</v>
      </c>
      <c r="C511" s="74" t="str">
        <f t="shared" si="123"/>
        <v>Additional Carbon Tax Rate</v>
      </c>
      <c r="D511" s="53" t="s">
        <v>380</v>
      </c>
      <c r="E511" s="53"/>
      <c r="F511" s="53" t="s">
        <v>384</v>
      </c>
      <c r="G511" s="53"/>
      <c r="H511" s="180">
        <v>173</v>
      </c>
      <c r="I511" s="53" t="s">
        <v>48</v>
      </c>
      <c r="J511" s="74" t="str">
        <f t="shared" si="120"/>
        <v>Carbon Tax</v>
      </c>
      <c r="K511" s="66" t="str">
        <f t="shared" si="121"/>
        <v>cross carbon tax</v>
      </c>
      <c r="L511" s="66">
        <f t="shared" si="121"/>
        <v>0</v>
      </c>
      <c r="M511" s="66">
        <f t="shared" si="121"/>
        <v>300</v>
      </c>
      <c r="N511" s="66">
        <f t="shared" si="121"/>
        <v>5</v>
      </c>
      <c r="O511" s="55" t="str">
        <f t="shared" si="121"/>
        <v>$/metric ton CO2e</v>
      </c>
      <c r="P511" s="205" t="s">
        <v>1722</v>
      </c>
      <c r="Q511" s="55" t="str">
        <f t="shared" si="122"/>
        <v>fuels.html#carbon-tax</v>
      </c>
      <c r="R511" s="152" t="str">
        <f t="shared" si="122"/>
        <v>carbon-tax.html</v>
      </c>
      <c r="S511" s="194"/>
      <c r="T511" s="55"/>
    </row>
    <row r="512" spans="1:20" s="4" customFormat="1" ht="90">
      <c r="A512" s="74" t="str">
        <f t="shared" si="123"/>
        <v>Cross-Sector</v>
      </c>
      <c r="B512" s="74" t="str">
        <f t="shared" si="123"/>
        <v>Carbon Tax</v>
      </c>
      <c r="C512" s="74" t="str">
        <f t="shared" si="123"/>
        <v>Additional Carbon Tax Rate</v>
      </c>
      <c r="D512" s="53" t="s">
        <v>381</v>
      </c>
      <c r="E512" s="53"/>
      <c r="F512" s="53" t="s">
        <v>385</v>
      </c>
      <c r="G512" s="53"/>
      <c r="H512" s="180">
        <v>174</v>
      </c>
      <c r="I512" s="53" t="s">
        <v>48</v>
      </c>
      <c r="J512" s="74" t="str">
        <f t="shared" si="120"/>
        <v>Carbon Tax</v>
      </c>
      <c r="K512" s="66" t="str">
        <f t="shared" si="121"/>
        <v>cross carbon tax</v>
      </c>
      <c r="L512" s="66">
        <f t="shared" si="121"/>
        <v>0</v>
      </c>
      <c r="M512" s="66">
        <f t="shared" si="121"/>
        <v>300</v>
      </c>
      <c r="N512" s="66">
        <f t="shared" si="121"/>
        <v>5</v>
      </c>
      <c r="O512" s="55" t="str">
        <f t="shared" si="121"/>
        <v>$/metric ton CO2e</v>
      </c>
      <c r="P512" s="205" t="s">
        <v>1723</v>
      </c>
      <c r="Q512" s="55" t="str">
        <f t="shared" si="122"/>
        <v>fuels.html#carbon-tax</v>
      </c>
      <c r="R512" s="152" t="str">
        <f t="shared" si="122"/>
        <v>carbon-tax.html</v>
      </c>
      <c r="S512" s="194"/>
      <c r="T512" s="55"/>
    </row>
    <row r="513" spans="1:20" s="4" customFormat="1" ht="120">
      <c r="A513" s="74" t="str">
        <f t="shared" si="123"/>
        <v>Cross-Sector</v>
      </c>
      <c r="B513" s="74" t="str">
        <f t="shared" si="123"/>
        <v>Carbon Tax</v>
      </c>
      <c r="C513" s="74" t="str">
        <f t="shared" si="123"/>
        <v>Additional Carbon Tax Rate</v>
      </c>
      <c r="D513" s="53" t="s">
        <v>379</v>
      </c>
      <c r="E513" s="53"/>
      <c r="F513" s="53" t="s">
        <v>383</v>
      </c>
      <c r="G513" s="53"/>
      <c r="H513" s="180">
        <v>175</v>
      </c>
      <c r="I513" s="53" t="s">
        <v>48</v>
      </c>
      <c r="J513" s="74" t="str">
        <f t="shared" si="120"/>
        <v>Carbon Tax</v>
      </c>
      <c r="K513" s="66" t="str">
        <f t="shared" si="121"/>
        <v>cross carbon tax</v>
      </c>
      <c r="L513" s="66">
        <f t="shared" si="121"/>
        <v>0</v>
      </c>
      <c r="M513" s="66">
        <f t="shared" si="121"/>
        <v>300</v>
      </c>
      <c r="N513" s="66">
        <f t="shared" si="121"/>
        <v>5</v>
      </c>
      <c r="O513" s="55" t="str">
        <f t="shared" si="121"/>
        <v>$/metric ton CO2e</v>
      </c>
      <c r="P513" s="205" t="s">
        <v>1724</v>
      </c>
      <c r="Q513" s="55" t="str">
        <f t="shared" si="122"/>
        <v>fuels.html#carbon-tax</v>
      </c>
      <c r="R513" s="152" t="str">
        <f t="shared" si="122"/>
        <v>carbon-tax.html</v>
      </c>
      <c r="S513" s="194"/>
      <c r="T513" s="55"/>
    </row>
    <row r="514" spans="1:20" s="4" customFormat="1" ht="75">
      <c r="A514" s="74" t="str">
        <f t="shared" si="123"/>
        <v>Cross-Sector</v>
      </c>
      <c r="B514" s="74" t="str">
        <f t="shared" si="123"/>
        <v>Carbon Tax</v>
      </c>
      <c r="C514" s="74" t="str">
        <f t="shared" si="123"/>
        <v>Additional Carbon Tax Rate</v>
      </c>
      <c r="D514" s="53" t="s">
        <v>993</v>
      </c>
      <c r="E514" s="53"/>
      <c r="F514" s="53" t="s">
        <v>1481</v>
      </c>
      <c r="G514" s="53"/>
      <c r="H514" s="180">
        <v>544</v>
      </c>
      <c r="I514" s="53" t="s">
        <v>48</v>
      </c>
      <c r="J514" s="74" t="str">
        <f t="shared" si="120"/>
        <v>Carbon Tax</v>
      </c>
      <c r="K514" s="66" t="str">
        <f t="shared" si="121"/>
        <v>cross carbon tax</v>
      </c>
      <c r="L514" s="66">
        <f t="shared" si="121"/>
        <v>0</v>
      </c>
      <c r="M514" s="66">
        <f t="shared" si="121"/>
        <v>300</v>
      </c>
      <c r="N514" s="66">
        <f t="shared" si="121"/>
        <v>5</v>
      </c>
      <c r="O514" s="55" t="str">
        <f t="shared" si="121"/>
        <v>$/metric ton CO2e</v>
      </c>
      <c r="P514" s="205" t="s">
        <v>1725</v>
      </c>
      <c r="Q514" s="55" t="str">
        <f t="shared" si="122"/>
        <v>fuels.html#carbon-tax</v>
      </c>
      <c r="R514" s="152" t="str">
        <f t="shared" si="122"/>
        <v>carbon-tax.html</v>
      </c>
      <c r="S514" s="194"/>
      <c r="T514" s="55"/>
    </row>
    <row r="515" spans="1:20" s="4" customFormat="1" ht="30">
      <c r="A515" s="92" t="s">
        <v>10</v>
      </c>
      <c r="B515" s="92" t="s">
        <v>29</v>
      </c>
      <c r="C515" s="92" t="s">
        <v>160</v>
      </c>
      <c r="D515" s="53" t="s">
        <v>57</v>
      </c>
      <c r="E515" s="53"/>
      <c r="F515" s="53" t="s">
        <v>102</v>
      </c>
      <c r="G515" s="53"/>
      <c r="H515" s="180">
        <v>706</v>
      </c>
      <c r="I515" s="8" t="s">
        <v>49</v>
      </c>
      <c r="J515" s="76" t="s">
        <v>29</v>
      </c>
      <c r="K515" s="76" t="s">
        <v>584</v>
      </c>
      <c r="L515" s="65"/>
      <c r="M515" s="65"/>
      <c r="N515" s="65"/>
      <c r="O515" s="53"/>
      <c r="P515" s="194"/>
      <c r="Q515" s="55"/>
      <c r="R515" s="151"/>
      <c r="S515" s="198"/>
      <c r="T515" s="55"/>
    </row>
    <row r="516" spans="1:20" s="4" customFormat="1" ht="45">
      <c r="A516" s="74" t="str">
        <f>A$515</f>
        <v>Cross-Sector</v>
      </c>
      <c r="B516" s="74" t="str">
        <f>B$515</f>
        <v>End Existing Subsidies</v>
      </c>
      <c r="C516" s="74" t="str">
        <f t="shared" ref="B516:C531" si="124">C$515</f>
        <v>Percent Reduction in BAU Subsidies</v>
      </c>
      <c r="D516" s="8" t="s">
        <v>503</v>
      </c>
      <c r="E516" s="53"/>
      <c r="F516" s="8" t="s">
        <v>500</v>
      </c>
      <c r="G516" s="53"/>
      <c r="H516" s="180">
        <v>69</v>
      </c>
      <c r="I516" s="8" t="s">
        <v>48</v>
      </c>
      <c r="J516" s="74" t="str">
        <f t="shared" ref="J516:K531" si="125">J$515</f>
        <v>End Existing Subsidies</v>
      </c>
      <c r="K516" s="74" t="str">
        <f t="shared" si="125"/>
        <v>cross reduce BAU subsidies</v>
      </c>
      <c r="L516" s="63">
        <v>0</v>
      </c>
      <c r="M516" s="63">
        <v>1</v>
      </c>
      <c r="N516" s="63">
        <v>0.01</v>
      </c>
      <c r="O516" s="53" t="s">
        <v>162</v>
      </c>
      <c r="P516" s="194" t="s">
        <v>931</v>
      </c>
      <c r="Q516" s="8" t="s">
        <v>272</v>
      </c>
      <c r="R516" s="151" t="s">
        <v>273</v>
      </c>
      <c r="S516" s="184" t="s">
        <v>173</v>
      </c>
      <c r="T516" s="55"/>
    </row>
    <row r="517" spans="1:20" s="4" customFormat="1" ht="45">
      <c r="A517" s="74" t="str">
        <f t="shared" ref="A517:C532" si="126">A$515</f>
        <v>Cross-Sector</v>
      </c>
      <c r="B517" s="74" t="str">
        <f t="shared" si="124"/>
        <v>End Existing Subsidies</v>
      </c>
      <c r="C517" s="74" t="str">
        <f t="shared" si="124"/>
        <v>Percent Reduction in BAU Subsidies</v>
      </c>
      <c r="D517" s="8" t="s">
        <v>51</v>
      </c>
      <c r="E517" s="53"/>
      <c r="F517" s="8" t="s">
        <v>96</v>
      </c>
      <c r="G517" s="53"/>
      <c r="H517" s="180">
        <v>70</v>
      </c>
      <c r="I517" s="8" t="s">
        <v>48</v>
      </c>
      <c r="J517" s="74" t="str">
        <f t="shared" si="125"/>
        <v>End Existing Subsidies</v>
      </c>
      <c r="K517" s="74" t="str">
        <f t="shared" si="125"/>
        <v>cross reduce BAU subsidies</v>
      </c>
      <c r="L517" s="61">
        <f>L$516</f>
        <v>0</v>
      </c>
      <c r="M517" s="61">
        <f>M$516</f>
        <v>1</v>
      </c>
      <c r="N517" s="61">
        <f>N$516</f>
        <v>0.01</v>
      </c>
      <c r="O517" s="55" t="str">
        <f>O$516</f>
        <v>% reduction in BAU subsidies</v>
      </c>
      <c r="P517" s="194" t="s">
        <v>932</v>
      </c>
      <c r="Q517" s="8" t="s">
        <v>272</v>
      </c>
      <c r="R517" s="151" t="s">
        <v>273</v>
      </c>
      <c r="S517" s="184" t="s">
        <v>173</v>
      </c>
      <c r="T517" s="55"/>
    </row>
    <row r="518" spans="1:20" s="4" customFormat="1" ht="45">
      <c r="A518" s="74" t="str">
        <f t="shared" si="126"/>
        <v>Cross-Sector</v>
      </c>
      <c r="B518" s="74" t="str">
        <f t="shared" si="124"/>
        <v>End Existing Subsidies</v>
      </c>
      <c r="C518" s="74" t="str">
        <f t="shared" si="124"/>
        <v>Percent Reduction in BAU Subsidies</v>
      </c>
      <c r="D518" s="8" t="s">
        <v>52</v>
      </c>
      <c r="E518" s="53"/>
      <c r="F518" s="8" t="s">
        <v>97</v>
      </c>
      <c r="G518" s="53"/>
      <c r="H518" s="180">
        <v>71</v>
      </c>
      <c r="I518" s="8" t="s">
        <v>48</v>
      </c>
      <c r="J518" s="74" t="str">
        <f t="shared" si="125"/>
        <v>End Existing Subsidies</v>
      </c>
      <c r="K518" s="74" t="str">
        <f t="shared" si="125"/>
        <v>cross reduce BAU subsidies</v>
      </c>
      <c r="L518" s="61">
        <f t="shared" ref="L518:O521" si="127">L$516</f>
        <v>0</v>
      </c>
      <c r="M518" s="61">
        <f t="shared" si="127"/>
        <v>1</v>
      </c>
      <c r="N518" s="61">
        <f t="shared" si="127"/>
        <v>0.01</v>
      </c>
      <c r="O518" s="55" t="str">
        <f t="shared" si="127"/>
        <v>% reduction in BAU subsidies</v>
      </c>
      <c r="P518" s="194" t="s">
        <v>933</v>
      </c>
      <c r="Q518" s="8" t="s">
        <v>272</v>
      </c>
      <c r="R518" s="151" t="s">
        <v>273</v>
      </c>
      <c r="S518" s="184" t="s">
        <v>173</v>
      </c>
      <c r="T518" s="55"/>
    </row>
    <row r="519" spans="1:20" s="4" customFormat="1" ht="30">
      <c r="A519" s="74" t="str">
        <f t="shared" si="126"/>
        <v>Cross-Sector</v>
      </c>
      <c r="B519" s="74" t="str">
        <f t="shared" si="124"/>
        <v>End Existing Subsidies</v>
      </c>
      <c r="C519" s="74" t="str">
        <f t="shared" si="124"/>
        <v>Percent Reduction in BAU Subsidies</v>
      </c>
      <c r="D519" s="8" t="s">
        <v>53</v>
      </c>
      <c r="E519" s="53"/>
      <c r="F519" s="8" t="s">
        <v>98</v>
      </c>
      <c r="G519" s="53"/>
      <c r="H519" s="180">
        <v>72</v>
      </c>
      <c r="I519" s="8" t="s">
        <v>49</v>
      </c>
      <c r="J519" s="74" t="str">
        <f t="shared" si="125"/>
        <v>End Existing Subsidies</v>
      </c>
      <c r="K519" s="74" t="str">
        <f t="shared" si="125"/>
        <v>cross reduce BAU subsidies</v>
      </c>
      <c r="L519" s="61"/>
      <c r="M519" s="61"/>
      <c r="N519" s="61"/>
      <c r="O519" s="55"/>
      <c r="P519" s="194"/>
      <c r="Q519" s="8"/>
      <c r="R519" s="151"/>
      <c r="S519" s="184"/>
      <c r="T519" s="55"/>
    </row>
    <row r="520" spans="1:20" s="4" customFormat="1" ht="30">
      <c r="A520" s="74" t="str">
        <f t="shared" si="126"/>
        <v>Cross-Sector</v>
      </c>
      <c r="B520" s="74" t="str">
        <f t="shared" si="124"/>
        <v>End Existing Subsidies</v>
      </c>
      <c r="C520" s="74" t="str">
        <f t="shared" si="124"/>
        <v>Percent Reduction in BAU Subsidies</v>
      </c>
      <c r="D520" s="8" t="s">
        <v>54</v>
      </c>
      <c r="E520" s="53"/>
      <c r="F520" s="8" t="s">
        <v>505</v>
      </c>
      <c r="G520" s="53"/>
      <c r="H520" s="180">
        <v>73</v>
      </c>
      <c r="I520" s="8" t="s">
        <v>49</v>
      </c>
      <c r="J520" s="74" t="str">
        <f t="shared" si="125"/>
        <v>End Existing Subsidies</v>
      </c>
      <c r="K520" s="74" t="str">
        <f t="shared" si="125"/>
        <v>cross reduce BAU subsidies</v>
      </c>
      <c r="L520" s="61"/>
      <c r="M520" s="61"/>
      <c r="N520" s="61"/>
      <c r="O520" s="55"/>
      <c r="P520" s="194"/>
      <c r="Q520" s="8"/>
      <c r="R520" s="151"/>
      <c r="S520" s="184"/>
      <c r="T520" s="55"/>
    </row>
    <row r="521" spans="1:20" s="4" customFormat="1" ht="45">
      <c r="A521" s="74" t="str">
        <f t="shared" si="126"/>
        <v>Cross-Sector</v>
      </c>
      <c r="B521" s="74" t="str">
        <f t="shared" si="124"/>
        <v>End Existing Subsidies</v>
      </c>
      <c r="C521" s="74" t="str">
        <f t="shared" si="124"/>
        <v>Percent Reduction in BAU Subsidies</v>
      </c>
      <c r="D521" s="8" t="s">
        <v>55</v>
      </c>
      <c r="E521" s="53"/>
      <c r="F521" s="8" t="s">
        <v>103</v>
      </c>
      <c r="G521" s="53"/>
      <c r="H521" s="180">
        <v>74</v>
      </c>
      <c r="I521" s="8" t="s">
        <v>48</v>
      </c>
      <c r="J521" s="74" t="str">
        <f t="shared" si="125"/>
        <v>End Existing Subsidies</v>
      </c>
      <c r="K521" s="74" t="str">
        <f t="shared" si="125"/>
        <v>cross reduce BAU subsidies</v>
      </c>
      <c r="L521" s="61">
        <f t="shared" si="127"/>
        <v>0</v>
      </c>
      <c r="M521" s="61">
        <f t="shared" si="127"/>
        <v>1</v>
      </c>
      <c r="N521" s="61">
        <f t="shared" si="127"/>
        <v>0.01</v>
      </c>
      <c r="O521" s="55" t="str">
        <f t="shared" si="127"/>
        <v>% reduction in BAU subsidies</v>
      </c>
      <c r="P521" s="194" t="s">
        <v>811</v>
      </c>
      <c r="Q521" s="8" t="s">
        <v>272</v>
      </c>
      <c r="R521" s="151" t="s">
        <v>273</v>
      </c>
      <c r="S521" s="184" t="s">
        <v>173</v>
      </c>
      <c r="T521" s="55"/>
    </row>
    <row r="522" spans="1:20" s="4" customFormat="1" ht="30">
      <c r="A522" s="74" t="str">
        <f t="shared" si="126"/>
        <v>Cross-Sector</v>
      </c>
      <c r="B522" s="74" t="str">
        <f t="shared" si="124"/>
        <v>End Existing Subsidies</v>
      </c>
      <c r="C522" s="74" t="str">
        <f t="shared" si="124"/>
        <v>Percent Reduction in BAU Subsidies</v>
      </c>
      <c r="D522" s="8" t="s">
        <v>56</v>
      </c>
      <c r="E522" s="53"/>
      <c r="F522" s="8" t="s">
        <v>101</v>
      </c>
      <c r="G522" s="53"/>
      <c r="H522" s="180">
        <v>707</v>
      </c>
      <c r="I522" s="8" t="s">
        <v>49</v>
      </c>
      <c r="J522" s="74" t="str">
        <f t="shared" si="125"/>
        <v>End Existing Subsidies</v>
      </c>
      <c r="K522" s="74" t="str">
        <f t="shared" si="125"/>
        <v>cross reduce BAU subsidies</v>
      </c>
      <c r="L522" s="65"/>
      <c r="M522" s="65"/>
      <c r="N522" s="65"/>
      <c r="O522" s="53"/>
      <c r="P522" s="184"/>
      <c r="Q522" s="55"/>
      <c r="R522" s="151"/>
      <c r="S522" s="198"/>
      <c r="T522" s="55"/>
    </row>
    <row r="523" spans="1:20" s="4" customFormat="1" ht="45">
      <c r="A523" s="74" t="str">
        <f t="shared" si="126"/>
        <v>Cross-Sector</v>
      </c>
      <c r="B523" s="74" t="str">
        <f t="shared" si="124"/>
        <v>End Existing Subsidies</v>
      </c>
      <c r="C523" s="74" t="str">
        <f t="shared" si="124"/>
        <v>Percent Reduction in BAU Subsidies</v>
      </c>
      <c r="D523" s="8" t="s">
        <v>58</v>
      </c>
      <c r="E523" s="53"/>
      <c r="F523" s="8" t="s">
        <v>104</v>
      </c>
      <c r="G523" s="53"/>
      <c r="H523" s="180">
        <v>75</v>
      </c>
      <c r="I523" s="8" t="s">
        <v>48</v>
      </c>
      <c r="J523" s="74" t="str">
        <f t="shared" si="125"/>
        <v>End Existing Subsidies</v>
      </c>
      <c r="K523" s="74" t="str">
        <f t="shared" si="125"/>
        <v>cross reduce BAU subsidies</v>
      </c>
      <c r="L523" s="61">
        <f t="shared" ref="L523:O524" si="128">L$516</f>
        <v>0</v>
      </c>
      <c r="M523" s="61">
        <f t="shared" si="128"/>
        <v>1</v>
      </c>
      <c r="N523" s="61">
        <f t="shared" si="128"/>
        <v>0.01</v>
      </c>
      <c r="O523" s="55" t="str">
        <f t="shared" si="128"/>
        <v>% reduction in BAU subsidies</v>
      </c>
      <c r="P523" s="194" t="s">
        <v>812</v>
      </c>
      <c r="Q523" s="8" t="s">
        <v>272</v>
      </c>
      <c r="R523" s="151" t="s">
        <v>273</v>
      </c>
      <c r="S523" s="184" t="s">
        <v>173</v>
      </c>
      <c r="T523" s="55"/>
    </row>
    <row r="524" spans="1:20" s="4" customFormat="1" ht="45">
      <c r="A524" s="74" t="str">
        <f t="shared" si="126"/>
        <v>Cross-Sector</v>
      </c>
      <c r="B524" s="74" t="str">
        <f t="shared" si="124"/>
        <v>End Existing Subsidies</v>
      </c>
      <c r="C524" s="74" t="str">
        <f t="shared" si="124"/>
        <v>Percent Reduction in BAU Subsidies</v>
      </c>
      <c r="D524" s="8" t="s">
        <v>59</v>
      </c>
      <c r="E524" s="53"/>
      <c r="F524" s="8" t="s">
        <v>105</v>
      </c>
      <c r="G524" s="53"/>
      <c r="H524" s="180">
        <v>76</v>
      </c>
      <c r="I524" s="8" t="s">
        <v>48</v>
      </c>
      <c r="J524" s="74" t="str">
        <f t="shared" si="125"/>
        <v>End Existing Subsidies</v>
      </c>
      <c r="K524" s="74" t="str">
        <f t="shared" si="125"/>
        <v>cross reduce BAU subsidies</v>
      </c>
      <c r="L524" s="61">
        <f t="shared" si="128"/>
        <v>0</v>
      </c>
      <c r="M524" s="61">
        <f t="shared" si="128"/>
        <v>1</v>
      </c>
      <c r="N524" s="61">
        <f t="shared" si="128"/>
        <v>0.01</v>
      </c>
      <c r="O524" s="55" t="str">
        <f t="shared" si="128"/>
        <v>% reduction in BAU subsidies</v>
      </c>
      <c r="P524" s="194" t="s">
        <v>934</v>
      </c>
      <c r="Q524" s="8" t="s">
        <v>272</v>
      </c>
      <c r="R524" s="151" t="s">
        <v>273</v>
      </c>
      <c r="S524" s="184" t="s">
        <v>173</v>
      </c>
      <c r="T524" s="55"/>
    </row>
    <row r="525" spans="1:20" s="4" customFormat="1" ht="30">
      <c r="A525" s="74" t="str">
        <f t="shared" si="126"/>
        <v>Cross-Sector</v>
      </c>
      <c r="B525" s="74" t="str">
        <f t="shared" si="124"/>
        <v>End Existing Subsidies</v>
      </c>
      <c r="C525" s="74" t="str">
        <f t="shared" si="124"/>
        <v>Percent Reduction in BAU Subsidies</v>
      </c>
      <c r="D525" s="8" t="s">
        <v>60</v>
      </c>
      <c r="E525" s="53"/>
      <c r="F525" s="8" t="s">
        <v>106</v>
      </c>
      <c r="G525" s="53"/>
      <c r="H525" s="180">
        <v>708</v>
      </c>
      <c r="I525" s="8" t="s">
        <v>49</v>
      </c>
      <c r="J525" s="74" t="str">
        <f t="shared" si="125"/>
        <v>End Existing Subsidies</v>
      </c>
      <c r="K525" s="74" t="str">
        <f t="shared" si="125"/>
        <v>cross reduce BAU subsidies</v>
      </c>
      <c r="L525" s="65"/>
      <c r="M525" s="65"/>
      <c r="N525" s="65"/>
      <c r="O525" s="53"/>
      <c r="P525" s="184"/>
      <c r="Q525" s="55"/>
      <c r="R525" s="151"/>
      <c r="S525" s="198"/>
      <c r="T525" s="55"/>
    </row>
    <row r="526" spans="1:20" s="4" customFormat="1" ht="60">
      <c r="A526" s="74" t="str">
        <f t="shared" si="126"/>
        <v>Cross-Sector</v>
      </c>
      <c r="B526" s="74" t="str">
        <f t="shared" si="124"/>
        <v>End Existing Subsidies</v>
      </c>
      <c r="C526" s="74" t="str">
        <f t="shared" si="124"/>
        <v>Percent Reduction in BAU Subsidies</v>
      </c>
      <c r="D526" s="8" t="s">
        <v>61</v>
      </c>
      <c r="E526" s="53"/>
      <c r="F526" s="8" t="s">
        <v>107</v>
      </c>
      <c r="G526" s="53"/>
      <c r="H526" s="180">
        <v>709</v>
      </c>
      <c r="I526" s="8" t="s">
        <v>49</v>
      </c>
      <c r="J526" s="74" t="str">
        <f t="shared" si="125"/>
        <v>End Existing Subsidies</v>
      </c>
      <c r="K526" s="74" t="str">
        <f t="shared" si="125"/>
        <v>cross reduce BAU subsidies</v>
      </c>
      <c r="L526" s="65"/>
      <c r="M526" s="65"/>
      <c r="N526" s="65"/>
      <c r="O526" s="53"/>
      <c r="P526" s="205" t="s">
        <v>1774</v>
      </c>
      <c r="Q526" s="55"/>
      <c r="R526" s="151"/>
      <c r="S526" s="193" t="s">
        <v>1681</v>
      </c>
      <c r="T526" s="55"/>
    </row>
    <row r="527" spans="1:20" s="4" customFormat="1" ht="30">
      <c r="A527" s="74" t="str">
        <f t="shared" si="126"/>
        <v>Cross-Sector</v>
      </c>
      <c r="B527" s="74" t="str">
        <f t="shared" si="124"/>
        <v>End Existing Subsidies</v>
      </c>
      <c r="C527" s="74" t="str">
        <f t="shared" si="124"/>
        <v>Percent Reduction in BAU Subsidies</v>
      </c>
      <c r="D527" s="8" t="s">
        <v>966</v>
      </c>
      <c r="E527" s="53"/>
      <c r="F527" s="8" t="s">
        <v>967</v>
      </c>
      <c r="G527" s="53"/>
      <c r="H527" s="180">
        <v>710</v>
      </c>
      <c r="I527" s="8" t="s">
        <v>49</v>
      </c>
      <c r="J527" s="74" t="str">
        <f t="shared" si="125"/>
        <v>End Existing Subsidies</v>
      </c>
      <c r="K527" s="74" t="str">
        <f t="shared" si="125"/>
        <v>cross reduce BAU subsidies</v>
      </c>
      <c r="L527" s="61"/>
      <c r="M527" s="61"/>
      <c r="N527" s="61"/>
      <c r="O527" s="55"/>
      <c r="P527" s="194"/>
      <c r="Q527" s="8"/>
      <c r="R527" s="151"/>
      <c r="S527" s="184"/>
      <c r="T527" s="55"/>
    </row>
    <row r="528" spans="1:20" s="4" customFormat="1" ht="30">
      <c r="A528" s="74" t="str">
        <f t="shared" si="126"/>
        <v>Cross-Sector</v>
      </c>
      <c r="B528" s="74" t="str">
        <f t="shared" si="124"/>
        <v>End Existing Subsidies</v>
      </c>
      <c r="C528" s="74" t="str">
        <f t="shared" si="124"/>
        <v>Percent Reduction in BAU Subsidies</v>
      </c>
      <c r="D528" s="8" t="s">
        <v>81</v>
      </c>
      <c r="E528" s="53"/>
      <c r="F528" s="8" t="s">
        <v>108</v>
      </c>
      <c r="G528" s="53"/>
      <c r="H528" s="180">
        <v>711</v>
      </c>
      <c r="I528" s="8" t="s">
        <v>49</v>
      </c>
      <c r="J528" s="74" t="str">
        <f t="shared" si="125"/>
        <v>End Existing Subsidies</v>
      </c>
      <c r="K528" s="74" t="str">
        <f t="shared" si="125"/>
        <v>cross reduce BAU subsidies</v>
      </c>
      <c r="L528" s="65"/>
      <c r="M528" s="65"/>
      <c r="N528" s="65"/>
      <c r="O528" s="53"/>
      <c r="P528" s="184"/>
      <c r="Q528" s="55"/>
      <c r="R528" s="151"/>
      <c r="S528" s="198"/>
      <c r="T528" s="55"/>
    </row>
    <row r="529" spans="1:20" s="4" customFormat="1" ht="30">
      <c r="A529" s="74" t="str">
        <f t="shared" si="126"/>
        <v>Cross-Sector</v>
      </c>
      <c r="B529" s="74" t="str">
        <f t="shared" si="124"/>
        <v>End Existing Subsidies</v>
      </c>
      <c r="C529" s="74" t="str">
        <f t="shared" si="124"/>
        <v>Percent Reduction in BAU Subsidies</v>
      </c>
      <c r="D529" s="8" t="s">
        <v>487</v>
      </c>
      <c r="E529" s="53"/>
      <c r="F529" s="8" t="s">
        <v>488</v>
      </c>
      <c r="G529" s="53"/>
      <c r="H529" s="180">
        <v>712</v>
      </c>
      <c r="I529" s="8" t="s">
        <v>49</v>
      </c>
      <c r="J529" s="74" t="str">
        <f t="shared" si="125"/>
        <v>End Existing Subsidies</v>
      </c>
      <c r="K529" s="74" t="str">
        <f t="shared" si="125"/>
        <v>cross reduce BAU subsidies</v>
      </c>
      <c r="L529" s="65"/>
      <c r="M529" s="65"/>
      <c r="N529" s="65"/>
      <c r="O529" s="53"/>
      <c r="P529" s="184"/>
      <c r="Q529" s="55"/>
      <c r="R529" s="151"/>
      <c r="S529" s="198"/>
      <c r="T529" s="55"/>
    </row>
    <row r="530" spans="1:20" s="4" customFormat="1" ht="30">
      <c r="A530" s="74" t="str">
        <f t="shared" si="126"/>
        <v>Cross-Sector</v>
      </c>
      <c r="B530" s="74" t="str">
        <f t="shared" si="124"/>
        <v>End Existing Subsidies</v>
      </c>
      <c r="C530" s="74" t="str">
        <f t="shared" si="124"/>
        <v>Percent Reduction in BAU Subsidies</v>
      </c>
      <c r="D530" s="8" t="s">
        <v>496</v>
      </c>
      <c r="E530" s="53"/>
      <c r="F530" s="8" t="s">
        <v>497</v>
      </c>
      <c r="G530" s="53"/>
      <c r="H530" s="180">
        <v>713</v>
      </c>
      <c r="I530" s="8" t="s">
        <v>49</v>
      </c>
      <c r="J530" s="74" t="str">
        <f t="shared" si="125"/>
        <v>End Existing Subsidies</v>
      </c>
      <c r="K530" s="74" t="str">
        <f t="shared" si="125"/>
        <v>cross reduce BAU subsidies</v>
      </c>
      <c r="L530" s="64"/>
      <c r="M530" s="64"/>
      <c r="N530" s="64"/>
      <c r="O530" s="55"/>
      <c r="P530" s="184"/>
      <c r="Q530" s="55"/>
      <c r="R530" s="151"/>
      <c r="S530" s="198"/>
      <c r="T530" s="55"/>
    </row>
    <row r="531" spans="1:20" s="4" customFormat="1" ht="30">
      <c r="A531" s="74" t="str">
        <f t="shared" si="126"/>
        <v>Cross-Sector</v>
      </c>
      <c r="B531" s="74" t="str">
        <f t="shared" si="124"/>
        <v>End Existing Subsidies</v>
      </c>
      <c r="C531" s="74" t="str">
        <f t="shared" si="124"/>
        <v>Percent Reduction in BAU Subsidies</v>
      </c>
      <c r="D531" s="8" t="s">
        <v>958</v>
      </c>
      <c r="E531" s="53"/>
      <c r="F531" s="8" t="s">
        <v>962</v>
      </c>
      <c r="G531" s="53"/>
      <c r="H531" s="180">
        <v>714</v>
      </c>
      <c r="I531" s="8" t="s">
        <v>49</v>
      </c>
      <c r="J531" s="74" t="str">
        <f t="shared" si="125"/>
        <v>End Existing Subsidies</v>
      </c>
      <c r="K531" s="74" t="str">
        <f t="shared" si="125"/>
        <v>cross reduce BAU subsidies</v>
      </c>
      <c r="L531" s="64"/>
      <c r="M531" s="64"/>
      <c r="N531" s="64"/>
      <c r="O531" s="55"/>
      <c r="P531" s="184"/>
      <c r="Q531" s="55"/>
      <c r="R531" s="151"/>
      <c r="S531" s="198"/>
      <c r="T531" s="55"/>
    </row>
    <row r="532" spans="1:20" s="4" customFormat="1" ht="30">
      <c r="A532" s="74" t="str">
        <f t="shared" si="126"/>
        <v>Cross-Sector</v>
      </c>
      <c r="B532" s="74" t="str">
        <f t="shared" si="126"/>
        <v>End Existing Subsidies</v>
      </c>
      <c r="C532" s="74" t="str">
        <f t="shared" si="126"/>
        <v>Percent Reduction in BAU Subsidies</v>
      </c>
      <c r="D532" s="8" t="s">
        <v>968</v>
      </c>
      <c r="E532" s="53"/>
      <c r="F532" s="8" t="s">
        <v>969</v>
      </c>
      <c r="G532" s="53"/>
      <c r="H532" s="180">
        <v>715</v>
      </c>
      <c r="I532" s="8" t="s">
        <v>49</v>
      </c>
      <c r="J532" s="74" t="str">
        <f t="shared" ref="J532:K535" si="129">J$515</f>
        <v>End Existing Subsidies</v>
      </c>
      <c r="K532" s="74" t="str">
        <f t="shared" si="129"/>
        <v>cross reduce BAU subsidies</v>
      </c>
      <c r="L532" s="64"/>
      <c r="M532" s="64"/>
      <c r="N532" s="64"/>
      <c r="O532" s="55"/>
      <c r="P532" s="184"/>
      <c r="Q532" s="55"/>
      <c r="R532" s="151"/>
      <c r="S532" s="198"/>
      <c r="T532" s="55"/>
    </row>
    <row r="533" spans="1:20" s="4" customFormat="1" ht="30">
      <c r="A533" s="74" t="str">
        <f t="shared" ref="A533:C535" si="130">A$515</f>
        <v>Cross-Sector</v>
      </c>
      <c r="B533" s="74" t="str">
        <f t="shared" si="130"/>
        <v>End Existing Subsidies</v>
      </c>
      <c r="C533" s="74" t="str">
        <f t="shared" si="130"/>
        <v>Percent Reduction in BAU Subsidies</v>
      </c>
      <c r="D533" s="8" t="s">
        <v>959</v>
      </c>
      <c r="E533" s="53"/>
      <c r="F533" s="8" t="s">
        <v>963</v>
      </c>
      <c r="G533" s="53"/>
      <c r="H533" s="180">
        <v>716</v>
      </c>
      <c r="I533" s="8" t="s">
        <v>49</v>
      </c>
      <c r="J533" s="74" t="str">
        <f t="shared" si="129"/>
        <v>End Existing Subsidies</v>
      </c>
      <c r="K533" s="74" t="str">
        <f t="shared" si="129"/>
        <v>cross reduce BAU subsidies</v>
      </c>
      <c r="L533" s="64"/>
      <c r="M533" s="64"/>
      <c r="N533" s="64"/>
      <c r="O533" s="55"/>
      <c r="P533" s="184"/>
      <c r="Q533" s="55"/>
      <c r="R533" s="151"/>
      <c r="S533" s="198"/>
      <c r="T533" s="55"/>
    </row>
    <row r="534" spans="1:20" s="4" customFormat="1" ht="30">
      <c r="A534" s="74" t="str">
        <f t="shared" si="130"/>
        <v>Cross-Sector</v>
      </c>
      <c r="B534" s="74" t="str">
        <f t="shared" si="130"/>
        <v>End Existing Subsidies</v>
      </c>
      <c r="C534" s="74" t="str">
        <f t="shared" si="130"/>
        <v>Percent Reduction in BAU Subsidies</v>
      </c>
      <c r="D534" s="8" t="s">
        <v>960</v>
      </c>
      <c r="E534" s="53"/>
      <c r="F534" s="8" t="s">
        <v>964</v>
      </c>
      <c r="G534" s="53"/>
      <c r="H534" s="180">
        <v>717</v>
      </c>
      <c r="I534" s="8" t="s">
        <v>49</v>
      </c>
      <c r="J534" s="74" t="str">
        <f t="shared" si="129"/>
        <v>End Existing Subsidies</v>
      </c>
      <c r="K534" s="74" t="str">
        <f t="shared" si="129"/>
        <v>cross reduce BAU subsidies</v>
      </c>
      <c r="L534" s="64"/>
      <c r="M534" s="64"/>
      <c r="N534" s="64"/>
      <c r="O534" s="55"/>
      <c r="P534" s="184"/>
      <c r="Q534" s="55"/>
      <c r="R534" s="151"/>
      <c r="S534" s="198"/>
      <c r="T534" s="55"/>
    </row>
    <row r="535" spans="1:20" s="4" customFormat="1" ht="30">
      <c r="A535" s="74" t="str">
        <f t="shared" si="130"/>
        <v>Cross-Sector</v>
      </c>
      <c r="B535" s="74" t="str">
        <f t="shared" si="130"/>
        <v>End Existing Subsidies</v>
      </c>
      <c r="C535" s="74" t="str">
        <f t="shared" si="130"/>
        <v>Percent Reduction in BAU Subsidies</v>
      </c>
      <c r="D535" s="8" t="s">
        <v>961</v>
      </c>
      <c r="E535" s="53"/>
      <c r="F535" s="8" t="s">
        <v>965</v>
      </c>
      <c r="G535" s="53"/>
      <c r="H535" s="180">
        <v>718</v>
      </c>
      <c r="I535" s="8" t="s">
        <v>49</v>
      </c>
      <c r="J535" s="74" t="str">
        <f t="shared" si="129"/>
        <v>End Existing Subsidies</v>
      </c>
      <c r="K535" s="74" t="str">
        <f t="shared" si="129"/>
        <v>cross reduce BAU subsidies</v>
      </c>
      <c r="L535" s="64"/>
      <c r="M535" s="64"/>
      <c r="N535" s="64"/>
      <c r="O535" s="55"/>
      <c r="P535" s="184"/>
      <c r="Q535" s="55"/>
      <c r="R535" s="151"/>
      <c r="S535" s="198"/>
      <c r="T535" s="55"/>
    </row>
    <row r="536" spans="1:20" s="2" customFormat="1" ht="60">
      <c r="A536" s="93" t="s">
        <v>10</v>
      </c>
      <c r="B536" s="93" t="s">
        <v>918</v>
      </c>
      <c r="C536" s="93" t="s">
        <v>920</v>
      </c>
      <c r="D536" s="8"/>
      <c r="E536" s="8"/>
      <c r="F536" s="8"/>
      <c r="G536" s="8"/>
      <c r="H536" s="180">
        <v>719</v>
      </c>
      <c r="I536" s="8" t="s">
        <v>49</v>
      </c>
      <c r="J536" s="93" t="s">
        <v>921</v>
      </c>
      <c r="K536" s="93" t="s">
        <v>923</v>
      </c>
      <c r="L536" s="62"/>
      <c r="M536" s="62"/>
      <c r="N536" s="62"/>
      <c r="O536" s="8"/>
      <c r="P536" s="194"/>
      <c r="Q536" s="8"/>
      <c r="R536" s="151"/>
      <c r="S536" s="194"/>
      <c r="T536" s="8"/>
    </row>
    <row r="537" spans="1:20" s="2" customFormat="1" ht="75">
      <c r="A537" s="93" t="s">
        <v>10</v>
      </c>
      <c r="B537" s="93" t="s">
        <v>1782</v>
      </c>
      <c r="C537" s="93" t="s">
        <v>919</v>
      </c>
      <c r="D537" s="8"/>
      <c r="E537" s="8"/>
      <c r="F537" s="8"/>
      <c r="G537" s="8"/>
      <c r="H537" s="96">
        <v>509</v>
      </c>
      <c r="I537" s="8" t="s">
        <v>48</v>
      </c>
      <c r="J537" s="93" t="s">
        <v>1086</v>
      </c>
      <c r="K537" s="93" t="s">
        <v>922</v>
      </c>
      <c r="L537" s="65">
        <v>0</v>
      </c>
      <c r="M537" s="65">
        <v>1</v>
      </c>
      <c r="N537" s="65">
        <v>1</v>
      </c>
      <c r="O537" s="53" t="s">
        <v>33</v>
      </c>
      <c r="P537" s="53" t="s">
        <v>1783</v>
      </c>
      <c r="Q537" s="53" t="s">
        <v>268</v>
      </c>
      <c r="R537" s="151" t="s">
        <v>269</v>
      </c>
      <c r="S537" s="8"/>
      <c r="T537" s="8"/>
    </row>
    <row r="538" spans="1:20" s="2" customFormat="1" ht="60">
      <c r="A538" s="93" t="s">
        <v>10</v>
      </c>
      <c r="B538" s="93" t="s">
        <v>1268</v>
      </c>
      <c r="C538" s="93" t="s">
        <v>1267</v>
      </c>
      <c r="D538" s="8" t="s">
        <v>57</v>
      </c>
      <c r="E538" s="8"/>
      <c r="F538" s="8" t="s">
        <v>102</v>
      </c>
      <c r="G538" s="8"/>
      <c r="H538" s="180">
        <v>720</v>
      </c>
      <c r="I538" s="8" t="s">
        <v>49</v>
      </c>
      <c r="J538" s="75" t="s">
        <v>1268</v>
      </c>
      <c r="K538" s="92" t="s">
        <v>1269</v>
      </c>
      <c r="L538" s="65"/>
      <c r="M538" s="65"/>
      <c r="N538" s="65"/>
      <c r="O538" s="8"/>
      <c r="P538" s="194"/>
      <c r="Q538" s="8"/>
      <c r="R538" s="151"/>
      <c r="S538" s="184"/>
      <c r="T538" s="8"/>
    </row>
    <row r="539" spans="1:20" s="2" customFormat="1" ht="60">
      <c r="A539" s="74" t="str">
        <f>A$538</f>
        <v>Cross-Sector</v>
      </c>
      <c r="B539" s="74" t="str">
        <f t="shared" ref="B539:C540" si="131">B$538</f>
        <v>Fixed Energy Prices</v>
      </c>
      <c r="C539" s="74" t="str">
        <f t="shared" si="131"/>
        <v>Toggle Whether Policies Affect Energy Prices</v>
      </c>
      <c r="D539" s="8" t="s">
        <v>81</v>
      </c>
      <c r="E539" s="8"/>
      <c r="F539" s="8" t="s">
        <v>108</v>
      </c>
      <c r="G539" s="8"/>
      <c r="H539" s="180">
        <v>721</v>
      </c>
      <c r="I539" s="8" t="s">
        <v>49</v>
      </c>
      <c r="J539" s="93" t="s">
        <v>1268</v>
      </c>
      <c r="K539" s="92" t="s">
        <v>1269</v>
      </c>
      <c r="L539" s="65"/>
      <c r="M539" s="65"/>
      <c r="N539" s="65"/>
      <c r="O539" s="8"/>
      <c r="P539" s="194"/>
      <c r="Q539" s="8"/>
      <c r="R539" s="151"/>
      <c r="S539" s="184"/>
      <c r="T539" s="8"/>
    </row>
    <row r="540" spans="1:20" s="2" customFormat="1" ht="60">
      <c r="A540" s="74" t="str">
        <f>A$538</f>
        <v>Cross-Sector</v>
      </c>
      <c r="B540" s="74" t="str">
        <f t="shared" si="131"/>
        <v>Fixed Energy Prices</v>
      </c>
      <c r="C540" s="74" t="str">
        <f t="shared" si="131"/>
        <v>Toggle Whether Policies Affect Energy Prices</v>
      </c>
      <c r="D540" s="8" t="s">
        <v>961</v>
      </c>
      <c r="E540" s="8"/>
      <c r="F540" s="8" t="s">
        <v>965</v>
      </c>
      <c r="G540" s="8"/>
      <c r="H540" s="180">
        <v>722</v>
      </c>
      <c r="I540" s="8" t="s">
        <v>49</v>
      </c>
      <c r="J540" s="93" t="s">
        <v>1268</v>
      </c>
      <c r="K540" s="92" t="s">
        <v>1269</v>
      </c>
      <c r="L540" s="65"/>
      <c r="M540" s="65"/>
      <c r="N540" s="65"/>
      <c r="O540" s="8"/>
      <c r="P540" s="194"/>
      <c r="Q540" s="8"/>
      <c r="R540" s="151"/>
      <c r="S540" s="184"/>
      <c r="T540" s="8"/>
    </row>
    <row r="541" spans="1:20" s="2" customFormat="1" ht="45">
      <c r="A541" s="93" t="s">
        <v>10</v>
      </c>
      <c r="B541" s="93" t="s">
        <v>1322</v>
      </c>
      <c r="C541" s="93" t="s">
        <v>1322</v>
      </c>
      <c r="D541" s="8" t="s">
        <v>503</v>
      </c>
      <c r="E541" s="53"/>
      <c r="F541" s="8" t="s">
        <v>500</v>
      </c>
      <c r="G541" s="8"/>
      <c r="H541" s="180">
        <v>723</v>
      </c>
      <c r="I541" s="8" t="s">
        <v>49</v>
      </c>
      <c r="J541" s="93" t="s">
        <v>1322</v>
      </c>
      <c r="K541" s="93" t="s">
        <v>1323</v>
      </c>
      <c r="L541" s="63">
        <v>0</v>
      </c>
      <c r="M541" s="63">
        <v>1</v>
      </c>
      <c r="N541" s="63">
        <v>0.01</v>
      </c>
      <c r="O541" s="53" t="s">
        <v>1324</v>
      </c>
      <c r="P541" s="194" t="s">
        <v>1325</v>
      </c>
      <c r="Q541" s="8" t="s">
        <v>1531</v>
      </c>
      <c r="R541" s="151"/>
      <c r="S541" s="184"/>
      <c r="T541" s="8"/>
    </row>
    <row r="542" spans="1:20" s="2" customFormat="1" ht="30">
      <c r="A542" s="74" t="str">
        <f>A$541</f>
        <v>Cross-Sector</v>
      </c>
      <c r="B542" s="74" t="str">
        <f t="shared" ref="B542:C555" si="132">B$541</f>
        <v>Fuel Price Deregulation</v>
      </c>
      <c r="C542" s="74" t="str">
        <f t="shared" si="132"/>
        <v>Fuel Price Deregulation</v>
      </c>
      <c r="D542" s="8" t="s">
        <v>51</v>
      </c>
      <c r="E542" s="53"/>
      <c r="F542" s="8" t="s">
        <v>96</v>
      </c>
      <c r="G542" s="8"/>
      <c r="H542" s="180">
        <v>724</v>
      </c>
      <c r="I542" s="8" t="s">
        <v>49</v>
      </c>
      <c r="J542" s="74" t="str">
        <f t="shared" ref="J542:K555" si="133">J$541</f>
        <v>Fuel Price Deregulation</v>
      </c>
      <c r="K542" s="74" t="str">
        <f t="shared" si="133"/>
        <v>cross fuel price deregulation</v>
      </c>
      <c r="L542" s="65"/>
      <c r="M542" s="65"/>
      <c r="N542" s="65"/>
      <c r="O542" s="8"/>
      <c r="P542" s="194"/>
      <c r="Q542" s="8"/>
      <c r="R542" s="151"/>
      <c r="S542" s="184"/>
      <c r="T542" s="8"/>
    </row>
    <row r="543" spans="1:20" s="2" customFormat="1" ht="30">
      <c r="A543" s="74" t="str">
        <f t="shared" ref="A543:A555" si="134">A$541</f>
        <v>Cross-Sector</v>
      </c>
      <c r="B543" s="74" t="str">
        <f t="shared" si="132"/>
        <v>Fuel Price Deregulation</v>
      </c>
      <c r="C543" s="74" t="str">
        <f t="shared" si="132"/>
        <v>Fuel Price Deregulation</v>
      </c>
      <c r="D543" s="8" t="s">
        <v>52</v>
      </c>
      <c r="E543" s="53"/>
      <c r="F543" s="8" t="s">
        <v>97</v>
      </c>
      <c r="G543" s="8"/>
      <c r="H543" s="180">
        <v>725</v>
      </c>
      <c r="I543" s="8" t="s">
        <v>49</v>
      </c>
      <c r="J543" s="74" t="str">
        <f t="shared" si="133"/>
        <v>Fuel Price Deregulation</v>
      </c>
      <c r="K543" s="74" t="str">
        <f t="shared" si="133"/>
        <v>cross fuel price deregulation</v>
      </c>
      <c r="L543" s="65"/>
      <c r="M543" s="65"/>
      <c r="N543" s="65"/>
      <c r="O543" s="8"/>
      <c r="P543" s="194"/>
      <c r="Q543" s="8"/>
      <c r="R543" s="151"/>
      <c r="S543" s="184"/>
      <c r="T543" s="8"/>
    </row>
    <row r="544" spans="1:20" s="2" customFormat="1" ht="30">
      <c r="A544" s="74" t="str">
        <f t="shared" si="134"/>
        <v>Cross-Sector</v>
      </c>
      <c r="B544" s="74" t="str">
        <f t="shared" si="132"/>
        <v>Fuel Price Deregulation</v>
      </c>
      <c r="C544" s="74" t="str">
        <f t="shared" si="132"/>
        <v>Fuel Price Deregulation</v>
      </c>
      <c r="D544" s="8" t="s">
        <v>56</v>
      </c>
      <c r="E544" s="53"/>
      <c r="F544" s="8" t="s">
        <v>101</v>
      </c>
      <c r="G544" s="8"/>
      <c r="H544" s="180">
        <v>726</v>
      </c>
      <c r="I544" s="8" t="s">
        <v>49</v>
      </c>
      <c r="J544" s="74" t="str">
        <f t="shared" si="133"/>
        <v>Fuel Price Deregulation</v>
      </c>
      <c r="K544" s="74" t="str">
        <f t="shared" si="133"/>
        <v>cross fuel price deregulation</v>
      </c>
      <c r="L544" s="65"/>
      <c r="M544" s="65"/>
      <c r="N544" s="65"/>
      <c r="O544" s="8"/>
      <c r="P544" s="194"/>
      <c r="Q544" s="8"/>
      <c r="R544" s="151"/>
      <c r="S544" s="184"/>
      <c r="T544" s="8"/>
    </row>
    <row r="545" spans="1:20" s="2" customFormat="1" ht="30">
      <c r="A545" s="74" t="str">
        <f t="shared" si="134"/>
        <v>Cross-Sector</v>
      </c>
      <c r="B545" s="74" t="str">
        <f t="shared" si="132"/>
        <v>Fuel Price Deregulation</v>
      </c>
      <c r="C545" s="74" t="str">
        <f t="shared" si="132"/>
        <v>Fuel Price Deregulation</v>
      </c>
      <c r="D545" s="8" t="s">
        <v>58</v>
      </c>
      <c r="E545" s="53"/>
      <c r="F545" s="8" t="s">
        <v>104</v>
      </c>
      <c r="G545" s="8"/>
      <c r="H545" s="180">
        <v>727</v>
      </c>
      <c r="I545" s="8" t="s">
        <v>49</v>
      </c>
      <c r="J545" s="74" t="str">
        <f t="shared" si="133"/>
        <v>Fuel Price Deregulation</v>
      </c>
      <c r="K545" s="74" t="str">
        <f t="shared" si="133"/>
        <v>cross fuel price deregulation</v>
      </c>
      <c r="L545" s="65"/>
      <c r="M545" s="65"/>
      <c r="N545" s="65"/>
      <c r="O545" s="8"/>
      <c r="P545" s="194"/>
      <c r="Q545" s="8"/>
      <c r="R545" s="151"/>
      <c r="S545" s="184"/>
      <c r="T545" s="8"/>
    </row>
    <row r="546" spans="1:20" s="2" customFormat="1" ht="30">
      <c r="A546" s="74" t="str">
        <f t="shared" si="134"/>
        <v>Cross-Sector</v>
      </c>
      <c r="B546" s="74" t="str">
        <f t="shared" si="132"/>
        <v>Fuel Price Deregulation</v>
      </c>
      <c r="C546" s="74" t="str">
        <f t="shared" si="132"/>
        <v>Fuel Price Deregulation</v>
      </c>
      <c r="D546" s="8" t="s">
        <v>59</v>
      </c>
      <c r="E546" s="53"/>
      <c r="F546" s="8" t="s">
        <v>105</v>
      </c>
      <c r="G546" s="8"/>
      <c r="H546" s="180">
        <v>728</v>
      </c>
      <c r="I546" s="8" t="s">
        <v>49</v>
      </c>
      <c r="J546" s="74" t="str">
        <f t="shared" si="133"/>
        <v>Fuel Price Deregulation</v>
      </c>
      <c r="K546" s="74" t="str">
        <f t="shared" si="133"/>
        <v>cross fuel price deregulation</v>
      </c>
      <c r="L546" s="65"/>
      <c r="M546" s="65"/>
      <c r="N546" s="65"/>
      <c r="O546" s="8"/>
      <c r="P546" s="194"/>
      <c r="Q546" s="8"/>
      <c r="R546" s="151"/>
      <c r="S546" s="184"/>
      <c r="T546" s="8"/>
    </row>
    <row r="547" spans="1:20" s="2" customFormat="1" ht="30">
      <c r="A547" s="74" t="str">
        <f t="shared" si="134"/>
        <v>Cross-Sector</v>
      </c>
      <c r="B547" s="74" t="str">
        <f t="shared" si="132"/>
        <v>Fuel Price Deregulation</v>
      </c>
      <c r="C547" s="74" t="str">
        <f t="shared" si="132"/>
        <v>Fuel Price Deregulation</v>
      </c>
      <c r="D547" s="8" t="s">
        <v>60</v>
      </c>
      <c r="E547" s="53"/>
      <c r="F547" s="8" t="s">
        <v>106</v>
      </c>
      <c r="G547" s="8"/>
      <c r="H547" s="180">
        <v>729</v>
      </c>
      <c r="I547" s="8" t="s">
        <v>49</v>
      </c>
      <c r="J547" s="74" t="str">
        <f t="shared" si="133"/>
        <v>Fuel Price Deregulation</v>
      </c>
      <c r="K547" s="74" t="str">
        <f t="shared" si="133"/>
        <v>cross fuel price deregulation</v>
      </c>
      <c r="L547" s="65"/>
      <c r="M547" s="65"/>
      <c r="N547" s="65"/>
      <c r="O547" s="8"/>
      <c r="P547" s="194"/>
      <c r="Q547" s="8"/>
      <c r="R547" s="151"/>
      <c r="S547" s="184"/>
      <c r="T547" s="8"/>
    </row>
    <row r="548" spans="1:20" s="2" customFormat="1" ht="30">
      <c r="A548" s="74" t="str">
        <f t="shared" si="134"/>
        <v>Cross-Sector</v>
      </c>
      <c r="B548" s="74" t="str">
        <f t="shared" si="132"/>
        <v>Fuel Price Deregulation</v>
      </c>
      <c r="C548" s="74" t="str">
        <f t="shared" si="132"/>
        <v>Fuel Price Deregulation</v>
      </c>
      <c r="D548" s="8" t="s">
        <v>61</v>
      </c>
      <c r="E548" s="53"/>
      <c r="F548" s="8" t="s">
        <v>107</v>
      </c>
      <c r="G548" s="8"/>
      <c r="H548" s="180">
        <v>730</v>
      </c>
      <c r="I548" s="8" t="s">
        <v>49</v>
      </c>
      <c r="J548" s="74" t="str">
        <f t="shared" si="133"/>
        <v>Fuel Price Deregulation</v>
      </c>
      <c r="K548" s="74" t="str">
        <f t="shared" si="133"/>
        <v>cross fuel price deregulation</v>
      </c>
      <c r="L548" s="65"/>
      <c r="M548" s="65"/>
      <c r="N548" s="65"/>
      <c r="O548" s="8"/>
      <c r="P548" s="194"/>
      <c r="Q548" s="8"/>
      <c r="R548" s="151"/>
      <c r="S548" s="184"/>
      <c r="T548" s="8"/>
    </row>
    <row r="549" spans="1:20" s="2" customFormat="1" ht="30">
      <c r="A549" s="74" t="str">
        <f t="shared" si="134"/>
        <v>Cross-Sector</v>
      </c>
      <c r="B549" s="74" t="str">
        <f t="shared" si="132"/>
        <v>Fuel Price Deregulation</v>
      </c>
      <c r="C549" s="74" t="str">
        <f t="shared" si="132"/>
        <v>Fuel Price Deregulation</v>
      </c>
      <c r="D549" s="8" t="s">
        <v>966</v>
      </c>
      <c r="E549" s="53"/>
      <c r="F549" s="8" t="s">
        <v>967</v>
      </c>
      <c r="G549" s="8"/>
      <c r="H549" s="180">
        <v>731</v>
      </c>
      <c r="I549" s="8" t="s">
        <v>49</v>
      </c>
      <c r="J549" s="74" t="str">
        <f t="shared" si="133"/>
        <v>Fuel Price Deregulation</v>
      </c>
      <c r="K549" s="74" t="str">
        <f t="shared" si="133"/>
        <v>cross fuel price deregulation</v>
      </c>
      <c r="L549" s="65"/>
      <c r="M549" s="65"/>
      <c r="N549" s="65"/>
      <c r="O549" s="8"/>
      <c r="P549" s="194"/>
      <c r="Q549" s="8"/>
      <c r="R549" s="151"/>
      <c r="S549" s="184"/>
      <c r="T549" s="8"/>
    </row>
    <row r="550" spans="1:20" s="2" customFormat="1" ht="30">
      <c r="A550" s="74" t="str">
        <f t="shared" si="134"/>
        <v>Cross-Sector</v>
      </c>
      <c r="B550" s="74" t="str">
        <f t="shared" si="132"/>
        <v>Fuel Price Deregulation</v>
      </c>
      <c r="C550" s="74" t="str">
        <f t="shared" si="132"/>
        <v>Fuel Price Deregulation</v>
      </c>
      <c r="D550" s="8" t="s">
        <v>496</v>
      </c>
      <c r="E550" s="53"/>
      <c r="F550" s="8" t="s">
        <v>497</v>
      </c>
      <c r="G550" s="8"/>
      <c r="H550" s="180">
        <v>732</v>
      </c>
      <c r="I550" s="8" t="s">
        <v>49</v>
      </c>
      <c r="J550" s="74" t="str">
        <f t="shared" si="133"/>
        <v>Fuel Price Deregulation</v>
      </c>
      <c r="K550" s="74" t="str">
        <f t="shared" si="133"/>
        <v>cross fuel price deregulation</v>
      </c>
      <c r="L550" s="65"/>
      <c r="M550" s="65"/>
      <c r="N550" s="65"/>
      <c r="O550" s="8"/>
      <c r="P550" s="194"/>
      <c r="Q550" s="8"/>
      <c r="R550" s="151"/>
      <c r="S550" s="184"/>
      <c r="T550" s="8"/>
    </row>
    <row r="551" spans="1:20" s="2" customFormat="1" ht="30">
      <c r="A551" s="74" t="str">
        <f t="shared" si="134"/>
        <v>Cross-Sector</v>
      </c>
      <c r="B551" s="74" t="str">
        <f t="shared" si="132"/>
        <v>Fuel Price Deregulation</v>
      </c>
      <c r="C551" s="74" t="str">
        <f t="shared" si="132"/>
        <v>Fuel Price Deregulation</v>
      </c>
      <c r="D551" s="8" t="s">
        <v>958</v>
      </c>
      <c r="E551" s="53"/>
      <c r="F551" s="8" t="s">
        <v>962</v>
      </c>
      <c r="G551" s="8"/>
      <c r="H551" s="180">
        <v>733</v>
      </c>
      <c r="I551" s="8" t="s">
        <v>49</v>
      </c>
      <c r="J551" s="74" t="str">
        <f t="shared" si="133"/>
        <v>Fuel Price Deregulation</v>
      </c>
      <c r="K551" s="74" t="str">
        <f t="shared" si="133"/>
        <v>cross fuel price deregulation</v>
      </c>
      <c r="L551" s="65"/>
      <c r="M551" s="65"/>
      <c r="N551" s="65"/>
      <c r="O551" s="8"/>
      <c r="P551" s="194"/>
      <c r="Q551" s="8"/>
      <c r="R551" s="151"/>
      <c r="S551" s="184"/>
      <c r="T551" s="8"/>
    </row>
    <row r="552" spans="1:20" s="2" customFormat="1" ht="30">
      <c r="A552" s="74" t="str">
        <f t="shared" si="134"/>
        <v>Cross-Sector</v>
      </c>
      <c r="B552" s="74" t="str">
        <f t="shared" si="132"/>
        <v>Fuel Price Deregulation</v>
      </c>
      <c r="C552" s="74" t="str">
        <f t="shared" si="132"/>
        <v>Fuel Price Deregulation</v>
      </c>
      <c r="D552" s="8" t="s">
        <v>968</v>
      </c>
      <c r="E552" s="53"/>
      <c r="F552" s="8" t="s">
        <v>969</v>
      </c>
      <c r="G552" s="8"/>
      <c r="H552" s="180">
        <v>734</v>
      </c>
      <c r="I552" s="8" t="s">
        <v>49</v>
      </c>
      <c r="J552" s="74" t="str">
        <f t="shared" si="133"/>
        <v>Fuel Price Deregulation</v>
      </c>
      <c r="K552" s="74" t="str">
        <f t="shared" si="133"/>
        <v>cross fuel price deregulation</v>
      </c>
      <c r="L552" s="65"/>
      <c r="M552" s="65"/>
      <c r="N552" s="65"/>
      <c r="O552" s="8"/>
      <c r="P552" s="194"/>
      <c r="Q552" s="8"/>
      <c r="R552" s="151"/>
      <c r="S552" s="184"/>
      <c r="T552" s="8"/>
    </row>
    <row r="553" spans="1:20" s="2" customFormat="1" ht="30">
      <c r="A553" s="74" t="str">
        <f t="shared" si="134"/>
        <v>Cross-Sector</v>
      </c>
      <c r="B553" s="74" t="str">
        <f t="shared" si="132"/>
        <v>Fuel Price Deregulation</v>
      </c>
      <c r="C553" s="74" t="str">
        <f t="shared" si="132"/>
        <v>Fuel Price Deregulation</v>
      </c>
      <c r="D553" s="8" t="s">
        <v>959</v>
      </c>
      <c r="E553" s="53"/>
      <c r="F553" s="8" t="s">
        <v>963</v>
      </c>
      <c r="G553" s="8"/>
      <c r="H553" s="180">
        <v>735</v>
      </c>
      <c r="I553" s="8" t="s">
        <v>49</v>
      </c>
      <c r="J553" s="74" t="str">
        <f t="shared" si="133"/>
        <v>Fuel Price Deregulation</v>
      </c>
      <c r="K553" s="74" t="str">
        <f t="shared" si="133"/>
        <v>cross fuel price deregulation</v>
      </c>
      <c r="L553" s="65"/>
      <c r="M553" s="65"/>
      <c r="N553" s="65"/>
      <c r="O553" s="8"/>
      <c r="P553" s="194"/>
      <c r="Q553" s="8"/>
      <c r="R553" s="151"/>
      <c r="S553" s="184"/>
      <c r="T553" s="8"/>
    </row>
    <row r="554" spans="1:20" s="2" customFormat="1" ht="30">
      <c r="A554" s="74" t="str">
        <f t="shared" si="134"/>
        <v>Cross-Sector</v>
      </c>
      <c r="B554" s="74" t="str">
        <f t="shared" si="132"/>
        <v>Fuel Price Deregulation</v>
      </c>
      <c r="C554" s="74" t="str">
        <f t="shared" si="132"/>
        <v>Fuel Price Deregulation</v>
      </c>
      <c r="D554" s="8" t="s">
        <v>960</v>
      </c>
      <c r="E554" s="53"/>
      <c r="F554" s="8" t="s">
        <v>964</v>
      </c>
      <c r="G554" s="8"/>
      <c r="H554" s="180">
        <v>736</v>
      </c>
      <c r="I554" s="8" t="s">
        <v>49</v>
      </c>
      <c r="J554" s="74" t="str">
        <f t="shared" si="133"/>
        <v>Fuel Price Deregulation</v>
      </c>
      <c r="K554" s="74" t="str">
        <f t="shared" si="133"/>
        <v>cross fuel price deregulation</v>
      </c>
      <c r="L554" s="65"/>
      <c r="M554" s="65"/>
      <c r="N554" s="65"/>
      <c r="O554" s="8"/>
      <c r="P554" s="194"/>
      <c r="Q554" s="8"/>
      <c r="R554" s="151"/>
      <c r="S554" s="184"/>
      <c r="T554" s="8"/>
    </row>
    <row r="555" spans="1:20" s="2" customFormat="1" ht="30">
      <c r="A555" s="74" t="str">
        <f t="shared" si="134"/>
        <v>Cross-Sector</v>
      </c>
      <c r="B555" s="74" t="str">
        <f t="shared" si="132"/>
        <v>Fuel Price Deregulation</v>
      </c>
      <c r="C555" s="74" t="str">
        <f t="shared" si="132"/>
        <v>Fuel Price Deregulation</v>
      </c>
      <c r="D555" s="8" t="s">
        <v>961</v>
      </c>
      <c r="E555" s="53"/>
      <c r="F555" s="8" t="s">
        <v>965</v>
      </c>
      <c r="G555" s="8"/>
      <c r="H555" s="180">
        <v>737</v>
      </c>
      <c r="I555" s="8" t="s">
        <v>49</v>
      </c>
      <c r="J555" s="74" t="str">
        <f t="shared" si="133"/>
        <v>Fuel Price Deregulation</v>
      </c>
      <c r="K555" s="74" t="str">
        <f t="shared" si="133"/>
        <v>cross fuel price deregulation</v>
      </c>
      <c r="L555" s="65"/>
      <c r="M555" s="65"/>
      <c r="N555" s="65"/>
      <c r="O555" s="8"/>
      <c r="P555" s="194"/>
      <c r="Q555" s="8"/>
      <c r="R555" s="151"/>
      <c r="S555" s="184"/>
      <c r="T555" s="8"/>
    </row>
    <row r="556" spans="1:20" s="4" customFormat="1" ht="45">
      <c r="A556" s="92" t="s">
        <v>10</v>
      </c>
      <c r="B556" s="92" t="s">
        <v>27</v>
      </c>
      <c r="C556" s="92" t="s">
        <v>320</v>
      </c>
      <c r="D556" s="53" t="s">
        <v>57</v>
      </c>
      <c r="E556" s="53"/>
      <c r="F556" s="53" t="s">
        <v>102</v>
      </c>
      <c r="G556" s="53"/>
      <c r="H556" s="180">
        <v>78</v>
      </c>
      <c r="I556" s="53" t="s">
        <v>48</v>
      </c>
      <c r="J556" s="76" t="s">
        <v>27</v>
      </c>
      <c r="K556" s="76" t="s">
        <v>583</v>
      </c>
      <c r="L556" s="59">
        <v>0</v>
      </c>
      <c r="M556" s="59">
        <v>0.2</v>
      </c>
      <c r="N556" s="71">
        <v>5.0000000000000001E-3</v>
      </c>
      <c r="O556" s="53" t="s">
        <v>163</v>
      </c>
      <c r="P556" s="205" t="s">
        <v>1755</v>
      </c>
      <c r="Q556" s="8" t="s">
        <v>274</v>
      </c>
      <c r="R556" s="151" t="s">
        <v>275</v>
      </c>
      <c r="S556" s="194"/>
      <c r="T556" s="55"/>
    </row>
    <row r="557" spans="1:20" s="4" customFormat="1" ht="45">
      <c r="A557" s="77" t="str">
        <f t="shared" ref="A557:C569" si="135">A$556</f>
        <v>Cross-Sector</v>
      </c>
      <c r="B557" s="77" t="str">
        <f t="shared" si="135"/>
        <v>Fuel Taxes</v>
      </c>
      <c r="C557" s="77" t="str">
        <f t="shared" si="135"/>
        <v>Additional Fuel Tax Rate by Fuel</v>
      </c>
      <c r="D557" s="8" t="s">
        <v>503</v>
      </c>
      <c r="E557" s="8"/>
      <c r="F557" s="8" t="s">
        <v>500</v>
      </c>
      <c r="G557" s="55"/>
      <c r="H557" s="180">
        <v>79</v>
      </c>
      <c r="I557" s="8" t="s">
        <v>48</v>
      </c>
      <c r="J557" s="77" t="str">
        <f t="shared" ref="J557:O558" si="136">J$556</f>
        <v>Fuel Taxes</v>
      </c>
      <c r="K557" s="64" t="str">
        <f t="shared" si="136"/>
        <v>cross fuel tax</v>
      </c>
      <c r="L557" s="64">
        <f t="shared" si="136"/>
        <v>0</v>
      </c>
      <c r="M557" s="64">
        <f t="shared" si="136"/>
        <v>0.2</v>
      </c>
      <c r="N557" s="72">
        <f t="shared" si="136"/>
        <v>5.0000000000000001E-3</v>
      </c>
      <c r="O557" s="58" t="str">
        <f t="shared" si="136"/>
        <v>% of BAU price</v>
      </c>
      <c r="P557" s="205" t="s">
        <v>1726</v>
      </c>
      <c r="Q557" s="8" t="s">
        <v>274</v>
      </c>
      <c r="R557" s="151" t="s">
        <v>275</v>
      </c>
      <c r="S557" s="198">
        <f>S$556</f>
        <v>0</v>
      </c>
      <c r="T557" s="55"/>
    </row>
    <row r="558" spans="1:20" s="4" customFormat="1" ht="45">
      <c r="A558" s="77" t="str">
        <f t="shared" si="135"/>
        <v>Cross-Sector</v>
      </c>
      <c r="B558" s="77" t="str">
        <f t="shared" si="135"/>
        <v>Fuel Taxes</v>
      </c>
      <c r="C558" s="77" t="str">
        <f t="shared" si="135"/>
        <v>Additional Fuel Tax Rate by Fuel</v>
      </c>
      <c r="D558" s="8" t="s">
        <v>51</v>
      </c>
      <c r="E558" s="8"/>
      <c r="F558" s="8" t="s">
        <v>96</v>
      </c>
      <c r="G558" s="55"/>
      <c r="H558" s="180">
        <v>80</v>
      </c>
      <c r="I558" s="8" t="s">
        <v>48</v>
      </c>
      <c r="J558" s="77" t="str">
        <f t="shared" si="136"/>
        <v>Fuel Taxes</v>
      </c>
      <c r="K558" s="64" t="str">
        <f t="shared" si="136"/>
        <v>cross fuel tax</v>
      </c>
      <c r="L558" s="64">
        <f t="shared" si="136"/>
        <v>0</v>
      </c>
      <c r="M558" s="64">
        <f t="shared" si="136"/>
        <v>0.2</v>
      </c>
      <c r="N558" s="72">
        <f t="shared" si="136"/>
        <v>5.0000000000000001E-3</v>
      </c>
      <c r="O558" s="58" t="str">
        <f t="shared" si="136"/>
        <v>% of BAU price</v>
      </c>
      <c r="P558" s="205" t="s">
        <v>1727</v>
      </c>
      <c r="Q558" s="8" t="s">
        <v>274</v>
      </c>
      <c r="R558" s="151" t="s">
        <v>275</v>
      </c>
      <c r="S558" s="198">
        <f>S$556</f>
        <v>0</v>
      </c>
      <c r="T558" s="55"/>
    </row>
    <row r="559" spans="1:20" s="4" customFormat="1" ht="30">
      <c r="A559" s="77" t="str">
        <f t="shared" si="135"/>
        <v>Cross-Sector</v>
      </c>
      <c r="B559" s="77" t="str">
        <f t="shared" si="135"/>
        <v>Fuel Taxes</v>
      </c>
      <c r="C559" s="77" t="str">
        <f t="shared" si="135"/>
        <v>Additional Fuel Tax Rate by Fuel</v>
      </c>
      <c r="D559" s="8" t="s">
        <v>52</v>
      </c>
      <c r="E559" s="8"/>
      <c r="F559" s="8" t="s">
        <v>97</v>
      </c>
      <c r="G559" s="55"/>
      <c r="H559" s="180">
        <v>738</v>
      </c>
      <c r="I559" s="8" t="s">
        <v>49</v>
      </c>
      <c r="J559" s="77" t="str">
        <f>J$556</f>
        <v>Fuel Taxes</v>
      </c>
      <c r="K559" s="64" t="str">
        <f>K$556</f>
        <v>cross fuel tax</v>
      </c>
      <c r="L559" s="64"/>
      <c r="M559" s="64"/>
      <c r="N559" s="72"/>
      <c r="O559" s="58"/>
      <c r="P559" s="184"/>
      <c r="Q559" s="55"/>
      <c r="R559" s="151"/>
      <c r="S559" s="198"/>
      <c r="T559" s="55"/>
    </row>
    <row r="560" spans="1:20" s="4" customFormat="1" ht="30">
      <c r="A560" s="77" t="str">
        <f t="shared" si="135"/>
        <v>Cross-Sector</v>
      </c>
      <c r="B560" s="77" t="str">
        <f t="shared" si="135"/>
        <v>Fuel Taxes</v>
      </c>
      <c r="C560" s="77" t="str">
        <f t="shared" si="135"/>
        <v>Additional Fuel Tax Rate by Fuel</v>
      </c>
      <c r="D560" s="8" t="s">
        <v>56</v>
      </c>
      <c r="E560" s="8"/>
      <c r="F560" s="8" t="s">
        <v>101</v>
      </c>
      <c r="G560" s="55"/>
      <c r="H560" s="180">
        <v>739</v>
      </c>
      <c r="I560" s="8" t="s">
        <v>49</v>
      </c>
      <c r="J560" s="77" t="str">
        <f>J$556</f>
        <v>Fuel Taxes</v>
      </c>
      <c r="K560" s="64" t="str">
        <f>K$556</f>
        <v>cross fuel tax</v>
      </c>
      <c r="L560" s="64"/>
      <c r="M560" s="64"/>
      <c r="N560" s="72"/>
      <c r="O560" s="58"/>
      <c r="P560" s="184"/>
      <c r="Q560" s="55"/>
      <c r="R560" s="151"/>
      <c r="S560" s="198"/>
      <c r="T560" s="55"/>
    </row>
    <row r="561" spans="1:20" s="4" customFormat="1" ht="45">
      <c r="A561" s="77" t="str">
        <f t="shared" si="135"/>
        <v>Cross-Sector</v>
      </c>
      <c r="B561" s="77" t="str">
        <f t="shared" si="135"/>
        <v>Fuel Taxes</v>
      </c>
      <c r="C561" s="77" t="str">
        <f t="shared" si="135"/>
        <v>Additional Fuel Tax Rate by Fuel</v>
      </c>
      <c r="D561" s="8" t="s">
        <v>58</v>
      </c>
      <c r="E561" s="8"/>
      <c r="F561" s="8" t="s">
        <v>104</v>
      </c>
      <c r="G561" s="55"/>
      <c r="H561" s="180">
        <v>81</v>
      </c>
      <c r="I561" s="8" t="s">
        <v>48</v>
      </c>
      <c r="J561" s="77" t="str">
        <f t="shared" ref="J561:J572" si="137">J$556</f>
        <v>Fuel Taxes</v>
      </c>
      <c r="K561" s="64" t="str">
        <f t="shared" ref="K561:O572" si="138">K$556</f>
        <v>cross fuel tax</v>
      </c>
      <c r="L561" s="64">
        <f t="shared" si="138"/>
        <v>0</v>
      </c>
      <c r="M561" s="64">
        <f t="shared" si="138"/>
        <v>0.2</v>
      </c>
      <c r="N561" s="72">
        <f t="shared" si="138"/>
        <v>5.0000000000000001E-3</v>
      </c>
      <c r="O561" s="58" t="str">
        <f t="shared" si="138"/>
        <v>% of BAU price</v>
      </c>
      <c r="P561" s="205" t="s">
        <v>1756</v>
      </c>
      <c r="Q561" s="8" t="s">
        <v>274</v>
      </c>
      <c r="R561" s="151" t="s">
        <v>275</v>
      </c>
      <c r="S561" s="198">
        <f>S$556</f>
        <v>0</v>
      </c>
      <c r="T561" s="55"/>
    </row>
    <row r="562" spans="1:20" s="4" customFormat="1" ht="45">
      <c r="A562" s="77" t="str">
        <f t="shared" si="135"/>
        <v>Cross-Sector</v>
      </c>
      <c r="B562" s="77" t="str">
        <f t="shared" si="135"/>
        <v>Fuel Taxes</v>
      </c>
      <c r="C562" s="77" t="str">
        <f t="shared" si="135"/>
        <v>Additional Fuel Tax Rate by Fuel</v>
      </c>
      <c r="D562" s="8" t="s">
        <v>59</v>
      </c>
      <c r="E562" s="8"/>
      <c r="F562" s="8" t="s">
        <v>105</v>
      </c>
      <c r="G562" s="55"/>
      <c r="H562" s="180">
        <v>82</v>
      </c>
      <c r="I562" s="8" t="s">
        <v>48</v>
      </c>
      <c r="J562" s="77" t="str">
        <f t="shared" si="137"/>
        <v>Fuel Taxes</v>
      </c>
      <c r="K562" s="64" t="str">
        <f t="shared" si="138"/>
        <v>cross fuel tax</v>
      </c>
      <c r="L562" s="64">
        <f t="shared" si="138"/>
        <v>0</v>
      </c>
      <c r="M562" s="64">
        <f t="shared" si="138"/>
        <v>0.2</v>
      </c>
      <c r="N562" s="72">
        <f t="shared" si="138"/>
        <v>5.0000000000000001E-3</v>
      </c>
      <c r="O562" s="58" t="str">
        <f t="shared" si="138"/>
        <v>% of BAU price</v>
      </c>
      <c r="P562" s="205" t="s">
        <v>1757</v>
      </c>
      <c r="Q562" s="8" t="s">
        <v>274</v>
      </c>
      <c r="R562" s="151" t="s">
        <v>275</v>
      </c>
      <c r="S562" s="198">
        <f>S$556</f>
        <v>0</v>
      </c>
      <c r="T562" s="55"/>
    </row>
    <row r="563" spans="1:20" s="4" customFormat="1" ht="30">
      <c r="A563" s="77" t="str">
        <f t="shared" si="135"/>
        <v>Cross-Sector</v>
      </c>
      <c r="B563" s="77" t="str">
        <f t="shared" si="135"/>
        <v>Fuel Taxes</v>
      </c>
      <c r="C563" s="77" t="str">
        <f t="shared" si="135"/>
        <v>Additional Fuel Tax Rate by Fuel</v>
      </c>
      <c r="D563" s="8" t="s">
        <v>60</v>
      </c>
      <c r="E563" s="8"/>
      <c r="F563" s="8" t="s">
        <v>106</v>
      </c>
      <c r="G563" s="55"/>
      <c r="H563" s="180">
        <v>740</v>
      </c>
      <c r="I563" s="8" t="s">
        <v>49</v>
      </c>
      <c r="J563" s="77" t="str">
        <f t="shared" si="137"/>
        <v>Fuel Taxes</v>
      </c>
      <c r="K563" s="64" t="str">
        <f t="shared" si="138"/>
        <v>cross fuel tax</v>
      </c>
      <c r="L563" s="64"/>
      <c r="M563" s="64"/>
      <c r="N563" s="72"/>
      <c r="O563" s="58"/>
      <c r="P563" s="184"/>
      <c r="Q563" s="55"/>
      <c r="R563" s="151"/>
      <c r="S563" s="198"/>
      <c r="T563" s="55"/>
    </row>
    <row r="564" spans="1:20" s="4" customFormat="1" ht="30">
      <c r="A564" s="77" t="str">
        <f t="shared" si="135"/>
        <v>Cross-Sector</v>
      </c>
      <c r="B564" s="77" t="str">
        <f t="shared" si="135"/>
        <v>Fuel Taxes</v>
      </c>
      <c r="C564" s="77" t="str">
        <f t="shared" si="135"/>
        <v>Additional Fuel Tax Rate by Fuel</v>
      </c>
      <c r="D564" s="8" t="s">
        <v>61</v>
      </c>
      <c r="E564" s="8"/>
      <c r="F564" s="8" t="s">
        <v>107</v>
      </c>
      <c r="G564" s="55"/>
      <c r="H564" s="180">
        <v>741</v>
      </c>
      <c r="I564" s="8" t="s">
        <v>49</v>
      </c>
      <c r="J564" s="77" t="str">
        <f t="shared" si="137"/>
        <v>Fuel Taxes</v>
      </c>
      <c r="K564" s="64" t="str">
        <f t="shared" si="138"/>
        <v>cross fuel tax</v>
      </c>
      <c r="L564" s="64"/>
      <c r="M564" s="64"/>
      <c r="N564" s="72"/>
      <c r="O564" s="58"/>
      <c r="P564" s="184"/>
      <c r="Q564" s="55"/>
      <c r="R564" s="151"/>
      <c r="S564" s="198"/>
      <c r="T564" s="55"/>
    </row>
    <row r="565" spans="1:20" ht="30">
      <c r="A565" s="77" t="str">
        <f t="shared" si="135"/>
        <v>Cross-Sector</v>
      </c>
      <c r="B565" s="77" t="str">
        <f t="shared" si="135"/>
        <v>Fuel Taxes</v>
      </c>
      <c r="C565" s="77" t="str">
        <f t="shared" si="135"/>
        <v>Additional Fuel Tax Rate by Fuel</v>
      </c>
      <c r="D565" s="8" t="s">
        <v>966</v>
      </c>
      <c r="E565" s="8"/>
      <c r="F565" s="8" t="s">
        <v>967</v>
      </c>
      <c r="G565" s="55"/>
      <c r="H565" s="180">
        <v>742</v>
      </c>
      <c r="I565" s="8" t="s">
        <v>49</v>
      </c>
      <c r="J565" s="77" t="str">
        <f t="shared" si="137"/>
        <v>Fuel Taxes</v>
      </c>
      <c r="K565" s="64" t="str">
        <f t="shared" si="138"/>
        <v>cross fuel tax</v>
      </c>
      <c r="L565" s="64"/>
      <c r="M565" s="64"/>
      <c r="N565" s="72"/>
      <c r="O565" s="58"/>
      <c r="P565" s="184"/>
      <c r="Q565" s="8"/>
      <c r="R565" s="151"/>
      <c r="S565" s="198"/>
      <c r="T565" s="53"/>
    </row>
    <row r="566" spans="1:20" ht="30">
      <c r="A566" s="77" t="str">
        <f t="shared" si="135"/>
        <v>Cross-Sector</v>
      </c>
      <c r="B566" s="77" t="str">
        <f t="shared" si="135"/>
        <v>Fuel Taxes</v>
      </c>
      <c r="C566" s="77" t="str">
        <f t="shared" si="135"/>
        <v>Additional Fuel Tax Rate by Fuel</v>
      </c>
      <c r="D566" s="8" t="s">
        <v>81</v>
      </c>
      <c r="E566" s="8"/>
      <c r="F566" s="8" t="s">
        <v>108</v>
      </c>
      <c r="G566" s="55"/>
      <c r="H566" s="180">
        <v>743</v>
      </c>
      <c r="I566" s="8" t="s">
        <v>49</v>
      </c>
      <c r="J566" s="77" t="str">
        <f t="shared" si="137"/>
        <v>Fuel Taxes</v>
      </c>
      <c r="K566" s="64" t="str">
        <f t="shared" si="138"/>
        <v>cross fuel tax</v>
      </c>
      <c r="L566" s="64"/>
      <c r="M566" s="64"/>
      <c r="N566" s="72"/>
      <c r="O566" s="58"/>
      <c r="P566" s="184"/>
      <c r="Q566" s="53"/>
      <c r="R566" s="151"/>
      <c r="S566" s="184"/>
      <c r="T566" s="53"/>
    </row>
    <row r="567" spans="1:20" ht="30">
      <c r="A567" s="77" t="str">
        <f t="shared" si="135"/>
        <v>Cross-Sector</v>
      </c>
      <c r="B567" s="77" t="str">
        <f t="shared" si="135"/>
        <v>Fuel Taxes</v>
      </c>
      <c r="C567" s="77" t="str">
        <f t="shared" si="135"/>
        <v>Additional Fuel Tax Rate by Fuel</v>
      </c>
      <c r="D567" s="8" t="s">
        <v>496</v>
      </c>
      <c r="E567" s="8"/>
      <c r="F567" s="8" t="s">
        <v>497</v>
      </c>
      <c r="G567" s="55"/>
      <c r="H567" s="180">
        <v>744</v>
      </c>
      <c r="I567" s="8" t="s">
        <v>49</v>
      </c>
      <c r="J567" s="77" t="str">
        <f t="shared" si="137"/>
        <v>Fuel Taxes</v>
      </c>
      <c r="K567" s="64" t="str">
        <f t="shared" si="138"/>
        <v>cross fuel tax</v>
      </c>
      <c r="L567" s="64"/>
      <c r="M567" s="64"/>
      <c r="N567" s="64"/>
      <c r="O567" s="58"/>
      <c r="P567" s="184"/>
      <c r="Q567" s="53"/>
      <c r="R567" s="151"/>
      <c r="S567" s="184"/>
      <c r="T567" s="53"/>
    </row>
    <row r="568" spans="1:20" ht="30">
      <c r="A568" s="77" t="str">
        <f t="shared" si="135"/>
        <v>Cross-Sector</v>
      </c>
      <c r="B568" s="77" t="str">
        <f t="shared" si="135"/>
        <v>Fuel Taxes</v>
      </c>
      <c r="C568" s="77" t="str">
        <f t="shared" si="135"/>
        <v>Additional Fuel Tax Rate by Fuel</v>
      </c>
      <c r="D568" s="8" t="s">
        <v>958</v>
      </c>
      <c r="E568" s="8"/>
      <c r="F568" s="8" t="s">
        <v>962</v>
      </c>
      <c r="G568" s="55"/>
      <c r="H568" s="180">
        <v>745</v>
      </c>
      <c r="I568" s="8" t="s">
        <v>49</v>
      </c>
      <c r="J568" s="77" t="str">
        <f t="shared" si="137"/>
        <v>Fuel Taxes</v>
      </c>
      <c r="K568" s="64" t="str">
        <f t="shared" si="138"/>
        <v>cross fuel tax</v>
      </c>
      <c r="L568" s="64"/>
      <c r="M568" s="64"/>
      <c r="N568" s="64"/>
      <c r="O568" s="58"/>
      <c r="P568" s="184"/>
      <c r="Q568" s="53"/>
      <c r="R568" s="151"/>
      <c r="S568" s="184"/>
      <c r="T568" s="53"/>
    </row>
    <row r="569" spans="1:20" ht="30">
      <c r="A569" s="77" t="str">
        <f t="shared" si="135"/>
        <v>Cross-Sector</v>
      </c>
      <c r="B569" s="77" t="str">
        <f t="shared" si="135"/>
        <v>Fuel Taxes</v>
      </c>
      <c r="C569" s="77" t="str">
        <f t="shared" si="135"/>
        <v>Additional Fuel Tax Rate by Fuel</v>
      </c>
      <c r="D569" s="8" t="s">
        <v>968</v>
      </c>
      <c r="E569" s="8"/>
      <c r="F569" s="8" t="s">
        <v>969</v>
      </c>
      <c r="G569" s="55"/>
      <c r="H569" s="180">
        <v>746</v>
      </c>
      <c r="I569" s="8" t="s">
        <v>49</v>
      </c>
      <c r="J569" s="77" t="str">
        <f t="shared" si="137"/>
        <v>Fuel Taxes</v>
      </c>
      <c r="K569" s="64" t="str">
        <f t="shared" si="138"/>
        <v>cross fuel tax</v>
      </c>
      <c r="L569" s="64"/>
      <c r="M569" s="64"/>
      <c r="N569" s="64"/>
      <c r="O569" s="58"/>
      <c r="P569" s="184"/>
      <c r="Q569" s="53"/>
      <c r="R569" s="151"/>
      <c r="S569" s="184"/>
      <c r="T569" s="53"/>
    </row>
    <row r="570" spans="1:20" ht="30">
      <c r="A570" s="77" t="str">
        <f t="shared" ref="A570:C572" si="139">A$556</f>
        <v>Cross-Sector</v>
      </c>
      <c r="B570" s="77" t="str">
        <f t="shared" si="139"/>
        <v>Fuel Taxes</v>
      </c>
      <c r="C570" s="77" t="str">
        <f t="shared" si="139"/>
        <v>Additional Fuel Tax Rate by Fuel</v>
      </c>
      <c r="D570" s="8" t="s">
        <v>959</v>
      </c>
      <c r="E570" s="8"/>
      <c r="F570" s="8" t="s">
        <v>963</v>
      </c>
      <c r="G570" s="55"/>
      <c r="H570" s="180">
        <v>747</v>
      </c>
      <c r="I570" s="8" t="s">
        <v>49</v>
      </c>
      <c r="J570" s="77" t="str">
        <f t="shared" si="137"/>
        <v>Fuel Taxes</v>
      </c>
      <c r="K570" s="64" t="str">
        <f t="shared" si="138"/>
        <v>cross fuel tax</v>
      </c>
      <c r="L570" s="64"/>
      <c r="M570" s="64"/>
      <c r="N570" s="64"/>
      <c r="O570" s="58"/>
      <c r="P570" s="184"/>
      <c r="Q570" s="53"/>
      <c r="R570" s="151"/>
      <c r="S570" s="184"/>
      <c r="T570" s="53"/>
    </row>
    <row r="571" spans="1:20" ht="30">
      <c r="A571" s="77" t="str">
        <f t="shared" si="139"/>
        <v>Cross-Sector</v>
      </c>
      <c r="B571" s="77" t="str">
        <f t="shared" si="139"/>
        <v>Fuel Taxes</v>
      </c>
      <c r="C571" s="77" t="str">
        <f t="shared" si="139"/>
        <v>Additional Fuel Tax Rate by Fuel</v>
      </c>
      <c r="D571" s="8" t="s">
        <v>960</v>
      </c>
      <c r="E571" s="8"/>
      <c r="F571" s="8" t="s">
        <v>964</v>
      </c>
      <c r="G571" s="55"/>
      <c r="H571" s="180">
        <v>748</v>
      </c>
      <c r="I571" s="8" t="s">
        <v>49</v>
      </c>
      <c r="J571" s="77" t="str">
        <f t="shared" si="137"/>
        <v>Fuel Taxes</v>
      </c>
      <c r="K571" s="64" t="str">
        <f t="shared" si="138"/>
        <v>cross fuel tax</v>
      </c>
      <c r="L571" s="64"/>
      <c r="M571" s="64"/>
      <c r="N571" s="64"/>
      <c r="O571" s="58"/>
      <c r="P571" s="184"/>
      <c r="Q571" s="53"/>
      <c r="R571" s="151"/>
      <c r="S571" s="184"/>
      <c r="T571" s="53"/>
    </row>
    <row r="572" spans="1:20" ht="30">
      <c r="A572" s="77" t="str">
        <f t="shared" si="139"/>
        <v>Cross-Sector</v>
      </c>
      <c r="B572" s="77" t="str">
        <f t="shared" si="139"/>
        <v>Fuel Taxes</v>
      </c>
      <c r="C572" s="77" t="str">
        <f t="shared" si="139"/>
        <v>Additional Fuel Tax Rate by Fuel</v>
      </c>
      <c r="D572" s="8" t="s">
        <v>961</v>
      </c>
      <c r="E572" s="8"/>
      <c r="F572" s="8" t="s">
        <v>965</v>
      </c>
      <c r="G572" s="55"/>
      <c r="H572" s="180">
        <v>749</v>
      </c>
      <c r="I572" s="8" t="s">
        <v>49</v>
      </c>
      <c r="J572" s="77" t="str">
        <f t="shared" si="137"/>
        <v>Fuel Taxes</v>
      </c>
      <c r="K572" s="64" t="str">
        <f t="shared" si="138"/>
        <v>cross fuel tax</v>
      </c>
      <c r="L572" s="64"/>
      <c r="M572" s="64"/>
      <c r="N572" s="64"/>
      <c r="O572" s="58"/>
      <c r="P572" s="184"/>
      <c r="Q572" s="53"/>
      <c r="R572" s="151"/>
      <c r="S572" s="184"/>
      <c r="T572" s="53"/>
    </row>
    <row r="573" spans="1:20" ht="120">
      <c r="A573" s="92" t="s">
        <v>1202</v>
      </c>
      <c r="B573" s="92" t="s">
        <v>354</v>
      </c>
      <c r="C573" s="92" t="s">
        <v>321</v>
      </c>
      <c r="D573" s="53" t="s">
        <v>124</v>
      </c>
      <c r="E573" s="53"/>
      <c r="F573" s="53" t="s">
        <v>355</v>
      </c>
      <c r="G573" s="53"/>
      <c r="H573" s="180">
        <v>85</v>
      </c>
      <c r="I573" s="53" t="s">
        <v>48</v>
      </c>
      <c r="J573" s="76" t="s">
        <v>396</v>
      </c>
      <c r="K573" s="76" t="s">
        <v>582</v>
      </c>
      <c r="L573" s="60">
        <v>0</v>
      </c>
      <c r="M573" s="60">
        <v>0.4</v>
      </c>
      <c r="N573" s="59">
        <v>0.01</v>
      </c>
      <c r="O573" s="53" t="s">
        <v>35</v>
      </c>
      <c r="P573" s="184" t="s">
        <v>644</v>
      </c>
      <c r="Q573" s="53" t="s">
        <v>276</v>
      </c>
      <c r="R573" s="151" t="s">
        <v>277</v>
      </c>
      <c r="S573" s="184" t="s">
        <v>80</v>
      </c>
      <c r="T573" s="53"/>
    </row>
    <row r="574" spans="1:20" ht="120">
      <c r="A574" s="74" t="str">
        <f t="shared" ref="A574:A579" si="140">A$573</f>
        <v>Research and Development</v>
      </c>
      <c r="B574" s="74" t="str">
        <f t="shared" ref="B574:C580" si="141">B$573</f>
        <v>Capital Cost Reduction</v>
      </c>
      <c r="C574" s="74" t="str">
        <f t="shared" si="141"/>
        <v>RnD Building Capital Cost Perc Reduction</v>
      </c>
      <c r="D574" s="53" t="s">
        <v>125</v>
      </c>
      <c r="E574" s="53"/>
      <c r="F574" s="53" t="s">
        <v>356</v>
      </c>
      <c r="G574" s="53"/>
      <c r="H574" s="180">
        <v>86</v>
      </c>
      <c r="I574" s="53" t="s">
        <v>48</v>
      </c>
      <c r="J574" s="74" t="str">
        <f t="shared" ref="J574:J605" si="142">J$573</f>
        <v>R&amp;D Capital Cost Reductions</v>
      </c>
      <c r="K574" s="64" t="str">
        <f t="shared" ref="K574:O578" si="143">K$573</f>
        <v>RnD building capital cost reduction</v>
      </c>
      <c r="L574" s="64">
        <f t="shared" si="143"/>
        <v>0</v>
      </c>
      <c r="M574" s="64">
        <f t="shared" si="143"/>
        <v>0.4</v>
      </c>
      <c r="N574" s="64">
        <f t="shared" si="143"/>
        <v>0.01</v>
      </c>
      <c r="O574" s="55" t="str">
        <f t="shared" si="143"/>
        <v>% reduction in cost</v>
      </c>
      <c r="P574" s="184" t="s">
        <v>645</v>
      </c>
      <c r="Q574" s="53" t="s">
        <v>276</v>
      </c>
      <c r="R574" s="151" t="s">
        <v>277</v>
      </c>
      <c r="S574" s="184" t="s">
        <v>80</v>
      </c>
      <c r="T574" s="53"/>
    </row>
    <row r="575" spans="1:20" ht="120">
      <c r="A575" s="74" t="str">
        <f t="shared" si="140"/>
        <v>Research and Development</v>
      </c>
      <c r="B575" s="74" t="str">
        <f t="shared" si="141"/>
        <v>Capital Cost Reduction</v>
      </c>
      <c r="C575" s="74" t="str">
        <f t="shared" si="141"/>
        <v>RnD Building Capital Cost Perc Reduction</v>
      </c>
      <c r="D575" s="53" t="s">
        <v>126</v>
      </c>
      <c r="E575" s="53"/>
      <c r="F575" s="53" t="s">
        <v>357</v>
      </c>
      <c r="G575" s="53"/>
      <c r="H575" s="180">
        <v>87</v>
      </c>
      <c r="I575" s="53" t="s">
        <v>48</v>
      </c>
      <c r="J575" s="74" t="str">
        <f t="shared" si="142"/>
        <v>R&amp;D Capital Cost Reductions</v>
      </c>
      <c r="K575" s="64" t="str">
        <f t="shared" si="143"/>
        <v>RnD building capital cost reduction</v>
      </c>
      <c r="L575" s="64">
        <f t="shared" si="143"/>
        <v>0</v>
      </c>
      <c r="M575" s="64">
        <f t="shared" si="143"/>
        <v>0.4</v>
      </c>
      <c r="N575" s="64">
        <f t="shared" si="143"/>
        <v>0.01</v>
      </c>
      <c r="O575" s="55" t="str">
        <f t="shared" si="143"/>
        <v>% reduction in cost</v>
      </c>
      <c r="P575" s="184" t="s">
        <v>646</v>
      </c>
      <c r="Q575" s="53" t="s">
        <v>276</v>
      </c>
      <c r="R575" s="151" t="s">
        <v>277</v>
      </c>
      <c r="S575" s="184" t="s">
        <v>80</v>
      </c>
      <c r="T575" s="53"/>
    </row>
    <row r="576" spans="1:20" ht="120">
      <c r="A576" s="74" t="str">
        <f t="shared" si="140"/>
        <v>Research and Development</v>
      </c>
      <c r="B576" s="74" t="str">
        <f t="shared" si="141"/>
        <v>Capital Cost Reduction</v>
      </c>
      <c r="C576" s="74" t="str">
        <f t="shared" si="141"/>
        <v>RnD Building Capital Cost Perc Reduction</v>
      </c>
      <c r="D576" s="53" t="s">
        <v>127</v>
      </c>
      <c r="E576" s="53"/>
      <c r="F576" s="53" t="s">
        <v>358</v>
      </c>
      <c r="G576" s="53"/>
      <c r="H576" s="180">
        <v>88</v>
      </c>
      <c r="I576" s="53" t="s">
        <v>48</v>
      </c>
      <c r="J576" s="74" t="str">
        <f t="shared" si="142"/>
        <v>R&amp;D Capital Cost Reductions</v>
      </c>
      <c r="K576" s="64" t="str">
        <f t="shared" si="143"/>
        <v>RnD building capital cost reduction</v>
      </c>
      <c r="L576" s="64">
        <f t="shared" si="143"/>
        <v>0</v>
      </c>
      <c r="M576" s="64">
        <f t="shared" si="143"/>
        <v>0.4</v>
      </c>
      <c r="N576" s="64">
        <f t="shared" si="143"/>
        <v>0.01</v>
      </c>
      <c r="O576" s="55" t="str">
        <f t="shared" si="143"/>
        <v>% reduction in cost</v>
      </c>
      <c r="P576" s="184" t="s">
        <v>647</v>
      </c>
      <c r="Q576" s="53" t="s">
        <v>276</v>
      </c>
      <c r="R576" s="151" t="s">
        <v>277</v>
      </c>
      <c r="S576" s="184" t="s">
        <v>80</v>
      </c>
      <c r="T576" s="53"/>
    </row>
    <row r="577" spans="1:20" ht="120">
      <c r="A577" s="74" t="str">
        <f t="shared" si="140"/>
        <v>Research and Development</v>
      </c>
      <c r="B577" s="74" t="str">
        <f t="shared" si="141"/>
        <v>Capital Cost Reduction</v>
      </c>
      <c r="C577" s="74" t="str">
        <f t="shared" si="141"/>
        <v>RnD Building Capital Cost Perc Reduction</v>
      </c>
      <c r="D577" s="53" t="s">
        <v>128</v>
      </c>
      <c r="E577" s="53"/>
      <c r="F577" s="53" t="s">
        <v>359</v>
      </c>
      <c r="G577" s="53"/>
      <c r="H577" s="180">
        <v>89</v>
      </c>
      <c r="I577" s="53" t="s">
        <v>48</v>
      </c>
      <c r="J577" s="74" t="str">
        <f t="shared" si="142"/>
        <v>R&amp;D Capital Cost Reductions</v>
      </c>
      <c r="K577" s="64" t="str">
        <f t="shared" si="143"/>
        <v>RnD building capital cost reduction</v>
      </c>
      <c r="L577" s="64">
        <f t="shared" si="143"/>
        <v>0</v>
      </c>
      <c r="M577" s="64">
        <f t="shared" si="143"/>
        <v>0.4</v>
      </c>
      <c r="N577" s="64">
        <f t="shared" si="143"/>
        <v>0.01</v>
      </c>
      <c r="O577" s="55" t="str">
        <f t="shared" si="143"/>
        <v>% reduction in cost</v>
      </c>
      <c r="P577" s="184" t="s">
        <v>648</v>
      </c>
      <c r="Q577" s="53" t="s">
        <v>276</v>
      </c>
      <c r="R577" s="151" t="s">
        <v>277</v>
      </c>
      <c r="S577" s="184" t="s">
        <v>80</v>
      </c>
      <c r="T577" s="53"/>
    </row>
    <row r="578" spans="1:20" ht="135">
      <c r="A578" s="74" t="str">
        <f t="shared" si="140"/>
        <v>Research and Development</v>
      </c>
      <c r="B578" s="74" t="str">
        <f t="shared" si="141"/>
        <v>Capital Cost Reduction</v>
      </c>
      <c r="C578" s="74" t="str">
        <f t="shared" si="141"/>
        <v>RnD Building Capital Cost Perc Reduction</v>
      </c>
      <c r="D578" s="53" t="s">
        <v>129</v>
      </c>
      <c r="E578" s="53"/>
      <c r="F578" s="53" t="s">
        <v>360</v>
      </c>
      <c r="G578" s="53"/>
      <c r="H578" s="180">
        <v>90</v>
      </c>
      <c r="I578" s="53" t="s">
        <v>48</v>
      </c>
      <c r="J578" s="74" t="str">
        <f t="shared" si="142"/>
        <v>R&amp;D Capital Cost Reductions</v>
      </c>
      <c r="K578" s="64" t="str">
        <f t="shared" si="143"/>
        <v>RnD building capital cost reduction</v>
      </c>
      <c r="L578" s="64">
        <f t="shared" si="143"/>
        <v>0</v>
      </c>
      <c r="M578" s="64">
        <f t="shared" si="143"/>
        <v>0.4</v>
      </c>
      <c r="N578" s="64">
        <f t="shared" si="143"/>
        <v>0.01</v>
      </c>
      <c r="O578" s="55" t="str">
        <f t="shared" si="143"/>
        <v>% reduction in cost</v>
      </c>
      <c r="P578" s="184" t="s">
        <v>649</v>
      </c>
      <c r="Q578" s="53" t="s">
        <v>276</v>
      </c>
      <c r="R578" s="151" t="s">
        <v>277</v>
      </c>
      <c r="S578" s="184" t="s">
        <v>80</v>
      </c>
      <c r="T578" s="53"/>
    </row>
    <row r="579" spans="1:20" ht="135">
      <c r="A579" s="74" t="str">
        <f t="shared" si="140"/>
        <v>Research and Development</v>
      </c>
      <c r="B579" s="74" t="str">
        <f t="shared" si="141"/>
        <v>Capital Cost Reduction</v>
      </c>
      <c r="C579" s="92" t="s">
        <v>322</v>
      </c>
      <c r="D579" s="53"/>
      <c r="E579" s="53"/>
      <c r="F579" s="53" t="s">
        <v>30</v>
      </c>
      <c r="G579" s="53"/>
      <c r="H579" s="180">
        <v>91</v>
      </c>
      <c r="I579" s="53" t="s">
        <v>48</v>
      </c>
      <c r="J579" s="74" t="str">
        <f t="shared" si="142"/>
        <v>R&amp;D Capital Cost Reductions</v>
      </c>
      <c r="K579" s="76" t="s">
        <v>581</v>
      </c>
      <c r="L579" s="60">
        <v>0</v>
      </c>
      <c r="M579" s="60">
        <v>0.4</v>
      </c>
      <c r="N579" s="59">
        <v>0.01</v>
      </c>
      <c r="O579" s="53" t="s">
        <v>35</v>
      </c>
      <c r="P579" s="194" t="s">
        <v>650</v>
      </c>
      <c r="Q579" s="53" t="s">
        <v>276</v>
      </c>
      <c r="R579" s="151" t="s">
        <v>277</v>
      </c>
      <c r="S579" s="184" t="s">
        <v>80</v>
      </c>
      <c r="T579" s="53"/>
    </row>
    <row r="580" spans="1:20" ht="120">
      <c r="A580" s="92" t="s">
        <v>1202</v>
      </c>
      <c r="B580" s="74" t="str">
        <f t="shared" si="141"/>
        <v>Capital Cost Reduction</v>
      </c>
      <c r="C580" s="92" t="s">
        <v>323</v>
      </c>
      <c r="D580" s="53" t="s">
        <v>501</v>
      </c>
      <c r="E580" s="53"/>
      <c r="F580" s="8" t="s">
        <v>504</v>
      </c>
      <c r="G580" s="53"/>
      <c r="H580" s="180">
        <v>92</v>
      </c>
      <c r="I580" s="53" t="s">
        <v>48</v>
      </c>
      <c r="J580" s="74" t="str">
        <f t="shared" si="142"/>
        <v>R&amp;D Capital Cost Reductions</v>
      </c>
      <c r="K580" s="76" t="s">
        <v>580</v>
      </c>
      <c r="L580" s="60">
        <v>0</v>
      </c>
      <c r="M580" s="60">
        <v>0.4</v>
      </c>
      <c r="N580" s="59">
        <v>0.01</v>
      </c>
      <c r="O580" s="53" t="s">
        <v>35</v>
      </c>
      <c r="P580" s="194" t="s">
        <v>651</v>
      </c>
      <c r="Q580" s="53" t="s">
        <v>276</v>
      </c>
      <c r="R580" s="151" t="s">
        <v>277</v>
      </c>
      <c r="S580" s="184" t="s">
        <v>80</v>
      </c>
      <c r="T580" s="53"/>
    </row>
    <row r="581" spans="1:20" ht="120">
      <c r="A581" s="74" t="str">
        <f>A$580</f>
        <v>Research and Development</v>
      </c>
      <c r="B581" s="74" t="str">
        <f t="shared" ref="B581:C591" si="144">B$580</f>
        <v>Capital Cost Reduction</v>
      </c>
      <c r="C581" s="74" t="str">
        <f t="shared" si="144"/>
        <v>RnD Electricity Capital Cost Perc Reduction</v>
      </c>
      <c r="D581" s="8" t="s">
        <v>342</v>
      </c>
      <c r="E581" s="55"/>
      <c r="F581" s="8" t="s">
        <v>564</v>
      </c>
      <c r="G581" s="53"/>
      <c r="H581" s="180">
        <v>93</v>
      </c>
      <c r="I581" s="53" t="s">
        <v>48</v>
      </c>
      <c r="J581" s="74" t="str">
        <f t="shared" si="142"/>
        <v>R&amp;D Capital Cost Reductions</v>
      </c>
      <c r="K581" s="64" t="str">
        <f t="shared" ref="K581:O590" si="145">K$580</f>
        <v>RnD electricity capital cost reduction</v>
      </c>
      <c r="L581" s="64">
        <f t="shared" si="145"/>
        <v>0</v>
      </c>
      <c r="M581" s="61">
        <f t="shared" si="145"/>
        <v>0.4</v>
      </c>
      <c r="N581" s="61">
        <f t="shared" si="145"/>
        <v>0.01</v>
      </c>
      <c r="O581" s="55" t="str">
        <f t="shared" si="145"/>
        <v>% reduction in cost</v>
      </c>
      <c r="P581" s="194" t="s">
        <v>652</v>
      </c>
      <c r="Q581" s="53" t="s">
        <v>276</v>
      </c>
      <c r="R581" s="151" t="s">
        <v>277</v>
      </c>
      <c r="S581" s="184" t="s">
        <v>80</v>
      </c>
      <c r="T581" s="53"/>
    </row>
    <row r="582" spans="1:20" ht="120">
      <c r="A582" s="74" t="str">
        <f t="shared" ref="A582:C590" si="146">A$580</f>
        <v>Research and Development</v>
      </c>
      <c r="B582" s="74" t="str">
        <f t="shared" si="144"/>
        <v>Capital Cost Reduction</v>
      </c>
      <c r="C582" s="74" t="str">
        <f t="shared" si="144"/>
        <v>RnD Electricity Capital Cost Perc Reduction</v>
      </c>
      <c r="D582" s="8" t="s">
        <v>83</v>
      </c>
      <c r="E582" s="55"/>
      <c r="F582" s="8" t="s">
        <v>361</v>
      </c>
      <c r="G582" s="53"/>
      <c r="H582" s="180">
        <v>94</v>
      </c>
      <c r="I582" s="53" t="s">
        <v>48</v>
      </c>
      <c r="J582" s="74" t="str">
        <f t="shared" si="142"/>
        <v>R&amp;D Capital Cost Reductions</v>
      </c>
      <c r="K582" s="64" t="str">
        <f t="shared" si="145"/>
        <v>RnD electricity capital cost reduction</v>
      </c>
      <c r="L582" s="64">
        <f t="shared" si="145"/>
        <v>0</v>
      </c>
      <c r="M582" s="61">
        <f t="shared" si="145"/>
        <v>0.4</v>
      </c>
      <c r="N582" s="61">
        <f t="shared" si="145"/>
        <v>0.01</v>
      </c>
      <c r="O582" s="55" t="str">
        <f t="shared" si="145"/>
        <v>% reduction in cost</v>
      </c>
      <c r="P582" s="194" t="s">
        <v>653</v>
      </c>
      <c r="Q582" s="53" t="s">
        <v>276</v>
      </c>
      <c r="R582" s="151" t="s">
        <v>277</v>
      </c>
      <c r="S582" s="184" t="s">
        <v>80</v>
      </c>
      <c r="T582" s="53"/>
    </row>
    <row r="583" spans="1:20" ht="120">
      <c r="A583" s="74" t="str">
        <f t="shared" si="146"/>
        <v>Research and Development</v>
      </c>
      <c r="B583" s="74" t="str">
        <f t="shared" si="144"/>
        <v>Capital Cost Reduction</v>
      </c>
      <c r="C583" s="74" t="str">
        <f t="shared" si="144"/>
        <v>RnD Electricity Capital Cost Perc Reduction</v>
      </c>
      <c r="D583" s="8" t="s">
        <v>84</v>
      </c>
      <c r="E583" s="55"/>
      <c r="F583" s="8" t="s">
        <v>362</v>
      </c>
      <c r="G583" s="53"/>
      <c r="H583" s="180">
        <v>95</v>
      </c>
      <c r="I583" s="53" t="s">
        <v>48</v>
      </c>
      <c r="J583" s="74" t="str">
        <f t="shared" si="142"/>
        <v>R&amp;D Capital Cost Reductions</v>
      </c>
      <c r="K583" s="64" t="str">
        <f t="shared" si="145"/>
        <v>RnD electricity capital cost reduction</v>
      </c>
      <c r="L583" s="64">
        <f t="shared" si="145"/>
        <v>0</v>
      </c>
      <c r="M583" s="61">
        <f t="shared" si="145"/>
        <v>0.4</v>
      </c>
      <c r="N583" s="61">
        <f t="shared" si="145"/>
        <v>0.01</v>
      </c>
      <c r="O583" s="55" t="str">
        <f t="shared" si="145"/>
        <v>% reduction in cost</v>
      </c>
      <c r="P583" s="194" t="s">
        <v>654</v>
      </c>
      <c r="Q583" s="53" t="s">
        <v>276</v>
      </c>
      <c r="R583" s="151" t="s">
        <v>277</v>
      </c>
      <c r="S583" s="184" t="s">
        <v>80</v>
      </c>
      <c r="T583" s="53"/>
    </row>
    <row r="584" spans="1:20" ht="120">
      <c r="A584" s="74" t="str">
        <f t="shared" si="146"/>
        <v>Research and Development</v>
      </c>
      <c r="B584" s="74" t="str">
        <f t="shared" si="144"/>
        <v>Capital Cost Reduction</v>
      </c>
      <c r="C584" s="74" t="str">
        <f t="shared" si="144"/>
        <v>RnD Electricity Capital Cost Perc Reduction</v>
      </c>
      <c r="D584" s="8" t="s">
        <v>502</v>
      </c>
      <c r="E584" s="55"/>
      <c r="F584" s="8" t="s">
        <v>506</v>
      </c>
      <c r="G584" s="53"/>
      <c r="H584" s="180">
        <v>96</v>
      </c>
      <c r="I584" s="53" t="s">
        <v>48</v>
      </c>
      <c r="J584" s="74" t="str">
        <f t="shared" si="142"/>
        <v>R&amp;D Capital Cost Reductions</v>
      </c>
      <c r="K584" s="64" t="str">
        <f t="shared" si="145"/>
        <v>RnD electricity capital cost reduction</v>
      </c>
      <c r="L584" s="64">
        <f t="shared" si="145"/>
        <v>0</v>
      </c>
      <c r="M584" s="61">
        <f t="shared" si="145"/>
        <v>0.4</v>
      </c>
      <c r="N584" s="61">
        <f t="shared" si="145"/>
        <v>0.01</v>
      </c>
      <c r="O584" s="55" t="str">
        <f t="shared" si="145"/>
        <v>% reduction in cost</v>
      </c>
      <c r="P584" s="194" t="s">
        <v>655</v>
      </c>
      <c r="Q584" s="53" t="s">
        <v>276</v>
      </c>
      <c r="R584" s="151" t="s">
        <v>277</v>
      </c>
      <c r="S584" s="184" t="s">
        <v>80</v>
      </c>
      <c r="T584" s="53"/>
    </row>
    <row r="585" spans="1:20" ht="120">
      <c r="A585" s="74" t="str">
        <f t="shared" si="146"/>
        <v>Research and Development</v>
      </c>
      <c r="B585" s="74" t="str">
        <f t="shared" si="144"/>
        <v>Capital Cost Reduction</v>
      </c>
      <c r="C585" s="74" t="str">
        <f t="shared" si="144"/>
        <v>RnD Electricity Capital Cost Perc Reduction</v>
      </c>
      <c r="D585" s="8" t="s">
        <v>85</v>
      </c>
      <c r="E585" s="55"/>
      <c r="F585" s="8" t="s">
        <v>363</v>
      </c>
      <c r="G585" s="53"/>
      <c r="H585" s="180">
        <v>97</v>
      </c>
      <c r="I585" s="53" t="s">
        <v>48</v>
      </c>
      <c r="J585" s="74" t="str">
        <f t="shared" si="142"/>
        <v>R&amp;D Capital Cost Reductions</v>
      </c>
      <c r="K585" s="64" t="str">
        <f t="shared" si="145"/>
        <v>RnD electricity capital cost reduction</v>
      </c>
      <c r="L585" s="64">
        <f t="shared" si="145"/>
        <v>0</v>
      </c>
      <c r="M585" s="61">
        <f t="shared" si="145"/>
        <v>0.4</v>
      </c>
      <c r="N585" s="61">
        <f t="shared" si="145"/>
        <v>0.01</v>
      </c>
      <c r="O585" s="55" t="str">
        <f t="shared" si="145"/>
        <v>% reduction in cost</v>
      </c>
      <c r="P585" s="194" t="s">
        <v>656</v>
      </c>
      <c r="Q585" s="53" t="s">
        <v>276</v>
      </c>
      <c r="R585" s="151" t="s">
        <v>277</v>
      </c>
      <c r="S585" s="184" t="s">
        <v>80</v>
      </c>
      <c r="T585" s="53"/>
    </row>
    <row r="586" spans="1:20" ht="120">
      <c r="A586" s="74" t="str">
        <f t="shared" si="146"/>
        <v>Research and Development</v>
      </c>
      <c r="B586" s="74" t="str">
        <f t="shared" si="144"/>
        <v>Capital Cost Reduction</v>
      </c>
      <c r="C586" s="74" t="str">
        <f t="shared" si="144"/>
        <v>RnD Electricity Capital Cost Perc Reduction</v>
      </c>
      <c r="D586" s="8" t="s">
        <v>86</v>
      </c>
      <c r="E586" s="55"/>
      <c r="F586" s="8" t="s">
        <v>364</v>
      </c>
      <c r="G586" s="53"/>
      <c r="H586" s="180">
        <v>98</v>
      </c>
      <c r="I586" s="53" t="s">
        <v>48</v>
      </c>
      <c r="J586" s="74" t="str">
        <f t="shared" si="142"/>
        <v>R&amp;D Capital Cost Reductions</v>
      </c>
      <c r="K586" s="64" t="str">
        <f t="shared" si="145"/>
        <v>RnD electricity capital cost reduction</v>
      </c>
      <c r="L586" s="64">
        <f t="shared" si="145"/>
        <v>0</v>
      </c>
      <c r="M586" s="61">
        <f t="shared" si="145"/>
        <v>0.4</v>
      </c>
      <c r="N586" s="61">
        <f t="shared" si="145"/>
        <v>0.01</v>
      </c>
      <c r="O586" s="55" t="str">
        <f t="shared" si="145"/>
        <v>% reduction in cost</v>
      </c>
      <c r="P586" s="194" t="s">
        <v>657</v>
      </c>
      <c r="Q586" s="53" t="s">
        <v>276</v>
      </c>
      <c r="R586" s="151" t="s">
        <v>277</v>
      </c>
      <c r="S586" s="184" t="s">
        <v>80</v>
      </c>
      <c r="T586" s="53"/>
    </row>
    <row r="587" spans="1:20" ht="120">
      <c r="A587" s="74" t="str">
        <f t="shared" si="146"/>
        <v>Research and Development</v>
      </c>
      <c r="B587" s="74" t="str">
        <f t="shared" si="144"/>
        <v>Capital Cost Reduction</v>
      </c>
      <c r="C587" s="74" t="str">
        <f t="shared" si="144"/>
        <v>RnD Electricity Capital Cost Perc Reduction</v>
      </c>
      <c r="D587" s="8" t="s">
        <v>87</v>
      </c>
      <c r="E587" s="55"/>
      <c r="F587" s="8" t="s">
        <v>365</v>
      </c>
      <c r="G587" s="53"/>
      <c r="H587" s="180">
        <v>99</v>
      </c>
      <c r="I587" s="53" t="s">
        <v>48</v>
      </c>
      <c r="J587" s="74" t="str">
        <f t="shared" si="142"/>
        <v>R&amp;D Capital Cost Reductions</v>
      </c>
      <c r="K587" s="64" t="str">
        <f t="shared" si="145"/>
        <v>RnD electricity capital cost reduction</v>
      </c>
      <c r="L587" s="64">
        <f t="shared" si="145"/>
        <v>0</v>
      </c>
      <c r="M587" s="61">
        <f t="shared" si="145"/>
        <v>0.4</v>
      </c>
      <c r="N587" s="61">
        <f t="shared" si="145"/>
        <v>0.01</v>
      </c>
      <c r="O587" s="55" t="str">
        <f t="shared" si="145"/>
        <v>% reduction in cost</v>
      </c>
      <c r="P587" s="194" t="s">
        <v>658</v>
      </c>
      <c r="Q587" s="53" t="s">
        <v>276</v>
      </c>
      <c r="R587" s="151" t="s">
        <v>277</v>
      </c>
      <c r="S587" s="184" t="s">
        <v>80</v>
      </c>
      <c r="T587" s="53"/>
    </row>
    <row r="588" spans="1:20" ht="120">
      <c r="A588" s="74" t="str">
        <f>A$580</f>
        <v>Research and Development</v>
      </c>
      <c r="B588" s="74" t="str">
        <f t="shared" si="144"/>
        <v>Capital Cost Reduction</v>
      </c>
      <c r="C588" s="74" t="str">
        <f t="shared" si="144"/>
        <v>RnD Electricity Capital Cost Perc Reduction</v>
      </c>
      <c r="D588" s="8" t="s">
        <v>345</v>
      </c>
      <c r="E588" s="55"/>
      <c r="F588" s="8" t="s">
        <v>565</v>
      </c>
      <c r="G588" s="53"/>
      <c r="H588" s="180">
        <v>192</v>
      </c>
      <c r="I588" s="53" t="s">
        <v>48</v>
      </c>
      <c r="J588" s="74" t="str">
        <f t="shared" si="142"/>
        <v>R&amp;D Capital Cost Reductions</v>
      </c>
      <c r="K588" s="64" t="str">
        <f t="shared" si="145"/>
        <v>RnD electricity capital cost reduction</v>
      </c>
      <c r="L588" s="64">
        <f t="shared" si="145"/>
        <v>0</v>
      </c>
      <c r="M588" s="61">
        <f t="shared" si="145"/>
        <v>0.4</v>
      </c>
      <c r="N588" s="61">
        <f t="shared" si="145"/>
        <v>0.01</v>
      </c>
      <c r="O588" s="55" t="str">
        <f t="shared" si="145"/>
        <v>% reduction in cost</v>
      </c>
      <c r="P588" s="194" t="s">
        <v>659</v>
      </c>
      <c r="Q588" s="53" t="s">
        <v>276</v>
      </c>
      <c r="R588" s="151" t="s">
        <v>277</v>
      </c>
      <c r="S588" s="184" t="s">
        <v>80</v>
      </c>
      <c r="T588" s="53"/>
    </row>
    <row r="589" spans="1:20" ht="120">
      <c r="A589" s="74" t="str">
        <f t="shared" si="146"/>
        <v>Research and Development</v>
      </c>
      <c r="B589" s="74" t="str">
        <f t="shared" si="146"/>
        <v>Capital Cost Reduction</v>
      </c>
      <c r="C589" s="74" t="str">
        <f t="shared" si="146"/>
        <v>RnD Electricity Capital Cost Perc Reduction</v>
      </c>
      <c r="D589" s="8" t="s">
        <v>498</v>
      </c>
      <c r="E589" s="55"/>
      <c r="F589" s="8" t="s">
        <v>499</v>
      </c>
      <c r="G589" s="53"/>
      <c r="H589" s="180">
        <v>180</v>
      </c>
      <c r="I589" s="53" t="s">
        <v>48</v>
      </c>
      <c r="J589" s="74" t="str">
        <f t="shared" si="142"/>
        <v>R&amp;D Capital Cost Reductions</v>
      </c>
      <c r="K589" s="64" t="str">
        <f t="shared" si="145"/>
        <v>RnD electricity capital cost reduction</v>
      </c>
      <c r="L589" s="64">
        <f t="shared" si="145"/>
        <v>0</v>
      </c>
      <c r="M589" s="61">
        <f t="shared" si="145"/>
        <v>0.4</v>
      </c>
      <c r="N589" s="61">
        <f t="shared" si="145"/>
        <v>0.01</v>
      </c>
      <c r="O589" s="55" t="str">
        <f t="shared" si="145"/>
        <v>% reduction in cost</v>
      </c>
      <c r="P589" s="194" t="s">
        <v>660</v>
      </c>
      <c r="Q589" s="53" t="s">
        <v>276</v>
      </c>
      <c r="R589" s="151" t="s">
        <v>277</v>
      </c>
      <c r="S589" s="184" t="s">
        <v>80</v>
      </c>
      <c r="T589" s="53"/>
    </row>
    <row r="590" spans="1:20" ht="120">
      <c r="A590" s="74" t="str">
        <f t="shared" si="146"/>
        <v>Research and Development</v>
      </c>
      <c r="B590" s="74" t="str">
        <f t="shared" si="146"/>
        <v>Capital Cost Reduction</v>
      </c>
      <c r="C590" s="74" t="str">
        <f t="shared" si="146"/>
        <v>RnD Electricity Capital Cost Perc Reduction</v>
      </c>
      <c r="D590" s="8" t="s">
        <v>507</v>
      </c>
      <c r="E590" s="55"/>
      <c r="F590" s="8" t="s">
        <v>509</v>
      </c>
      <c r="G590" s="53"/>
      <c r="H590" s="180">
        <v>183</v>
      </c>
      <c r="I590" s="53" t="s">
        <v>48</v>
      </c>
      <c r="J590" s="74" t="str">
        <f t="shared" si="142"/>
        <v>R&amp;D Capital Cost Reductions</v>
      </c>
      <c r="K590" s="64" t="str">
        <f t="shared" si="145"/>
        <v>RnD electricity capital cost reduction</v>
      </c>
      <c r="L590" s="64">
        <f t="shared" si="145"/>
        <v>0</v>
      </c>
      <c r="M590" s="61">
        <f t="shared" si="145"/>
        <v>0.4</v>
      </c>
      <c r="N590" s="61">
        <f t="shared" si="145"/>
        <v>0.01</v>
      </c>
      <c r="O590" s="55" t="str">
        <f t="shared" si="145"/>
        <v>% reduction in cost</v>
      </c>
      <c r="P590" s="194" t="s">
        <v>661</v>
      </c>
      <c r="Q590" s="53" t="s">
        <v>276</v>
      </c>
      <c r="R590" s="151" t="s">
        <v>277</v>
      </c>
      <c r="S590" s="184" t="s">
        <v>80</v>
      </c>
      <c r="T590" s="53"/>
    </row>
    <row r="591" spans="1:20" ht="120">
      <c r="A591" s="92" t="s">
        <v>1202</v>
      </c>
      <c r="B591" s="74" t="str">
        <f t="shared" si="144"/>
        <v>Capital Cost Reduction</v>
      </c>
      <c r="C591" s="92" t="s">
        <v>324</v>
      </c>
      <c r="D591" s="53" t="s">
        <v>144</v>
      </c>
      <c r="E591" s="53"/>
      <c r="F591" s="8" t="s">
        <v>366</v>
      </c>
      <c r="G591" s="53"/>
      <c r="H591" s="180">
        <v>100</v>
      </c>
      <c r="I591" s="53" t="s">
        <v>48</v>
      </c>
      <c r="J591" s="74" t="str">
        <f t="shared" si="142"/>
        <v>R&amp;D Capital Cost Reductions</v>
      </c>
      <c r="K591" s="76" t="s">
        <v>579</v>
      </c>
      <c r="L591" s="60">
        <v>0</v>
      </c>
      <c r="M591" s="60">
        <v>0.4</v>
      </c>
      <c r="N591" s="59">
        <v>0.01</v>
      </c>
      <c r="O591" s="53" t="s">
        <v>35</v>
      </c>
      <c r="P591" s="194" t="s">
        <v>662</v>
      </c>
      <c r="Q591" s="53" t="s">
        <v>276</v>
      </c>
      <c r="R591" s="151" t="s">
        <v>277</v>
      </c>
      <c r="S591" s="184" t="s">
        <v>80</v>
      </c>
      <c r="T591" s="53"/>
    </row>
    <row r="592" spans="1:20" ht="135">
      <c r="A592" s="74" t="str">
        <f>A$591</f>
        <v>Research and Development</v>
      </c>
      <c r="B592" s="74" t="str">
        <f t="shared" ref="B592:C599" si="147">B$591</f>
        <v>Capital Cost Reduction</v>
      </c>
      <c r="C592" s="74" t="str">
        <f t="shared" si="147"/>
        <v>RnD Industry Capital Cost Perc Reduction</v>
      </c>
      <c r="D592" s="8" t="s">
        <v>145</v>
      </c>
      <c r="E592" s="53"/>
      <c r="F592" s="8" t="s">
        <v>367</v>
      </c>
      <c r="G592" s="53"/>
      <c r="H592" s="180">
        <v>101</v>
      </c>
      <c r="I592" s="53" t="s">
        <v>48</v>
      </c>
      <c r="J592" s="74" t="str">
        <f t="shared" si="142"/>
        <v>R&amp;D Capital Cost Reductions</v>
      </c>
      <c r="K592" s="64" t="str">
        <f t="shared" ref="K592:O598" si="148">K$591</f>
        <v>RnD industry capital cost reduction</v>
      </c>
      <c r="L592" s="64">
        <f t="shared" si="148"/>
        <v>0</v>
      </c>
      <c r="M592" s="64">
        <f t="shared" si="148"/>
        <v>0.4</v>
      </c>
      <c r="N592" s="64">
        <f t="shared" si="148"/>
        <v>0.01</v>
      </c>
      <c r="O592" s="55" t="str">
        <f t="shared" si="148"/>
        <v>% reduction in cost</v>
      </c>
      <c r="P592" s="194" t="s">
        <v>663</v>
      </c>
      <c r="Q592" s="53" t="s">
        <v>276</v>
      </c>
      <c r="R592" s="151" t="s">
        <v>277</v>
      </c>
      <c r="S592" s="184" t="s">
        <v>80</v>
      </c>
      <c r="T592" s="53"/>
    </row>
    <row r="593" spans="1:20" ht="135">
      <c r="A593" s="74" t="str">
        <f t="shared" ref="A593:A598" si="149">A$591</f>
        <v>Research and Development</v>
      </c>
      <c r="B593" s="74" t="str">
        <f t="shared" si="147"/>
        <v>Capital Cost Reduction</v>
      </c>
      <c r="C593" s="74" t="str">
        <f t="shared" si="147"/>
        <v>RnD Industry Capital Cost Perc Reduction</v>
      </c>
      <c r="D593" s="8" t="s">
        <v>146</v>
      </c>
      <c r="E593" s="53"/>
      <c r="F593" s="8" t="s">
        <v>368</v>
      </c>
      <c r="G593" s="53"/>
      <c r="H593" s="180">
        <v>102</v>
      </c>
      <c r="I593" s="53" t="s">
        <v>48</v>
      </c>
      <c r="J593" s="74" t="str">
        <f t="shared" si="142"/>
        <v>R&amp;D Capital Cost Reductions</v>
      </c>
      <c r="K593" s="64" t="str">
        <f t="shared" si="148"/>
        <v>RnD industry capital cost reduction</v>
      </c>
      <c r="L593" s="64">
        <f t="shared" si="148"/>
        <v>0</v>
      </c>
      <c r="M593" s="64">
        <f t="shared" si="148"/>
        <v>0.4</v>
      </c>
      <c r="N593" s="64">
        <f t="shared" si="148"/>
        <v>0.01</v>
      </c>
      <c r="O593" s="55" t="str">
        <f t="shared" si="148"/>
        <v>% reduction in cost</v>
      </c>
      <c r="P593" s="194" t="s">
        <v>664</v>
      </c>
      <c r="Q593" s="53" t="s">
        <v>276</v>
      </c>
      <c r="R593" s="151" t="s">
        <v>277</v>
      </c>
      <c r="S593" s="184" t="s">
        <v>80</v>
      </c>
      <c r="T593" s="53"/>
    </row>
    <row r="594" spans="1:20" ht="120">
      <c r="A594" s="74" t="str">
        <f t="shared" si="149"/>
        <v>Research and Development</v>
      </c>
      <c r="B594" s="74" t="str">
        <f t="shared" si="147"/>
        <v>Capital Cost Reduction</v>
      </c>
      <c r="C594" s="74" t="str">
        <f t="shared" si="147"/>
        <v>RnD Industry Capital Cost Perc Reduction</v>
      </c>
      <c r="D594" s="8" t="s">
        <v>147</v>
      </c>
      <c r="E594" s="53"/>
      <c r="F594" s="8" t="s">
        <v>369</v>
      </c>
      <c r="G594" s="53"/>
      <c r="H594" s="180">
        <v>103</v>
      </c>
      <c r="I594" s="53" t="s">
        <v>48</v>
      </c>
      <c r="J594" s="74" t="str">
        <f t="shared" si="142"/>
        <v>R&amp;D Capital Cost Reductions</v>
      </c>
      <c r="K594" s="64" t="str">
        <f t="shared" si="148"/>
        <v>RnD industry capital cost reduction</v>
      </c>
      <c r="L594" s="64">
        <f t="shared" si="148"/>
        <v>0</v>
      </c>
      <c r="M594" s="64">
        <f t="shared" si="148"/>
        <v>0.4</v>
      </c>
      <c r="N594" s="64">
        <f t="shared" si="148"/>
        <v>0.01</v>
      </c>
      <c r="O594" s="55" t="str">
        <f t="shared" si="148"/>
        <v>% reduction in cost</v>
      </c>
      <c r="P594" s="194" t="s">
        <v>665</v>
      </c>
      <c r="Q594" s="53" t="s">
        <v>276</v>
      </c>
      <c r="R594" s="151" t="s">
        <v>277</v>
      </c>
      <c r="S594" s="184" t="s">
        <v>80</v>
      </c>
      <c r="T594" s="53"/>
    </row>
    <row r="595" spans="1:20" ht="120">
      <c r="A595" s="74" t="str">
        <f t="shared" si="149"/>
        <v>Research and Development</v>
      </c>
      <c r="B595" s="74" t="str">
        <f t="shared" si="147"/>
        <v>Capital Cost Reduction</v>
      </c>
      <c r="C595" s="74" t="str">
        <f t="shared" si="147"/>
        <v>RnD Industry Capital Cost Perc Reduction</v>
      </c>
      <c r="D595" s="8" t="s">
        <v>903</v>
      </c>
      <c r="E595" s="53"/>
      <c r="F595" s="8" t="s">
        <v>370</v>
      </c>
      <c r="G595" s="53"/>
      <c r="H595" s="180">
        <v>104</v>
      </c>
      <c r="I595" s="53" t="s">
        <v>48</v>
      </c>
      <c r="J595" s="74" t="str">
        <f t="shared" si="142"/>
        <v>R&amp;D Capital Cost Reductions</v>
      </c>
      <c r="K595" s="64" t="str">
        <f t="shared" si="148"/>
        <v>RnD industry capital cost reduction</v>
      </c>
      <c r="L595" s="64">
        <f t="shared" si="148"/>
        <v>0</v>
      </c>
      <c r="M595" s="64">
        <f t="shared" si="148"/>
        <v>0.4</v>
      </c>
      <c r="N595" s="64">
        <f t="shared" si="148"/>
        <v>0.01</v>
      </c>
      <c r="O595" s="55" t="str">
        <f t="shared" si="148"/>
        <v>% reduction in cost</v>
      </c>
      <c r="P595" s="194" t="s">
        <v>666</v>
      </c>
      <c r="Q595" s="53" t="s">
        <v>276</v>
      </c>
      <c r="R595" s="151" t="s">
        <v>277</v>
      </c>
      <c r="S595" s="184" t="s">
        <v>80</v>
      </c>
      <c r="T595" s="53"/>
    </row>
    <row r="596" spans="1:20" ht="135">
      <c r="A596" s="74" t="str">
        <f t="shared" si="149"/>
        <v>Research and Development</v>
      </c>
      <c r="B596" s="74" t="str">
        <f t="shared" si="147"/>
        <v>Capital Cost Reduction</v>
      </c>
      <c r="C596" s="74" t="str">
        <f t="shared" si="147"/>
        <v>RnD Industry Capital Cost Perc Reduction</v>
      </c>
      <c r="D596" s="8" t="s">
        <v>148</v>
      </c>
      <c r="E596" s="53"/>
      <c r="F596" s="8" t="s">
        <v>910</v>
      </c>
      <c r="G596" s="53"/>
      <c r="H596" s="180">
        <v>105</v>
      </c>
      <c r="I596" s="53" t="s">
        <v>48</v>
      </c>
      <c r="J596" s="74" t="str">
        <f t="shared" si="142"/>
        <v>R&amp;D Capital Cost Reductions</v>
      </c>
      <c r="K596" s="64" t="str">
        <f t="shared" si="148"/>
        <v>RnD industry capital cost reduction</v>
      </c>
      <c r="L596" s="64">
        <f t="shared" si="148"/>
        <v>0</v>
      </c>
      <c r="M596" s="64">
        <f t="shared" si="148"/>
        <v>0.4</v>
      </c>
      <c r="N596" s="64">
        <f t="shared" si="148"/>
        <v>0.01</v>
      </c>
      <c r="O596" s="55" t="str">
        <f t="shared" si="148"/>
        <v>% reduction in cost</v>
      </c>
      <c r="P596" s="194" t="s">
        <v>667</v>
      </c>
      <c r="Q596" s="53" t="s">
        <v>276</v>
      </c>
      <c r="R596" s="151" t="s">
        <v>277</v>
      </c>
      <c r="S596" s="184" t="s">
        <v>80</v>
      </c>
      <c r="T596" s="53"/>
    </row>
    <row r="597" spans="1:20" ht="135">
      <c r="A597" s="74" t="str">
        <f t="shared" si="149"/>
        <v>Research and Development</v>
      </c>
      <c r="B597" s="74" t="str">
        <f t="shared" si="147"/>
        <v>Capital Cost Reduction</v>
      </c>
      <c r="C597" s="74" t="str">
        <f t="shared" si="147"/>
        <v>RnD Industry Capital Cost Perc Reduction</v>
      </c>
      <c r="D597" s="8" t="s">
        <v>149</v>
      </c>
      <c r="E597" s="53"/>
      <c r="F597" s="8" t="s">
        <v>371</v>
      </c>
      <c r="G597" s="53"/>
      <c r="H597" s="180">
        <v>106</v>
      </c>
      <c r="I597" s="53" t="s">
        <v>48</v>
      </c>
      <c r="J597" s="74" t="str">
        <f t="shared" si="142"/>
        <v>R&amp;D Capital Cost Reductions</v>
      </c>
      <c r="K597" s="64" t="str">
        <f t="shared" si="148"/>
        <v>RnD industry capital cost reduction</v>
      </c>
      <c r="L597" s="64">
        <f t="shared" si="148"/>
        <v>0</v>
      </c>
      <c r="M597" s="64">
        <f t="shared" si="148"/>
        <v>0.4</v>
      </c>
      <c r="N597" s="64">
        <f t="shared" si="148"/>
        <v>0.01</v>
      </c>
      <c r="O597" s="55" t="str">
        <f t="shared" si="148"/>
        <v>% reduction in cost</v>
      </c>
      <c r="P597" s="194" t="s">
        <v>668</v>
      </c>
      <c r="Q597" s="53" t="s">
        <v>276</v>
      </c>
      <c r="R597" s="151" t="s">
        <v>277</v>
      </c>
      <c r="S597" s="184" t="s">
        <v>80</v>
      </c>
      <c r="T597" s="53"/>
    </row>
    <row r="598" spans="1:20" ht="120">
      <c r="A598" s="74" t="str">
        <f t="shared" si="149"/>
        <v>Research and Development</v>
      </c>
      <c r="B598" s="74" t="str">
        <f t="shared" si="147"/>
        <v>Capital Cost Reduction</v>
      </c>
      <c r="C598" s="74" t="str">
        <f t="shared" si="147"/>
        <v>RnD Industry Capital Cost Perc Reduction</v>
      </c>
      <c r="D598" s="8" t="s">
        <v>150</v>
      </c>
      <c r="E598" s="53"/>
      <c r="F598" s="8" t="s">
        <v>372</v>
      </c>
      <c r="G598" s="53"/>
      <c r="H598" s="180">
        <v>107</v>
      </c>
      <c r="I598" s="53" t="s">
        <v>48</v>
      </c>
      <c r="J598" s="74" t="str">
        <f t="shared" si="142"/>
        <v>R&amp;D Capital Cost Reductions</v>
      </c>
      <c r="K598" s="64" t="str">
        <f t="shared" si="148"/>
        <v>RnD industry capital cost reduction</v>
      </c>
      <c r="L598" s="64">
        <f t="shared" si="148"/>
        <v>0</v>
      </c>
      <c r="M598" s="64">
        <f t="shared" si="148"/>
        <v>0.4</v>
      </c>
      <c r="N598" s="64">
        <f t="shared" si="148"/>
        <v>0.01</v>
      </c>
      <c r="O598" s="55" t="str">
        <f t="shared" si="148"/>
        <v>% reduction in cost</v>
      </c>
      <c r="P598" s="194" t="s">
        <v>669</v>
      </c>
      <c r="Q598" s="53" t="s">
        <v>276</v>
      </c>
      <c r="R598" s="151" t="s">
        <v>277</v>
      </c>
      <c r="S598" s="184" t="s">
        <v>80</v>
      </c>
      <c r="T598" s="53"/>
    </row>
    <row r="599" spans="1:20" ht="120">
      <c r="A599" s="92" t="s">
        <v>1202</v>
      </c>
      <c r="B599" s="74" t="str">
        <f t="shared" si="147"/>
        <v>Capital Cost Reduction</v>
      </c>
      <c r="C599" s="93" t="s">
        <v>325</v>
      </c>
      <c r="D599" s="53" t="s">
        <v>552</v>
      </c>
      <c r="E599" s="53"/>
      <c r="F599" s="53" t="s">
        <v>532</v>
      </c>
      <c r="G599" s="53"/>
      <c r="H599" s="180">
        <v>108</v>
      </c>
      <c r="I599" s="53" t="s">
        <v>48</v>
      </c>
      <c r="J599" s="74" t="str">
        <f t="shared" si="142"/>
        <v>R&amp;D Capital Cost Reductions</v>
      </c>
      <c r="K599" s="76" t="s">
        <v>578</v>
      </c>
      <c r="L599" s="60">
        <v>0</v>
      </c>
      <c r="M599" s="60">
        <v>0.4</v>
      </c>
      <c r="N599" s="59">
        <v>0.01</v>
      </c>
      <c r="O599" s="53" t="s">
        <v>35</v>
      </c>
      <c r="P599" s="194" t="s">
        <v>670</v>
      </c>
      <c r="Q599" s="53" t="s">
        <v>276</v>
      </c>
      <c r="R599" s="151" t="s">
        <v>277</v>
      </c>
      <c r="S599" s="184" t="s">
        <v>80</v>
      </c>
      <c r="T599" s="53"/>
    </row>
    <row r="600" spans="1:20" ht="120">
      <c r="A600" s="74" t="str">
        <f t="shared" ref="A600:A605" si="150">A$599</f>
        <v>Research and Development</v>
      </c>
      <c r="B600" s="74" t="str">
        <f t="shared" ref="B600:C605" si="151">B$599</f>
        <v>Capital Cost Reduction</v>
      </c>
      <c r="C600" s="74" t="str">
        <f t="shared" si="151"/>
        <v>RnD Transportation Capital Cost Perc Reduction</v>
      </c>
      <c r="D600" s="53" t="s">
        <v>553</v>
      </c>
      <c r="E600" s="53"/>
      <c r="F600" s="53" t="s">
        <v>533</v>
      </c>
      <c r="G600" s="53"/>
      <c r="H600" s="180">
        <v>109</v>
      </c>
      <c r="I600" s="53" t="s">
        <v>48</v>
      </c>
      <c r="J600" s="74" t="str">
        <f t="shared" si="142"/>
        <v>R&amp;D Capital Cost Reductions</v>
      </c>
      <c r="K600" s="64" t="str">
        <f t="shared" ref="K600:O605" si="152">K$599</f>
        <v>RnD transportation capital cost reduction</v>
      </c>
      <c r="L600" s="64">
        <f t="shared" si="152"/>
        <v>0</v>
      </c>
      <c r="M600" s="64">
        <f t="shared" si="152"/>
        <v>0.4</v>
      </c>
      <c r="N600" s="64">
        <f t="shared" si="152"/>
        <v>0.01</v>
      </c>
      <c r="O600" s="55" t="str">
        <f t="shared" si="152"/>
        <v>% reduction in cost</v>
      </c>
      <c r="P600" s="194" t="s">
        <v>671</v>
      </c>
      <c r="Q600" s="53" t="s">
        <v>276</v>
      </c>
      <c r="R600" s="151" t="s">
        <v>277</v>
      </c>
      <c r="S600" s="184" t="s">
        <v>80</v>
      </c>
      <c r="T600" s="53"/>
    </row>
    <row r="601" spans="1:20" ht="135">
      <c r="A601" s="74" t="str">
        <f t="shared" si="150"/>
        <v>Research and Development</v>
      </c>
      <c r="B601" s="74" t="str">
        <f t="shared" si="151"/>
        <v>Capital Cost Reduction</v>
      </c>
      <c r="C601" s="74" t="str">
        <f t="shared" si="151"/>
        <v>RnD Transportation Capital Cost Perc Reduction</v>
      </c>
      <c r="D601" s="53" t="s">
        <v>554</v>
      </c>
      <c r="E601" s="53"/>
      <c r="F601" s="53" t="s">
        <v>534</v>
      </c>
      <c r="G601" s="53"/>
      <c r="H601" s="180">
        <v>110</v>
      </c>
      <c r="I601" s="53" t="s">
        <v>48</v>
      </c>
      <c r="J601" s="74" t="str">
        <f t="shared" si="142"/>
        <v>R&amp;D Capital Cost Reductions</v>
      </c>
      <c r="K601" s="64" t="str">
        <f t="shared" si="152"/>
        <v>RnD transportation capital cost reduction</v>
      </c>
      <c r="L601" s="64">
        <f t="shared" si="152"/>
        <v>0</v>
      </c>
      <c r="M601" s="64">
        <f t="shared" si="152"/>
        <v>0.4</v>
      </c>
      <c r="N601" s="64">
        <f t="shared" si="152"/>
        <v>0.01</v>
      </c>
      <c r="O601" s="55" t="str">
        <f t="shared" si="152"/>
        <v>% reduction in cost</v>
      </c>
      <c r="P601" s="194" t="s">
        <v>672</v>
      </c>
      <c r="Q601" s="53" t="s">
        <v>276</v>
      </c>
      <c r="R601" s="151" t="s">
        <v>277</v>
      </c>
      <c r="S601" s="184" t="s">
        <v>80</v>
      </c>
      <c r="T601" s="53"/>
    </row>
    <row r="602" spans="1:20" ht="135">
      <c r="A602" s="74" t="str">
        <f t="shared" si="150"/>
        <v>Research and Development</v>
      </c>
      <c r="B602" s="74" t="str">
        <f t="shared" si="151"/>
        <v>Capital Cost Reduction</v>
      </c>
      <c r="C602" s="74" t="str">
        <f t="shared" si="151"/>
        <v>RnD Transportation Capital Cost Perc Reduction</v>
      </c>
      <c r="D602" s="53" t="s">
        <v>555</v>
      </c>
      <c r="E602" s="53"/>
      <c r="F602" s="53" t="s">
        <v>535</v>
      </c>
      <c r="G602" s="53"/>
      <c r="H602" s="180">
        <v>111</v>
      </c>
      <c r="I602" s="53" t="s">
        <v>48</v>
      </c>
      <c r="J602" s="74" t="str">
        <f t="shared" si="142"/>
        <v>R&amp;D Capital Cost Reductions</v>
      </c>
      <c r="K602" s="64" t="str">
        <f t="shared" si="152"/>
        <v>RnD transportation capital cost reduction</v>
      </c>
      <c r="L602" s="64">
        <f t="shared" si="152"/>
        <v>0</v>
      </c>
      <c r="M602" s="64">
        <f t="shared" si="152"/>
        <v>0.4</v>
      </c>
      <c r="N602" s="64">
        <f t="shared" si="152"/>
        <v>0.01</v>
      </c>
      <c r="O602" s="55" t="str">
        <f t="shared" si="152"/>
        <v>% reduction in cost</v>
      </c>
      <c r="P602" s="194" t="s">
        <v>673</v>
      </c>
      <c r="Q602" s="53" t="s">
        <v>276</v>
      </c>
      <c r="R602" s="151" t="s">
        <v>277</v>
      </c>
      <c r="S602" s="184" t="s">
        <v>80</v>
      </c>
      <c r="T602" s="53"/>
    </row>
    <row r="603" spans="1:20" ht="120">
      <c r="A603" s="74" t="str">
        <f t="shared" si="150"/>
        <v>Research and Development</v>
      </c>
      <c r="B603" s="74" t="str">
        <f t="shared" si="151"/>
        <v>Capital Cost Reduction</v>
      </c>
      <c r="C603" s="74" t="str">
        <f t="shared" si="151"/>
        <v>RnD Transportation Capital Cost Perc Reduction</v>
      </c>
      <c r="D603" s="53" t="s">
        <v>556</v>
      </c>
      <c r="E603" s="53"/>
      <c r="F603" s="53" t="s">
        <v>536</v>
      </c>
      <c r="G603" s="53"/>
      <c r="H603" s="180">
        <v>112</v>
      </c>
      <c r="I603" s="53" t="s">
        <v>48</v>
      </c>
      <c r="J603" s="74" t="str">
        <f t="shared" si="142"/>
        <v>R&amp;D Capital Cost Reductions</v>
      </c>
      <c r="K603" s="64" t="str">
        <f t="shared" si="152"/>
        <v>RnD transportation capital cost reduction</v>
      </c>
      <c r="L603" s="64">
        <f t="shared" si="152"/>
        <v>0</v>
      </c>
      <c r="M603" s="64">
        <f t="shared" si="152"/>
        <v>0.4</v>
      </c>
      <c r="N603" s="64">
        <f t="shared" si="152"/>
        <v>0.01</v>
      </c>
      <c r="O603" s="55" t="str">
        <f t="shared" si="152"/>
        <v>% reduction in cost</v>
      </c>
      <c r="P603" s="194" t="s">
        <v>674</v>
      </c>
      <c r="Q603" s="53" t="s">
        <v>276</v>
      </c>
      <c r="R603" s="151" t="s">
        <v>277</v>
      </c>
      <c r="S603" s="184" t="s">
        <v>80</v>
      </c>
      <c r="T603" s="53"/>
    </row>
    <row r="604" spans="1:20" ht="120">
      <c r="A604" s="74" t="str">
        <f t="shared" si="150"/>
        <v>Research and Development</v>
      </c>
      <c r="B604" s="74" t="str">
        <f t="shared" si="151"/>
        <v>Capital Cost Reduction</v>
      </c>
      <c r="C604" s="74" t="str">
        <f t="shared" si="151"/>
        <v>RnD Transportation Capital Cost Perc Reduction</v>
      </c>
      <c r="D604" s="53" t="s">
        <v>1029</v>
      </c>
      <c r="E604" s="53"/>
      <c r="F604" s="53" t="s">
        <v>1372</v>
      </c>
      <c r="G604" s="53"/>
      <c r="H604" s="180">
        <v>113</v>
      </c>
      <c r="I604" s="53" t="s">
        <v>48</v>
      </c>
      <c r="J604" s="74" t="str">
        <f t="shared" si="142"/>
        <v>R&amp;D Capital Cost Reductions</v>
      </c>
      <c r="K604" s="64" t="str">
        <f t="shared" si="152"/>
        <v>RnD transportation capital cost reduction</v>
      </c>
      <c r="L604" s="64">
        <f t="shared" si="152"/>
        <v>0</v>
      </c>
      <c r="M604" s="64">
        <f t="shared" si="152"/>
        <v>0.4</v>
      </c>
      <c r="N604" s="64">
        <f t="shared" si="152"/>
        <v>0.01</v>
      </c>
      <c r="O604" s="55" t="str">
        <f t="shared" si="152"/>
        <v>% reduction in cost</v>
      </c>
      <c r="P604" s="194" t="s">
        <v>1374</v>
      </c>
      <c r="Q604" s="53" t="s">
        <v>276</v>
      </c>
      <c r="R604" s="151" t="s">
        <v>277</v>
      </c>
      <c r="S604" s="184" t="s">
        <v>80</v>
      </c>
      <c r="T604" s="53"/>
    </row>
    <row r="605" spans="1:20" ht="120">
      <c r="A605" s="74" t="str">
        <f t="shared" si="150"/>
        <v>Research and Development</v>
      </c>
      <c r="B605" s="74" t="str">
        <f t="shared" si="151"/>
        <v>Capital Cost Reduction</v>
      </c>
      <c r="C605" s="74" t="str">
        <f t="shared" si="151"/>
        <v>RnD Transportation Capital Cost Perc Reduction</v>
      </c>
      <c r="D605" s="53" t="s">
        <v>1028</v>
      </c>
      <c r="E605" s="53"/>
      <c r="F605" s="53" t="s">
        <v>1373</v>
      </c>
      <c r="G605" s="53"/>
      <c r="H605" s="180">
        <v>523</v>
      </c>
      <c r="I605" s="53" t="s">
        <v>48</v>
      </c>
      <c r="J605" s="74" t="str">
        <f t="shared" si="142"/>
        <v>R&amp;D Capital Cost Reductions</v>
      </c>
      <c r="K605" s="64" t="str">
        <f t="shared" si="152"/>
        <v>RnD transportation capital cost reduction</v>
      </c>
      <c r="L605" s="64">
        <f t="shared" si="152"/>
        <v>0</v>
      </c>
      <c r="M605" s="64">
        <f t="shared" si="152"/>
        <v>0.4</v>
      </c>
      <c r="N605" s="64">
        <f t="shared" si="152"/>
        <v>0.01</v>
      </c>
      <c r="O605" s="55" t="str">
        <f t="shared" si="152"/>
        <v>% reduction in cost</v>
      </c>
      <c r="P605" s="194" t="s">
        <v>1375</v>
      </c>
      <c r="Q605" s="53" t="s">
        <v>276</v>
      </c>
      <c r="R605" s="151" t="s">
        <v>277</v>
      </c>
      <c r="S605" s="184" t="s">
        <v>80</v>
      </c>
      <c r="T605" s="53"/>
    </row>
    <row r="606" spans="1:20" s="2" customFormat="1" ht="165">
      <c r="A606" s="93" t="s">
        <v>1202</v>
      </c>
      <c r="B606" s="93" t="s">
        <v>1386</v>
      </c>
      <c r="C606" s="93" t="s">
        <v>1387</v>
      </c>
      <c r="D606" s="8"/>
      <c r="E606" s="8"/>
      <c r="F606" s="8"/>
      <c r="G606" s="8"/>
      <c r="H606" s="96">
        <v>525</v>
      </c>
      <c r="I606" s="8" t="s">
        <v>48</v>
      </c>
      <c r="J606" s="93" t="s">
        <v>1386</v>
      </c>
      <c r="K606" s="62" t="s">
        <v>1392</v>
      </c>
      <c r="L606" s="60">
        <v>0</v>
      </c>
      <c r="M606" s="60">
        <v>1</v>
      </c>
      <c r="N606" s="59">
        <v>0.01</v>
      </c>
      <c r="O606" s="53" t="s">
        <v>37</v>
      </c>
      <c r="P606" s="184" t="s">
        <v>1394</v>
      </c>
      <c r="Q606" s="8" t="s">
        <v>1396</v>
      </c>
      <c r="R606" s="8" t="s">
        <v>1395</v>
      </c>
      <c r="S606" s="194" t="s">
        <v>1393</v>
      </c>
      <c r="T606" s="8"/>
    </row>
    <row r="607" spans="1:20" ht="120">
      <c r="A607" s="92" t="s">
        <v>1202</v>
      </c>
      <c r="B607" s="92" t="s">
        <v>373</v>
      </c>
      <c r="C607" s="92" t="s">
        <v>326</v>
      </c>
      <c r="D607" s="53" t="s">
        <v>124</v>
      </c>
      <c r="E607" s="53"/>
      <c r="F607" s="53" t="s">
        <v>355</v>
      </c>
      <c r="G607" s="53"/>
      <c r="H607" s="180">
        <v>114</v>
      </c>
      <c r="I607" s="53" t="s">
        <v>48</v>
      </c>
      <c r="J607" s="76" t="s">
        <v>397</v>
      </c>
      <c r="K607" s="76" t="s">
        <v>577</v>
      </c>
      <c r="L607" s="60">
        <v>0</v>
      </c>
      <c r="M607" s="60">
        <v>0.4</v>
      </c>
      <c r="N607" s="59">
        <v>0.01</v>
      </c>
      <c r="O607" s="53" t="s">
        <v>36</v>
      </c>
      <c r="P607" s="184" t="s">
        <v>675</v>
      </c>
      <c r="Q607" s="53" t="s">
        <v>276</v>
      </c>
      <c r="R607" s="151" t="s">
        <v>277</v>
      </c>
      <c r="S607" s="184" t="s">
        <v>80</v>
      </c>
      <c r="T607" s="53"/>
    </row>
    <row r="608" spans="1:20" ht="120">
      <c r="A608" s="74" t="str">
        <f>A$607</f>
        <v>Research and Development</v>
      </c>
      <c r="B608" s="74" t="str">
        <f t="shared" ref="B608:C614" si="153">B$607</f>
        <v>Fuel Use Reduction</v>
      </c>
      <c r="C608" s="74" t="str">
        <f t="shared" si="153"/>
        <v>RnD Building Fuel Use Perc Reduction</v>
      </c>
      <c r="D608" s="53" t="s">
        <v>125</v>
      </c>
      <c r="E608" s="53"/>
      <c r="F608" s="53" t="s">
        <v>356</v>
      </c>
      <c r="G608" s="53"/>
      <c r="H608" s="180">
        <v>115</v>
      </c>
      <c r="I608" s="53" t="s">
        <v>48</v>
      </c>
      <c r="J608" s="74" t="str">
        <f t="shared" ref="J608:J639" si="154">J$607</f>
        <v>R&amp;D Fuel Use Reductions</v>
      </c>
      <c r="K608" s="64" t="str">
        <f t="shared" ref="K608:O612" si="155">K$607</f>
        <v>RnD building fuel use reduction</v>
      </c>
      <c r="L608" s="64">
        <f t="shared" si="155"/>
        <v>0</v>
      </c>
      <c r="M608" s="64">
        <f t="shared" si="155"/>
        <v>0.4</v>
      </c>
      <c r="N608" s="64">
        <f t="shared" si="155"/>
        <v>0.01</v>
      </c>
      <c r="O608" s="55" t="str">
        <f t="shared" si="155"/>
        <v>% reduction in fuel use</v>
      </c>
      <c r="P608" s="184" t="s">
        <v>676</v>
      </c>
      <c r="Q608" s="53" t="s">
        <v>276</v>
      </c>
      <c r="R608" s="151" t="s">
        <v>277</v>
      </c>
      <c r="S608" s="184" t="s">
        <v>80</v>
      </c>
      <c r="T608" s="53"/>
    </row>
    <row r="609" spans="1:20" ht="30">
      <c r="A609" s="74" t="str">
        <f>A$607</f>
        <v>Research and Development</v>
      </c>
      <c r="B609" s="74" t="str">
        <f t="shared" si="153"/>
        <v>Fuel Use Reduction</v>
      </c>
      <c r="C609" s="74" t="str">
        <f t="shared" si="153"/>
        <v>RnD Building Fuel Use Perc Reduction</v>
      </c>
      <c r="D609" s="53" t="s">
        <v>126</v>
      </c>
      <c r="E609" s="53"/>
      <c r="F609" s="53" t="s">
        <v>357</v>
      </c>
      <c r="G609" s="53"/>
      <c r="H609" s="180">
        <v>750</v>
      </c>
      <c r="I609" s="53" t="s">
        <v>49</v>
      </c>
      <c r="J609" s="74" t="str">
        <f t="shared" si="154"/>
        <v>R&amp;D Fuel Use Reductions</v>
      </c>
      <c r="K609" s="64" t="str">
        <f t="shared" si="155"/>
        <v>RnD building fuel use reduction</v>
      </c>
      <c r="L609" s="64"/>
      <c r="M609" s="64"/>
      <c r="N609" s="64"/>
      <c r="O609" s="55"/>
      <c r="P609" s="184"/>
      <c r="Q609" s="53"/>
      <c r="R609" s="151"/>
      <c r="S609" s="184"/>
      <c r="T609" s="53"/>
    </row>
    <row r="610" spans="1:20" ht="120">
      <c r="A610" s="74" t="str">
        <f>A$607</f>
        <v>Research and Development</v>
      </c>
      <c r="B610" s="74" t="str">
        <f t="shared" si="153"/>
        <v>Fuel Use Reduction</v>
      </c>
      <c r="C610" s="74" t="str">
        <f t="shared" si="153"/>
        <v>RnD Building Fuel Use Perc Reduction</v>
      </c>
      <c r="D610" s="53" t="s">
        <v>127</v>
      </c>
      <c r="E610" s="53"/>
      <c r="F610" s="53" t="s">
        <v>358</v>
      </c>
      <c r="G610" s="53"/>
      <c r="H610" s="180">
        <v>117</v>
      </c>
      <c r="I610" s="53" t="s">
        <v>48</v>
      </c>
      <c r="J610" s="74" t="str">
        <f t="shared" si="154"/>
        <v>R&amp;D Fuel Use Reductions</v>
      </c>
      <c r="K610" s="64" t="str">
        <f t="shared" si="155"/>
        <v>RnD building fuel use reduction</v>
      </c>
      <c r="L610" s="64">
        <f t="shared" si="155"/>
        <v>0</v>
      </c>
      <c r="M610" s="64">
        <f t="shared" si="155"/>
        <v>0.4</v>
      </c>
      <c r="N610" s="64">
        <f t="shared" si="155"/>
        <v>0.01</v>
      </c>
      <c r="O610" s="55" t="str">
        <f t="shared" si="155"/>
        <v>% reduction in fuel use</v>
      </c>
      <c r="P610" s="184" t="s">
        <v>677</v>
      </c>
      <c r="Q610" s="53" t="s">
        <v>276</v>
      </c>
      <c r="R610" s="151" t="s">
        <v>277</v>
      </c>
      <c r="S610" s="184" t="s">
        <v>80</v>
      </c>
      <c r="T610" s="53"/>
    </row>
    <row r="611" spans="1:20" ht="120">
      <c r="A611" s="74" t="str">
        <f>A$607</f>
        <v>Research and Development</v>
      </c>
      <c r="B611" s="74" t="str">
        <f t="shared" si="153"/>
        <v>Fuel Use Reduction</v>
      </c>
      <c r="C611" s="74" t="str">
        <f t="shared" si="153"/>
        <v>RnD Building Fuel Use Perc Reduction</v>
      </c>
      <c r="D611" s="53" t="s">
        <v>128</v>
      </c>
      <c r="E611" s="53"/>
      <c r="F611" s="53" t="s">
        <v>359</v>
      </c>
      <c r="G611" s="53"/>
      <c r="H611" s="180">
        <v>118</v>
      </c>
      <c r="I611" s="53" t="s">
        <v>48</v>
      </c>
      <c r="J611" s="74" t="str">
        <f t="shared" si="154"/>
        <v>R&amp;D Fuel Use Reductions</v>
      </c>
      <c r="K611" s="64" t="str">
        <f t="shared" si="155"/>
        <v>RnD building fuel use reduction</v>
      </c>
      <c r="L611" s="64">
        <f t="shared" si="155"/>
        <v>0</v>
      </c>
      <c r="M611" s="64">
        <f t="shared" si="155"/>
        <v>0.4</v>
      </c>
      <c r="N611" s="64">
        <f t="shared" si="155"/>
        <v>0.01</v>
      </c>
      <c r="O611" s="55" t="str">
        <f t="shared" si="155"/>
        <v>% reduction in fuel use</v>
      </c>
      <c r="P611" s="184" t="s">
        <v>678</v>
      </c>
      <c r="Q611" s="53" t="s">
        <v>276</v>
      </c>
      <c r="R611" s="151" t="s">
        <v>277</v>
      </c>
      <c r="S611" s="184" t="s">
        <v>80</v>
      </c>
      <c r="T611" s="53"/>
    </row>
    <row r="612" spans="1:20" ht="120">
      <c r="A612" s="74" t="str">
        <f>A$607</f>
        <v>Research and Development</v>
      </c>
      <c r="B612" s="74" t="str">
        <f t="shared" si="153"/>
        <v>Fuel Use Reduction</v>
      </c>
      <c r="C612" s="74" t="str">
        <f t="shared" si="153"/>
        <v>RnD Building Fuel Use Perc Reduction</v>
      </c>
      <c r="D612" s="53" t="s">
        <v>129</v>
      </c>
      <c r="E612" s="53"/>
      <c r="F612" s="53" t="s">
        <v>360</v>
      </c>
      <c r="G612" s="53"/>
      <c r="H612" s="180">
        <v>119</v>
      </c>
      <c r="I612" s="53" t="s">
        <v>48</v>
      </c>
      <c r="J612" s="74" t="str">
        <f t="shared" si="154"/>
        <v>R&amp;D Fuel Use Reductions</v>
      </c>
      <c r="K612" s="64" t="str">
        <f t="shared" si="155"/>
        <v>RnD building fuel use reduction</v>
      </c>
      <c r="L612" s="64">
        <f t="shared" si="155"/>
        <v>0</v>
      </c>
      <c r="M612" s="64">
        <f t="shared" si="155"/>
        <v>0.4</v>
      </c>
      <c r="N612" s="64">
        <f t="shared" si="155"/>
        <v>0.01</v>
      </c>
      <c r="O612" s="55" t="str">
        <f t="shared" si="155"/>
        <v>% reduction in fuel use</v>
      </c>
      <c r="P612" s="184" t="s">
        <v>679</v>
      </c>
      <c r="Q612" s="53" t="s">
        <v>276</v>
      </c>
      <c r="R612" s="151" t="s">
        <v>277</v>
      </c>
      <c r="S612" s="184" t="s">
        <v>80</v>
      </c>
      <c r="T612" s="53"/>
    </row>
    <row r="613" spans="1:20" ht="135">
      <c r="A613" s="92" t="s">
        <v>1202</v>
      </c>
      <c r="B613" s="74" t="str">
        <f t="shared" si="153"/>
        <v>Fuel Use Reduction</v>
      </c>
      <c r="C613" s="92" t="s">
        <v>327</v>
      </c>
      <c r="D613" s="53"/>
      <c r="E613" s="53"/>
      <c r="F613" s="53" t="s">
        <v>30</v>
      </c>
      <c r="G613" s="53"/>
      <c r="H613" s="180">
        <v>120</v>
      </c>
      <c r="I613" s="53" t="s">
        <v>48</v>
      </c>
      <c r="J613" s="74" t="str">
        <f t="shared" si="154"/>
        <v>R&amp;D Fuel Use Reductions</v>
      </c>
      <c r="K613" s="76" t="s">
        <v>576</v>
      </c>
      <c r="L613" s="60">
        <v>0</v>
      </c>
      <c r="M613" s="60">
        <v>0.4</v>
      </c>
      <c r="N613" s="59">
        <v>0.01</v>
      </c>
      <c r="O613" s="53" t="s">
        <v>36</v>
      </c>
      <c r="P613" s="184" t="s">
        <v>680</v>
      </c>
      <c r="Q613" s="53" t="s">
        <v>276</v>
      </c>
      <c r="R613" s="151" t="s">
        <v>277</v>
      </c>
      <c r="S613" s="184" t="s">
        <v>80</v>
      </c>
      <c r="T613" s="53"/>
    </row>
    <row r="614" spans="1:20" ht="120">
      <c r="A614" s="92" t="s">
        <v>1202</v>
      </c>
      <c r="B614" s="74" t="str">
        <f t="shared" si="153"/>
        <v>Fuel Use Reduction</v>
      </c>
      <c r="C614" s="92" t="s">
        <v>328</v>
      </c>
      <c r="D614" s="53" t="s">
        <v>501</v>
      </c>
      <c r="E614" s="53"/>
      <c r="F614" s="8" t="s">
        <v>504</v>
      </c>
      <c r="G614" s="53"/>
      <c r="H614" s="180">
        <v>121</v>
      </c>
      <c r="I614" s="53" t="s">
        <v>48</v>
      </c>
      <c r="J614" s="74" t="str">
        <f t="shared" si="154"/>
        <v>R&amp;D Fuel Use Reductions</v>
      </c>
      <c r="K614" s="76" t="s">
        <v>575</v>
      </c>
      <c r="L614" s="60">
        <v>0</v>
      </c>
      <c r="M614" s="60">
        <v>0.4</v>
      </c>
      <c r="N614" s="59">
        <v>0.01</v>
      </c>
      <c r="O614" s="53" t="s">
        <v>36</v>
      </c>
      <c r="P614" s="184" t="s">
        <v>681</v>
      </c>
      <c r="Q614" s="53" t="s">
        <v>276</v>
      </c>
      <c r="R614" s="151" t="s">
        <v>277</v>
      </c>
      <c r="S614" s="184" t="s">
        <v>80</v>
      </c>
      <c r="T614" s="53"/>
    </row>
    <row r="615" spans="1:20" ht="120">
      <c r="A615" s="74" t="str">
        <f>A$614</f>
        <v>Research and Development</v>
      </c>
      <c r="B615" s="74" t="str">
        <f t="shared" ref="B615:C625" si="156">B$614</f>
        <v>Fuel Use Reduction</v>
      </c>
      <c r="C615" s="74" t="str">
        <f t="shared" si="156"/>
        <v>RnD Electricity Fuel Use Perc Reduction</v>
      </c>
      <c r="D615" s="8" t="s">
        <v>342</v>
      </c>
      <c r="E615" s="55"/>
      <c r="F615" s="8" t="s">
        <v>564</v>
      </c>
      <c r="G615" s="53"/>
      <c r="H615" s="180">
        <v>122</v>
      </c>
      <c r="I615" s="53" t="s">
        <v>48</v>
      </c>
      <c r="J615" s="74" t="str">
        <f t="shared" si="154"/>
        <v>R&amp;D Fuel Use Reductions</v>
      </c>
      <c r="K615" s="64" t="str">
        <f t="shared" ref="K615:O620" si="157">K$614</f>
        <v>RnD electricity fuel use reduction</v>
      </c>
      <c r="L615" s="64">
        <f t="shared" si="157"/>
        <v>0</v>
      </c>
      <c r="M615" s="64">
        <f t="shared" si="157"/>
        <v>0.4</v>
      </c>
      <c r="N615" s="64">
        <f t="shared" si="157"/>
        <v>0.01</v>
      </c>
      <c r="O615" s="55" t="str">
        <f t="shared" si="157"/>
        <v>% reduction in fuel use</v>
      </c>
      <c r="P615" s="184" t="s">
        <v>682</v>
      </c>
      <c r="Q615" s="53" t="s">
        <v>276</v>
      </c>
      <c r="R615" s="151" t="s">
        <v>277</v>
      </c>
      <c r="S615" s="184" t="s">
        <v>80</v>
      </c>
      <c r="T615" s="53"/>
    </row>
    <row r="616" spans="1:20" ht="120">
      <c r="A616" s="74" t="str">
        <f t="shared" ref="A616:C624" si="158">A$614</f>
        <v>Research and Development</v>
      </c>
      <c r="B616" s="74" t="str">
        <f t="shared" si="156"/>
        <v>Fuel Use Reduction</v>
      </c>
      <c r="C616" s="74" t="str">
        <f t="shared" si="156"/>
        <v>RnD Electricity Fuel Use Perc Reduction</v>
      </c>
      <c r="D616" s="8" t="s">
        <v>83</v>
      </c>
      <c r="E616" s="55"/>
      <c r="F616" s="8" t="s">
        <v>361</v>
      </c>
      <c r="G616" s="53"/>
      <c r="H616" s="180">
        <v>123</v>
      </c>
      <c r="I616" s="53" t="s">
        <v>48</v>
      </c>
      <c r="J616" s="74" t="str">
        <f t="shared" si="154"/>
        <v>R&amp;D Fuel Use Reductions</v>
      </c>
      <c r="K616" s="64" t="str">
        <f t="shared" si="157"/>
        <v>RnD electricity fuel use reduction</v>
      </c>
      <c r="L616" s="64">
        <f t="shared" si="157"/>
        <v>0</v>
      </c>
      <c r="M616" s="64">
        <f t="shared" si="157"/>
        <v>0.4</v>
      </c>
      <c r="N616" s="64">
        <f t="shared" si="157"/>
        <v>0.01</v>
      </c>
      <c r="O616" s="55" t="str">
        <f t="shared" si="157"/>
        <v>% reduction in fuel use</v>
      </c>
      <c r="P616" s="184" t="s">
        <v>683</v>
      </c>
      <c r="Q616" s="53" t="s">
        <v>276</v>
      </c>
      <c r="R616" s="151" t="s">
        <v>277</v>
      </c>
      <c r="S616" s="184" t="s">
        <v>80</v>
      </c>
      <c r="T616" s="53"/>
    </row>
    <row r="617" spans="1:20" ht="45">
      <c r="A617" s="74" t="str">
        <f t="shared" si="158"/>
        <v>Research and Development</v>
      </c>
      <c r="B617" s="74" t="str">
        <f t="shared" si="156"/>
        <v>Fuel Use Reduction</v>
      </c>
      <c r="C617" s="74" t="str">
        <f t="shared" si="156"/>
        <v>RnD Electricity Fuel Use Perc Reduction</v>
      </c>
      <c r="D617" s="8" t="s">
        <v>84</v>
      </c>
      <c r="E617" s="55"/>
      <c r="F617" s="8" t="s">
        <v>362</v>
      </c>
      <c r="G617" s="53"/>
      <c r="H617" s="180">
        <v>751</v>
      </c>
      <c r="I617" s="53" t="s">
        <v>49</v>
      </c>
      <c r="J617" s="74" t="str">
        <f t="shared" si="154"/>
        <v>R&amp;D Fuel Use Reductions</v>
      </c>
      <c r="K617" s="64" t="str">
        <f t="shared" si="157"/>
        <v>RnD electricity fuel use reduction</v>
      </c>
      <c r="L617" s="64"/>
      <c r="M617" s="64"/>
      <c r="N617" s="64"/>
      <c r="O617" s="55"/>
      <c r="P617" s="184"/>
      <c r="Q617" s="53"/>
      <c r="R617" s="151"/>
      <c r="S617" s="184"/>
      <c r="T617" s="53"/>
    </row>
    <row r="618" spans="1:20" ht="45">
      <c r="A618" s="74" t="str">
        <f t="shared" si="158"/>
        <v>Research and Development</v>
      </c>
      <c r="B618" s="74" t="str">
        <f t="shared" si="156"/>
        <v>Fuel Use Reduction</v>
      </c>
      <c r="C618" s="74" t="str">
        <f t="shared" si="156"/>
        <v>RnD Electricity Fuel Use Perc Reduction</v>
      </c>
      <c r="D618" s="8" t="s">
        <v>502</v>
      </c>
      <c r="E618" s="55"/>
      <c r="F618" s="8" t="s">
        <v>506</v>
      </c>
      <c r="G618" s="53"/>
      <c r="H618" s="180">
        <v>752</v>
      </c>
      <c r="I618" s="53" t="s">
        <v>49</v>
      </c>
      <c r="J618" s="74" t="str">
        <f t="shared" si="154"/>
        <v>R&amp;D Fuel Use Reductions</v>
      </c>
      <c r="K618" s="64" t="str">
        <f t="shared" si="157"/>
        <v>RnD electricity fuel use reduction</v>
      </c>
      <c r="L618" s="64"/>
      <c r="M618" s="64"/>
      <c r="N618" s="64"/>
      <c r="O618" s="55"/>
      <c r="P618" s="184"/>
      <c r="Q618" s="53"/>
      <c r="R618" s="151"/>
      <c r="S618" s="184"/>
      <c r="T618" s="53"/>
    </row>
    <row r="619" spans="1:20" ht="45">
      <c r="A619" s="74" t="str">
        <f t="shared" si="158"/>
        <v>Research and Development</v>
      </c>
      <c r="B619" s="74" t="str">
        <f t="shared" si="156"/>
        <v>Fuel Use Reduction</v>
      </c>
      <c r="C619" s="74" t="str">
        <f t="shared" si="156"/>
        <v>RnD Electricity Fuel Use Perc Reduction</v>
      </c>
      <c r="D619" s="8" t="s">
        <v>85</v>
      </c>
      <c r="E619" s="55"/>
      <c r="F619" s="8" t="s">
        <v>363</v>
      </c>
      <c r="G619" s="53"/>
      <c r="H619" s="180">
        <v>753</v>
      </c>
      <c r="I619" s="53" t="s">
        <v>49</v>
      </c>
      <c r="J619" s="74" t="str">
        <f t="shared" si="154"/>
        <v>R&amp;D Fuel Use Reductions</v>
      </c>
      <c r="K619" s="64" t="str">
        <f t="shared" si="157"/>
        <v>RnD electricity fuel use reduction</v>
      </c>
      <c r="L619" s="64"/>
      <c r="M619" s="64"/>
      <c r="N619" s="64"/>
      <c r="O619" s="55"/>
      <c r="P619" s="184"/>
      <c r="Q619" s="53"/>
      <c r="R619" s="151"/>
      <c r="S619" s="184"/>
      <c r="T619" s="53"/>
    </row>
    <row r="620" spans="1:20" ht="45">
      <c r="A620" s="74" t="str">
        <f t="shared" si="158"/>
        <v>Research and Development</v>
      </c>
      <c r="B620" s="74" t="str">
        <f t="shared" si="156"/>
        <v>Fuel Use Reduction</v>
      </c>
      <c r="C620" s="74" t="str">
        <f t="shared" si="156"/>
        <v>RnD Electricity Fuel Use Perc Reduction</v>
      </c>
      <c r="D620" s="8" t="s">
        <v>86</v>
      </c>
      <c r="E620" s="55"/>
      <c r="F620" s="8" t="s">
        <v>364</v>
      </c>
      <c r="G620" s="53"/>
      <c r="H620" s="180">
        <v>754</v>
      </c>
      <c r="I620" s="53" t="s">
        <v>49</v>
      </c>
      <c r="J620" s="74" t="str">
        <f t="shared" si="154"/>
        <v>R&amp;D Fuel Use Reductions</v>
      </c>
      <c r="K620" s="64" t="str">
        <f t="shared" si="157"/>
        <v>RnD electricity fuel use reduction</v>
      </c>
      <c r="L620" s="64"/>
      <c r="M620" s="64"/>
      <c r="N620" s="64"/>
      <c r="O620" s="55"/>
      <c r="P620" s="184"/>
      <c r="Q620" s="53"/>
      <c r="R620" s="151"/>
      <c r="S620" s="184"/>
      <c r="T620" s="53"/>
    </row>
    <row r="621" spans="1:20" ht="120">
      <c r="A621" s="74" t="str">
        <f t="shared" si="158"/>
        <v>Research and Development</v>
      </c>
      <c r="B621" s="74" t="str">
        <f t="shared" si="156"/>
        <v>Fuel Use Reduction</v>
      </c>
      <c r="C621" s="74" t="str">
        <f t="shared" si="156"/>
        <v>RnD Electricity Fuel Use Perc Reduction</v>
      </c>
      <c r="D621" s="8" t="s">
        <v>87</v>
      </c>
      <c r="E621" s="55"/>
      <c r="F621" s="8" t="s">
        <v>365</v>
      </c>
      <c r="G621" s="53"/>
      <c r="H621" s="180">
        <v>124</v>
      </c>
      <c r="I621" s="53" t="s">
        <v>48</v>
      </c>
      <c r="J621" s="74" t="str">
        <f t="shared" si="154"/>
        <v>R&amp;D Fuel Use Reductions</v>
      </c>
      <c r="K621" s="64" t="str">
        <f t="shared" ref="K621:O624" si="159">K$614</f>
        <v>RnD electricity fuel use reduction</v>
      </c>
      <c r="L621" s="64">
        <f t="shared" si="159"/>
        <v>0</v>
      </c>
      <c r="M621" s="64">
        <f t="shared" si="159"/>
        <v>0.4</v>
      </c>
      <c r="N621" s="64">
        <f t="shared" si="159"/>
        <v>0.01</v>
      </c>
      <c r="O621" s="55" t="str">
        <f t="shared" si="159"/>
        <v>% reduction in fuel use</v>
      </c>
      <c r="P621" s="184" t="s">
        <v>684</v>
      </c>
      <c r="Q621" s="53" t="s">
        <v>276</v>
      </c>
      <c r="R621" s="151" t="s">
        <v>277</v>
      </c>
      <c r="S621" s="184" t="s">
        <v>80</v>
      </c>
      <c r="T621" s="53"/>
    </row>
    <row r="622" spans="1:20" ht="120">
      <c r="A622" s="74" t="str">
        <f>A$614</f>
        <v>Research and Development</v>
      </c>
      <c r="B622" s="74" t="str">
        <f t="shared" si="156"/>
        <v>Fuel Use Reduction</v>
      </c>
      <c r="C622" s="74" t="str">
        <f t="shared" si="156"/>
        <v>RnD Electricity Fuel Use Perc Reduction</v>
      </c>
      <c r="D622" s="8" t="s">
        <v>345</v>
      </c>
      <c r="E622" s="55"/>
      <c r="F622" s="8" t="s">
        <v>565</v>
      </c>
      <c r="G622" s="53"/>
      <c r="H622" s="180">
        <v>193</v>
      </c>
      <c r="I622" s="53" t="s">
        <v>48</v>
      </c>
      <c r="J622" s="74" t="str">
        <f t="shared" si="154"/>
        <v>R&amp;D Fuel Use Reductions</v>
      </c>
      <c r="K622" s="64" t="str">
        <f t="shared" si="159"/>
        <v>RnD electricity fuel use reduction</v>
      </c>
      <c r="L622" s="64">
        <f t="shared" si="159"/>
        <v>0</v>
      </c>
      <c r="M622" s="64">
        <f t="shared" si="159"/>
        <v>0.4</v>
      </c>
      <c r="N622" s="64">
        <f t="shared" si="159"/>
        <v>0.01</v>
      </c>
      <c r="O622" s="55" t="str">
        <f t="shared" si="159"/>
        <v>% reduction in fuel use</v>
      </c>
      <c r="P622" s="184" t="s">
        <v>685</v>
      </c>
      <c r="Q622" s="53" t="s">
        <v>276</v>
      </c>
      <c r="R622" s="151" t="s">
        <v>277</v>
      </c>
      <c r="S622" s="184" t="s">
        <v>80</v>
      </c>
      <c r="T622" s="53"/>
    </row>
    <row r="623" spans="1:20" ht="120">
      <c r="A623" s="74" t="str">
        <f t="shared" si="158"/>
        <v>Research and Development</v>
      </c>
      <c r="B623" s="74" t="str">
        <f t="shared" si="158"/>
        <v>Fuel Use Reduction</v>
      </c>
      <c r="C623" s="74" t="str">
        <f t="shared" si="158"/>
        <v>RnD Electricity Fuel Use Perc Reduction</v>
      </c>
      <c r="D623" s="8" t="s">
        <v>498</v>
      </c>
      <c r="E623" s="55"/>
      <c r="F623" s="8" t="s">
        <v>499</v>
      </c>
      <c r="G623" s="53"/>
      <c r="H623" s="180">
        <v>181</v>
      </c>
      <c r="I623" s="53" t="s">
        <v>48</v>
      </c>
      <c r="J623" s="74" t="str">
        <f t="shared" si="154"/>
        <v>R&amp;D Fuel Use Reductions</v>
      </c>
      <c r="K623" s="64" t="str">
        <f t="shared" si="159"/>
        <v>RnD electricity fuel use reduction</v>
      </c>
      <c r="L623" s="64">
        <f t="shared" si="159"/>
        <v>0</v>
      </c>
      <c r="M623" s="64">
        <f t="shared" si="159"/>
        <v>0.4</v>
      </c>
      <c r="N623" s="64">
        <f t="shared" si="159"/>
        <v>0.01</v>
      </c>
      <c r="O623" s="55" t="str">
        <f t="shared" si="159"/>
        <v>% reduction in fuel use</v>
      </c>
      <c r="P623" s="184" t="s">
        <v>686</v>
      </c>
      <c r="Q623" s="53" t="s">
        <v>276</v>
      </c>
      <c r="R623" s="151" t="s">
        <v>277</v>
      </c>
      <c r="S623" s="184" t="s">
        <v>80</v>
      </c>
      <c r="T623" s="53"/>
    </row>
    <row r="624" spans="1:20" ht="45">
      <c r="A624" s="74" t="str">
        <f t="shared" si="158"/>
        <v>Research and Development</v>
      </c>
      <c r="B624" s="74" t="str">
        <f t="shared" si="158"/>
        <v>Fuel Use Reduction</v>
      </c>
      <c r="C624" s="74" t="str">
        <f t="shared" si="158"/>
        <v>RnD Electricity Fuel Use Perc Reduction</v>
      </c>
      <c r="D624" s="8" t="s">
        <v>507</v>
      </c>
      <c r="E624" s="55"/>
      <c r="F624" s="8" t="s">
        <v>509</v>
      </c>
      <c r="G624" s="53"/>
      <c r="H624" s="180">
        <v>755</v>
      </c>
      <c r="I624" s="53" t="s">
        <v>49</v>
      </c>
      <c r="J624" s="74" t="str">
        <f t="shared" si="154"/>
        <v>R&amp;D Fuel Use Reductions</v>
      </c>
      <c r="K624" s="64" t="str">
        <f t="shared" si="159"/>
        <v>RnD electricity fuel use reduction</v>
      </c>
      <c r="L624" s="64"/>
      <c r="M624" s="64"/>
      <c r="N624" s="64"/>
      <c r="O624" s="55"/>
      <c r="P624" s="184"/>
      <c r="Q624" s="53"/>
      <c r="R624" s="151"/>
      <c r="S624" s="184"/>
      <c r="T624" s="53"/>
    </row>
    <row r="625" spans="1:20" ht="135">
      <c r="A625" s="92" t="s">
        <v>1202</v>
      </c>
      <c r="B625" s="74" t="str">
        <f t="shared" si="156"/>
        <v>Fuel Use Reduction</v>
      </c>
      <c r="C625" s="92" t="s">
        <v>329</v>
      </c>
      <c r="D625" s="53" t="s">
        <v>144</v>
      </c>
      <c r="E625" s="53"/>
      <c r="F625" s="8" t="s">
        <v>366</v>
      </c>
      <c r="G625" s="53"/>
      <c r="H625" s="180">
        <v>125</v>
      </c>
      <c r="I625" s="53" t="s">
        <v>48</v>
      </c>
      <c r="J625" s="74" t="str">
        <f t="shared" si="154"/>
        <v>R&amp;D Fuel Use Reductions</v>
      </c>
      <c r="K625" s="76" t="s">
        <v>574</v>
      </c>
      <c r="L625" s="60">
        <v>0</v>
      </c>
      <c r="M625" s="60">
        <v>0.4</v>
      </c>
      <c r="N625" s="59">
        <v>0.01</v>
      </c>
      <c r="O625" s="53" t="s">
        <v>36</v>
      </c>
      <c r="P625" s="184" t="s">
        <v>687</v>
      </c>
      <c r="Q625" s="53" t="s">
        <v>276</v>
      </c>
      <c r="R625" s="151" t="s">
        <v>277</v>
      </c>
      <c r="S625" s="184" t="s">
        <v>80</v>
      </c>
      <c r="T625" s="53"/>
    </row>
    <row r="626" spans="1:20" ht="135">
      <c r="A626" s="74" t="str">
        <f>A$625</f>
        <v>Research and Development</v>
      </c>
      <c r="B626" s="74" t="str">
        <f t="shared" ref="B626:C633" si="160">B$625</f>
        <v>Fuel Use Reduction</v>
      </c>
      <c r="C626" s="74" t="str">
        <f t="shared" si="160"/>
        <v>RnD Industry Fuel Use Perc Reduction</v>
      </c>
      <c r="D626" s="8" t="s">
        <v>145</v>
      </c>
      <c r="E626" s="53"/>
      <c r="F626" s="8" t="s">
        <v>367</v>
      </c>
      <c r="G626" s="53"/>
      <c r="H626" s="180">
        <v>126</v>
      </c>
      <c r="I626" s="53" t="s">
        <v>48</v>
      </c>
      <c r="J626" s="74" t="str">
        <f t="shared" si="154"/>
        <v>R&amp;D Fuel Use Reductions</v>
      </c>
      <c r="K626" s="64" t="str">
        <f t="shared" ref="K626:O632" si="161">K$625</f>
        <v>RnD industry fuel use reduction</v>
      </c>
      <c r="L626" s="64">
        <f t="shared" si="161"/>
        <v>0</v>
      </c>
      <c r="M626" s="64">
        <f t="shared" si="161"/>
        <v>0.4</v>
      </c>
      <c r="N626" s="64">
        <f t="shared" si="161"/>
        <v>0.01</v>
      </c>
      <c r="O626" s="55" t="str">
        <f t="shared" si="161"/>
        <v>% reduction in fuel use</v>
      </c>
      <c r="P626" s="184" t="s">
        <v>688</v>
      </c>
      <c r="Q626" s="53" t="s">
        <v>276</v>
      </c>
      <c r="R626" s="151" t="s">
        <v>277</v>
      </c>
      <c r="S626" s="184" t="s">
        <v>80</v>
      </c>
      <c r="T626" s="53"/>
    </row>
    <row r="627" spans="1:20" ht="135">
      <c r="A627" s="74" t="str">
        <f t="shared" ref="A627:A632" si="162">A$625</f>
        <v>Research and Development</v>
      </c>
      <c r="B627" s="74" t="str">
        <f t="shared" si="160"/>
        <v>Fuel Use Reduction</v>
      </c>
      <c r="C627" s="74" t="str">
        <f t="shared" si="160"/>
        <v>RnD Industry Fuel Use Perc Reduction</v>
      </c>
      <c r="D627" s="8" t="s">
        <v>146</v>
      </c>
      <c r="E627" s="53"/>
      <c r="F627" s="8" t="s">
        <v>368</v>
      </c>
      <c r="G627" s="53"/>
      <c r="H627" s="180">
        <v>127</v>
      </c>
      <c r="I627" s="53" t="s">
        <v>48</v>
      </c>
      <c r="J627" s="74" t="str">
        <f t="shared" si="154"/>
        <v>R&amp;D Fuel Use Reductions</v>
      </c>
      <c r="K627" s="64" t="str">
        <f t="shared" si="161"/>
        <v>RnD industry fuel use reduction</v>
      </c>
      <c r="L627" s="64">
        <f t="shared" si="161"/>
        <v>0</v>
      </c>
      <c r="M627" s="64">
        <f t="shared" si="161"/>
        <v>0.4</v>
      </c>
      <c r="N627" s="64">
        <f t="shared" si="161"/>
        <v>0.01</v>
      </c>
      <c r="O627" s="55" t="str">
        <f t="shared" si="161"/>
        <v>% reduction in fuel use</v>
      </c>
      <c r="P627" s="184" t="s">
        <v>689</v>
      </c>
      <c r="Q627" s="53" t="s">
        <v>276</v>
      </c>
      <c r="R627" s="151" t="s">
        <v>277</v>
      </c>
      <c r="S627" s="184" t="s">
        <v>80</v>
      </c>
      <c r="T627" s="53"/>
    </row>
    <row r="628" spans="1:20" ht="135">
      <c r="A628" s="74" t="str">
        <f t="shared" si="162"/>
        <v>Research and Development</v>
      </c>
      <c r="B628" s="74" t="str">
        <f t="shared" si="160"/>
        <v>Fuel Use Reduction</v>
      </c>
      <c r="C628" s="74" t="str">
        <f t="shared" si="160"/>
        <v>RnD Industry Fuel Use Perc Reduction</v>
      </c>
      <c r="D628" s="8" t="s">
        <v>147</v>
      </c>
      <c r="E628" s="53"/>
      <c r="F628" s="8" t="s">
        <v>369</v>
      </c>
      <c r="G628" s="53"/>
      <c r="H628" s="180">
        <v>128</v>
      </c>
      <c r="I628" s="53" t="s">
        <v>48</v>
      </c>
      <c r="J628" s="74" t="str">
        <f t="shared" si="154"/>
        <v>R&amp;D Fuel Use Reductions</v>
      </c>
      <c r="K628" s="64" t="str">
        <f t="shared" si="161"/>
        <v>RnD industry fuel use reduction</v>
      </c>
      <c r="L628" s="64">
        <f t="shared" si="161"/>
        <v>0</v>
      </c>
      <c r="M628" s="64">
        <f t="shared" si="161"/>
        <v>0.4</v>
      </c>
      <c r="N628" s="64">
        <f t="shared" si="161"/>
        <v>0.01</v>
      </c>
      <c r="O628" s="55" t="str">
        <f t="shared" si="161"/>
        <v>% reduction in fuel use</v>
      </c>
      <c r="P628" s="184" t="s">
        <v>690</v>
      </c>
      <c r="Q628" s="53" t="s">
        <v>276</v>
      </c>
      <c r="R628" s="151" t="s">
        <v>277</v>
      </c>
      <c r="S628" s="184" t="s">
        <v>80</v>
      </c>
      <c r="T628" s="53"/>
    </row>
    <row r="629" spans="1:20" ht="135">
      <c r="A629" s="74" t="str">
        <f t="shared" si="162"/>
        <v>Research and Development</v>
      </c>
      <c r="B629" s="74" t="str">
        <f t="shared" si="160"/>
        <v>Fuel Use Reduction</v>
      </c>
      <c r="C629" s="74" t="str">
        <f t="shared" si="160"/>
        <v>RnD Industry Fuel Use Perc Reduction</v>
      </c>
      <c r="D629" s="8" t="s">
        <v>903</v>
      </c>
      <c r="E629" s="53"/>
      <c r="F629" s="8" t="s">
        <v>370</v>
      </c>
      <c r="G629" s="53"/>
      <c r="H629" s="180">
        <v>129</v>
      </c>
      <c r="I629" s="53" t="s">
        <v>48</v>
      </c>
      <c r="J629" s="74" t="str">
        <f t="shared" si="154"/>
        <v>R&amp;D Fuel Use Reductions</v>
      </c>
      <c r="K629" s="64" t="str">
        <f t="shared" si="161"/>
        <v>RnD industry fuel use reduction</v>
      </c>
      <c r="L629" s="64">
        <f t="shared" si="161"/>
        <v>0</v>
      </c>
      <c r="M629" s="64">
        <f t="shared" si="161"/>
        <v>0.4</v>
      </c>
      <c r="N629" s="64">
        <f t="shared" si="161"/>
        <v>0.01</v>
      </c>
      <c r="O629" s="55" t="str">
        <f t="shared" si="161"/>
        <v>% reduction in fuel use</v>
      </c>
      <c r="P629" s="184" t="s">
        <v>691</v>
      </c>
      <c r="Q629" s="53" t="s">
        <v>276</v>
      </c>
      <c r="R629" s="151" t="s">
        <v>277</v>
      </c>
      <c r="S629" s="184" t="s">
        <v>80</v>
      </c>
      <c r="T629" s="53"/>
    </row>
    <row r="630" spans="1:20" ht="135">
      <c r="A630" s="74" t="str">
        <f t="shared" si="162"/>
        <v>Research and Development</v>
      </c>
      <c r="B630" s="74" t="str">
        <f t="shared" si="160"/>
        <v>Fuel Use Reduction</v>
      </c>
      <c r="C630" s="74" t="str">
        <f t="shared" si="160"/>
        <v>RnD Industry Fuel Use Perc Reduction</v>
      </c>
      <c r="D630" s="8" t="s">
        <v>148</v>
      </c>
      <c r="E630" s="53"/>
      <c r="F630" s="8" t="s">
        <v>910</v>
      </c>
      <c r="G630" s="53"/>
      <c r="H630" s="180">
        <v>130</v>
      </c>
      <c r="I630" s="53" t="s">
        <v>48</v>
      </c>
      <c r="J630" s="74" t="str">
        <f t="shared" si="154"/>
        <v>R&amp;D Fuel Use Reductions</v>
      </c>
      <c r="K630" s="64" t="str">
        <f t="shared" si="161"/>
        <v>RnD industry fuel use reduction</v>
      </c>
      <c r="L630" s="64">
        <f t="shared" si="161"/>
        <v>0</v>
      </c>
      <c r="M630" s="64">
        <f t="shared" si="161"/>
        <v>0.4</v>
      </c>
      <c r="N630" s="64">
        <f t="shared" si="161"/>
        <v>0.01</v>
      </c>
      <c r="O630" s="55" t="str">
        <f t="shared" si="161"/>
        <v>% reduction in fuel use</v>
      </c>
      <c r="P630" s="184" t="s">
        <v>692</v>
      </c>
      <c r="Q630" s="53" t="s">
        <v>276</v>
      </c>
      <c r="R630" s="151" t="s">
        <v>277</v>
      </c>
      <c r="S630" s="184" t="s">
        <v>80</v>
      </c>
      <c r="T630" s="53"/>
    </row>
    <row r="631" spans="1:20" ht="135">
      <c r="A631" s="74" t="str">
        <f t="shared" si="162"/>
        <v>Research and Development</v>
      </c>
      <c r="B631" s="74" t="str">
        <f t="shared" si="160"/>
        <v>Fuel Use Reduction</v>
      </c>
      <c r="C631" s="74" t="str">
        <f t="shared" si="160"/>
        <v>RnD Industry Fuel Use Perc Reduction</v>
      </c>
      <c r="D631" s="8" t="s">
        <v>149</v>
      </c>
      <c r="E631" s="53"/>
      <c r="F631" s="8" t="s">
        <v>371</v>
      </c>
      <c r="G631" s="53"/>
      <c r="H631" s="180">
        <v>131</v>
      </c>
      <c r="I631" s="53" t="s">
        <v>48</v>
      </c>
      <c r="J631" s="74" t="str">
        <f t="shared" si="154"/>
        <v>R&amp;D Fuel Use Reductions</v>
      </c>
      <c r="K631" s="64" t="str">
        <f t="shared" si="161"/>
        <v>RnD industry fuel use reduction</v>
      </c>
      <c r="L631" s="64">
        <f t="shared" si="161"/>
        <v>0</v>
      </c>
      <c r="M631" s="64">
        <f t="shared" si="161"/>
        <v>0.4</v>
      </c>
      <c r="N631" s="64">
        <f t="shared" si="161"/>
        <v>0.01</v>
      </c>
      <c r="O631" s="55" t="str">
        <f t="shared" si="161"/>
        <v>% reduction in fuel use</v>
      </c>
      <c r="P631" s="184" t="s">
        <v>693</v>
      </c>
      <c r="Q631" s="53" t="s">
        <v>276</v>
      </c>
      <c r="R631" s="151" t="s">
        <v>277</v>
      </c>
      <c r="S631" s="184" t="s">
        <v>80</v>
      </c>
      <c r="T631" s="53"/>
    </row>
    <row r="632" spans="1:20" ht="135">
      <c r="A632" s="74" t="str">
        <f t="shared" si="162"/>
        <v>Research and Development</v>
      </c>
      <c r="B632" s="74" t="str">
        <f t="shared" si="160"/>
        <v>Fuel Use Reduction</v>
      </c>
      <c r="C632" s="74" t="str">
        <f t="shared" si="160"/>
        <v>RnD Industry Fuel Use Perc Reduction</v>
      </c>
      <c r="D632" s="8" t="s">
        <v>150</v>
      </c>
      <c r="E632" s="53"/>
      <c r="F632" s="8" t="s">
        <v>372</v>
      </c>
      <c r="G632" s="53"/>
      <c r="H632" s="180">
        <v>132</v>
      </c>
      <c r="I632" s="53" t="s">
        <v>48</v>
      </c>
      <c r="J632" s="74" t="str">
        <f t="shared" si="154"/>
        <v>R&amp;D Fuel Use Reductions</v>
      </c>
      <c r="K632" s="64" t="str">
        <f t="shared" si="161"/>
        <v>RnD industry fuel use reduction</v>
      </c>
      <c r="L632" s="64">
        <f t="shared" si="161"/>
        <v>0</v>
      </c>
      <c r="M632" s="64">
        <f t="shared" si="161"/>
        <v>0.4</v>
      </c>
      <c r="N632" s="64">
        <f t="shared" si="161"/>
        <v>0.01</v>
      </c>
      <c r="O632" s="55" t="str">
        <f t="shared" si="161"/>
        <v>% reduction in fuel use</v>
      </c>
      <c r="P632" s="184" t="s">
        <v>694</v>
      </c>
      <c r="Q632" s="53" t="s">
        <v>276</v>
      </c>
      <c r="R632" s="151" t="s">
        <v>277</v>
      </c>
      <c r="S632" s="184" t="s">
        <v>80</v>
      </c>
      <c r="T632" s="53"/>
    </row>
    <row r="633" spans="1:20" ht="120">
      <c r="A633" s="92" t="s">
        <v>1202</v>
      </c>
      <c r="B633" s="74" t="str">
        <f t="shared" si="160"/>
        <v>Fuel Use Reduction</v>
      </c>
      <c r="C633" s="92" t="s">
        <v>330</v>
      </c>
      <c r="D633" s="53" t="s">
        <v>552</v>
      </c>
      <c r="E633" s="53"/>
      <c r="F633" s="53" t="s">
        <v>532</v>
      </c>
      <c r="G633" s="53"/>
      <c r="H633" s="180">
        <v>133</v>
      </c>
      <c r="I633" s="53" t="s">
        <v>48</v>
      </c>
      <c r="J633" s="74" t="str">
        <f t="shared" si="154"/>
        <v>R&amp;D Fuel Use Reductions</v>
      </c>
      <c r="K633" s="76" t="s">
        <v>573</v>
      </c>
      <c r="L633" s="60">
        <v>0</v>
      </c>
      <c r="M633" s="60">
        <v>0.4</v>
      </c>
      <c r="N633" s="59">
        <v>0.01</v>
      </c>
      <c r="O633" s="53" t="s">
        <v>36</v>
      </c>
      <c r="P633" s="184" t="s">
        <v>695</v>
      </c>
      <c r="Q633" s="53" t="s">
        <v>276</v>
      </c>
      <c r="R633" s="151" t="s">
        <v>277</v>
      </c>
      <c r="S633" s="184" t="s">
        <v>80</v>
      </c>
      <c r="T633" s="53"/>
    </row>
    <row r="634" spans="1:20" ht="120">
      <c r="A634" s="74" t="str">
        <f t="shared" ref="A634:A639" si="163">A$633</f>
        <v>Research and Development</v>
      </c>
      <c r="B634" s="74" t="str">
        <f t="shared" ref="B634:C639" si="164">B$633</f>
        <v>Fuel Use Reduction</v>
      </c>
      <c r="C634" s="74" t="str">
        <f t="shared" si="164"/>
        <v>RnD Transportation Fuel Use Perc Reduction</v>
      </c>
      <c r="D634" s="53" t="s">
        <v>553</v>
      </c>
      <c r="E634" s="53"/>
      <c r="F634" s="53" t="s">
        <v>533</v>
      </c>
      <c r="G634" s="53"/>
      <c r="H634" s="180">
        <v>134</v>
      </c>
      <c r="I634" s="53" t="s">
        <v>48</v>
      </c>
      <c r="J634" s="74" t="str">
        <f t="shared" si="154"/>
        <v>R&amp;D Fuel Use Reductions</v>
      </c>
      <c r="K634" s="64" t="str">
        <f t="shared" ref="K634:O639" si="165">K$633</f>
        <v>RnD transportation fuel use reduction</v>
      </c>
      <c r="L634" s="64">
        <f t="shared" si="165"/>
        <v>0</v>
      </c>
      <c r="M634" s="64">
        <f t="shared" si="165"/>
        <v>0.4</v>
      </c>
      <c r="N634" s="64">
        <f t="shared" si="165"/>
        <v>0.01</v>
      </c>
      <c r="O634" s="55" t="str">
        <f t="shared" si="165"/>
        <v>% reduction in fuel use</v>
      </c>
      <c r="P634" s="184" t="s">
        <v>696</v>
      </c>
      <c r="Q634" s="53" t="s">
        <v>276</v>
      </c>
      <c r="R634" s="151" t="s">
        <v>277</v>
      </c>
      <c r="S634" s="184" t="s">
        <v>80</v>
      </c>
      <c r="T634" s="53"/>
    </row>
    <row r="635" spans="1:20" ht="135">
      <c r="A635" s="74" t="str">
        <f t="shared" si="163"/>
        <v>Research and Development</v>
      </c>
      <c r="B635" s="74" t="str">
        <f t="shared" si="164"/>
        <v>Fuel Use Reduction</v>
      </c>
      <c r="C635" s="74" t="str">
        <f t="shared" si="164"/>
        <v>RnD Transportation Fuel Use Perc Reduction</v>
      </c>
      <c r="D635" s="53" t="s">
        <v>554</v>
      </c>
      <c r="E635" s="53"/>
      <c r="F635" s="53" t="s">
        <v>534</v>
      </c>
      <c r="G635" s="53"/>
      <c r="H635" s="180">
        <v>135</v>
      </c>
      <c r="I635" s="53" t="s">
        <v>48</v>
      </c>
      <c r="J635" s="74" t="str">
        <f t="shared" si="154"/>
        <v>R&amp;D Fuel Use Reductions</v>
      </c>
      <c r="K635" s="64" t="str">
        <f t="shared" si="165"/>
        <v>RnD transportation fuel use reduction</v>
      </c>
      <c r="L635" s="64">
        <f t="shared" si="165"/>
        <v>0</v>
      </c>
      <c r="M635" s="64">
        <f t="shared" si="165"/>
        <v>0.4</v>
      </c>
      <c r="N635" s="64">
        <f t="shared" si="165"/>
        <v>0.01</v>
      </c>
      <c r="O635" s="55" t="str">
        <f t="shared" si="165"/>
        <v>% reduction in fuel use</v>
      </c>
      <c r="P635" s="184" t="s">
        <v>697</v>
      </c>
      <c r="Q635" s="53" t="s">
        <v>276</v>
      </c>
      <c r="R635" s="151" t="s">
        <v>277</v>
      </c>
      <c r="S635" s="184" t="s">
        <v>80</v>
      </c>
      <c r="T635" s="53"/>
    </row>
    <row r="636" spans="1:20" ht="135">
      <c r="A636" s="74" t="str">
        <f t="shared" si="163"/>
        <v>Research and Development</v>
      </c>
      <c r="B636" s="74" t="str">
        <f t="shared" si="164"/>
        <v>Fuel Use Reduction</v>
      </c>
      <c r="C636" s="74" t="str">
        <f t="shared" si="164"/>
        <v>RnD Transportation Fuel Use Perc Reduction</v>
      </c>
      <c r="D636" s="53" t="s">
        <v>555</v>
      </c>
      <c r="E636" s="53"/>
      <c r="F636" s="53" t="s">
        <v>535</v>
      </c>
      <c r="G636" s="53"/>
      <c r="H636" s="180">
        <v>136</v>
      </c>
      <c r="I636" s="53" t="s">
        <v>48</v>
      </c>
      <c r="J636" s="74" t="str">
        <f t="shared" si="154"/>
        <v>R&amp;D Fuel Use Reductions</v>
      </c>
      <c r="K636" s="64" t="str">
        <f t="shared" si="165"/>
        <v>RnD transportation fuel use reduction</v>
      </c>
      <c r="L636" s="64">
        <f t="shared" si="165"/>
        <v>0</v>
      </c>
      <c r="M636" s="64">
        <f t="shared" si="165"/>
        <v>0.4</v>
      </c>
      <c r="N636" s="64">
        <f t="shared" si="165"/>
        <v>0.01</v>
      </c>
      <c r="O636" s="55" t="str">
        <f t="shared" si="165"/>
        <v>% reduction in fuel use</v>
      </c>
      <c r="P636" s="184" t="s">
        <v>698</v>
      </c>
      <c r="Q636" s="53" t="s">
        <v>276</v>
      </c>
      <c r="R636" s="151" t="s">
        <v>277</v>
      </c>
      <c r="S636" s="184" t="s">
        <v>80</v>
      </c>
      <c r="T636" s="53"/>
    </row>
    <row r="637" spans="1:20" ht="120">
      <c r="A637" s="74" t="str">
        <f t="shared" si="163"/>
        <v>Research and Development</v>
      </c>
      <c r="B637" s="74" t="str">
        <f t="shared" si="164"/>
        <v>Fuel Use Reduction</v>
      </c>
      <c r="C637" s="74" t="str">
        <f t="shared" si="164"/>
        <v>RnD Transportation Fuel Use Perc Reduction</v>
      </c>
      <c r="D637" s="53" t="s">
        <v>556</v>
      </c>
      <c r="E637" s="53"/>
      <c r="F637" s="53" t="s">
        <v>536</v>
      </c>
      <c r="G637" s="53"/>
      <c r="H637" s="180">
        <v>137</v>
      </c>
      <c r="I637" s="53" t="s">
        <v>48</v>
      </c>
      <c r="J637" s="74" t="str">
        <f t="shared" si="154"/>
        <v>R&amp;D Fuel Use Reductions</v>
      </c>
      <c r="K637" s="64" t="str">
        <f t="shared" si="165"/>
        <v>RnD transportation fuel use reduction</v>
      </c>
      <c r="L637" s="64">
        <f t="shared" si="165"/>
        <v>0</v>
      </c>
      <c r="M637" s="64">
        <f t="shared" si="165"/>
        <v>0.4</v>
      </c>
      <c r="N637" s="64">
        <f t="shared" si="165"/>
        <v>0.01</v>
      </c>
      <c r="O637" s="55" t="str">
        <f t="shared" si="165"/>
        <v>% reduction in fuel use</v>
      </c>
      <c r="P637" s="184" t="s">
        <v>699</v>
      </c>
      <c r="Q637" s="53" t="s">
        <v>276</v>
      </c>
      <c r="R637" s="151" t="s">
        <v>277</v>
      </c>
      <c r="S637" s="184" t="s">
        <v>80</v>
      </c>
      <c r="T637" s="53"/>
    </row>
    <row r="638" spans="1:20" ht="120">
      <c r="A638" s="74" t="str">
        <f t="shared" si="163"/>
        <v>Research and Development</v>
      </c>
      <c r="B638" s="74" t="str">
        <f t="shared" si="164"/>
        <v>Fuel Use Reduction</v>
      </c>
      <c r="C638" s="74" t="str">
        <f t="shared" si="164"/>
        <v>RnD Transportation Fuel Use Perc Reduction</v>
      </c>
      <c r="D638" s="53" t="s">
        <v>1029</v>
      </c>
      <c r="E638" s="53"/>
      <c r="F638" s="53" t="s">
        <v>1372</v>
      </c>
      <c r="G638" s="53"/>
      <c r="H638" s="180">
        <v>138</v>
      </c>
      <c r="I638" s="53" t="s">
        <v>48</v>
      </c>
      <c r="J638" s="74" t="str">
        <f t="shared" si="154"/>
        <v>R&amp;D Fuel Use Reductions</v>
      </c>
      <c r="K638" s="64" t="str">
        <f t="shared" si="165"/>
        <v>RnD transportation fuel use reduction</v>
      </c>
      <c r="L638" s="64">
        <f t="shared" si="165"/>
        <v>0</v>
      </c>
      <c r="M638" s="64">
        <f t="shared" si="165"/>
        <v>0.4</v>
      </c>
      <c r="N638" s="64">
        <f t="shared" si="165"/>
        <v>0.01</v>
      </c>
      <c r="O638" s="55" t="str">
        <f t="shared" si="165"/>
        <v>% reduction in fuel use</v>
      </c>
      <c r="P638" s="184" t="s">
        <v>1376</v>
      </c>
      <c r="Q638" s="53" t="s">
        <v>276</v>
      </c>
      <c r="R638" s="151" t="s">
        <v>277</v>
      </c>
      <c r="S638" s="184" t="s">
        <v>80</v>
      </c>
      <c r="T638" s="53"/>
    </row>
    <row r="639" spans="1:20" ht="120">
      <c r="A639" s="74" t="str">
        <f t="shared" si="163"/>
        <v>Research and Development</v>
      </c>
      <c r="B639" s="74" t="str">
        <f t="shared" si="164"/>
        <v>Fuel Use Reduction</v>
      </c>
      <c r="C639" s="74" t="str">
        <f t="shared" si="164"/>
        <v>RnD Transportation Fuel Use Perc Reduction</v>
      </c>
      <c r="D639" s="53" t="s">
        <v>1028</v>
      </c>
      <c r="E639" s="53"/>
      <c r="F639" s="53" t="s">
        <v>1373</v>
      </c>
      <c r="G639" s="53"/>
      <c r="H639" s="180">
        <v>524</v>
      </c>
      <c r="I639" s="53" t="s">
        <v>48</v>
      </c>
      <c r="J639" s="74" t="str">
        <f t="shared" si="154"/>
        <v>R&amp;D Fuel Use Reductions</v>
      </c>
      <c r="K639" s="64" t="str">
        <f t="shared" si="165"/>
        <v>RnD transportation fuel use reduction</v>
      </c>
      <c r="L639" s="64">
        <f t="shared" si="165"/>
        <v>0</v>
      </c>
      <c r="M639" s="64">
        <f t="shared" si="165"/>
        <v>0.4</v>
      </c>
      <c r="N639" s="64">
        <f t="shared" si="165"/>
        <v>0.01</v>
      </c>
      <c r="O639" s="55" t="str">
        <f t="shared" si="165"/>
        <v>% reduction in fuel use</v>
      </c>
      <c r="P639" s="184" t="s">
        <v>1377</v>
      </c>
      <c r="Q639" s="53" t="s">
        <v>276</v>
      </c>
      <c r="R639" s="151" t="s">
        <v>277</v>
      </c>
      <c r="S639" s="184" t="s">
        <v>80</v>
      </c>
      <c r="T639" s="53"/>
    </row>
    <row r="640" spans="1:20" ht="90">
      <c r="A640" s="3" t="s">
        <v>1414</v>
      </c>
      <c r="B640" s="3" t="s">
        <v>1415</v>
      </c>
      <c r="C640" s="3" t="s">
        <v>1419</v>
      </c>
      <c r="H640" s="180">
        <v>543</v>
      </c>
      <c r="I640" s="3" t="s">
        <v>48</v>
      </c>
      <c r="J640" s="84"/>
      <c r="K640" s="3" t="s">
        <v>1416</v>
      </c>
      <c r="L640" s="168">
        <v>-0.1</v>
      </c>
      <c r="M640" s="168">
        <v>0.02</v>
      </c>
      <c r="N640" s="170">
        <v>1E-3</v>
      </c>
      <c r="O640" s="3" t="s">
        <v>1423</v>
      </c>
      <c r="P640" s="188" t="s">
        <v>1530</v>
      </c>
      <c r="R640" s="155"/>
      <c r="S640" s="202" t="s">
        <v>1417</v>
      </c>
      <c r="T640" s="3"/>
    </row>
    <row r="641" spans="1:20" ht="120">
      <c r="A641" s="3" t="s">
        <v>1627</v>
      </c>
      <c r="B641" s="3" t="s">
        <v>1628</v>
      </c>
      <c r="C641" s="3" t="s">
        <v>1635</v>
      </c>
      <c r="D641" s="3" t="s">
        <v>1644</v>
      </c>
      <c r="F641" s="3" t="s">
        <v>1649</v>
      </c>
      <c r="H641" s="180">
        <v>545</v>
      </c>
      <c r="I641" s="3" t="s">
        <v>48</v>
      </c>
      <c r="J641" s="178"/>
      <c r="K641" s="178"/>
      <c r="L641" s="3">
        <v>0</v>
      </c>
      <c r="M641" s="3">
        <v>10</v>
      </c>
      <c r="N641" s="3">
        <v>1</v>
      </c>
      <c r="O641" s="3" t="s">
        <v>1544</v>
      </c>
      <c r="P641" s="3" t="s">
        <v>1653</v>
      </c>
      <c r="Q641" s="3" t="s">
        <v>1545</v>
      </c>
      <c r="R641" s="155"/>
      <c r="S641" s="3"/>
      <c r="T641" s="3"/>
    </row>
    <row r="642" spans="1:20" ht="120">
      <c r="A642" s="4" t="str">
        <f>A$641</f>
        <v>Government Revenue Accounting</v>
      </c>
      <c r="B642" s="4" t="str">
        <f t="shared" ref="B642:C642" si="166">B$641</f>
        <v>Carbon Tax Revenue</v>
      </c>
      <c r="C642" s="4" t="str">
        <f t="shared" si="166"/>
        <v>GRA for Carbon Tax Revenue</v>
      </c>
      <c r="D642" s="3" t="s">
        <v>1645</v>
      </c>
      <c r="F642" s="3" t="s">
        <v>1911</v>
      </c>
      <c r="H642" s="180">
        <v>546</v>
      </c>
      <c r="I642" s="4" t="str">
        <f t="shared" ref="I642:I645" si="167">I$641</f>
        <v>Yes</v>
      </c>
      <c r="J642" s="178"/>
      <c r="K642" s="178"/>
      <c r="L642" s="4">
        <f t="shared" ref="L642:Q645" si="168">L$641</f>
        <v>0</v>
      </c>
      <c r="M642" s="4">
        <f t="shared" si="168"/>
        <v>10</v>
      </c>
      <c r="N642" s="4">
        <f t="shared" si="168"/>
        <v>1</v>
      </c>
      <c r="O642" s="4" t="str">
        <f t="shared" si="168"/>
        <v>weight</v>
      </c>
      <c r="P642" s="3" t="s">
        <v>1912</v>
      </c>
      <c r="Q642" s="4" t="str">
        <f t="shared" si="168"/>
        <v>io-model.html</v>
      </c>
      <c r="R642" s="155"/>
      <c r="S642" s="3"/>
      <c r="T642" s="3"/>
    </row>
    <row r="643" spans="1:20" ht="120">
      <c r="A643" s="4" t="str">
        <f t="shared" ref="A643:C645" si="169">A$641</f>
        <v>Government Revenue Accounting</v>
      </c>
      <c r="B643" s="4" t="str">
        <f t="shared" si="169"/>
        <v>Carbon Tax Revenue</v>
      </c>
      <c r="C643" s="4" t="str">
        <f t="shared" si="169"/>
        <v>GRA for Carbon Tax Revenue</v>
      </c>
      <c r="D643" s="3" t="s">
        <v>1646</v>
      </c>
      <c r="F643" s="3" t="s">
        <v>1650</v>
      </c>
      <c r="H643" s="180">
        <v>547</v>
      </c>
      <c r="I643" s="4" t="str">
        <f t="shared" si="167"/>
        <v>Yes</v>
      </c>
      <c r="J643" s="178"/>
      <c r="K643" s="178"/>
      <c r="L643" s="4">
        <f t="shared" si="168"/>
        <v>0</v>
      </c>
      <c r="M643" s="4">
        <f t="shared" si="168"/>
        <v>10</v>
      </c>
      <c r="N643" s="4">
        <f t="shared" si="168"/>
        <v>1</v>
      </c>
      <c r="O643" s="4" t="str">
        <f t="shared" si="168"/>
        <v>weight</v>
      </c>
      <c r="P643" s="3" t="s">
        <v>1546</v>
      </c>
      <c r="Q643" s="4" t="str">
        <f t="shared" si="168"/>
        <v>io-model.html</v>
      </c>
      <c r="R643" s="155"/>
      <c r="S643" s="3"/>
      <c r="T643" s="3"/>
    </row>
    <row r="644" spans="1:20" ht="120">
      <c r="A644" s="4" t="str">
        <f t="shared" si="169"/>
        <v>Government Revenue Accounting</v>
      </c>
      <c r="B644" s="4" t="str">
        <f t="shared" si="169"/>
        <v>Carbon Tax Revenue</v>
      </c>
      <c r="C644" s="4" t="str">
        <f t="shared" si="169"/>
        <v>GRA for Carbon Tax Revenue</v>
      </c>
      <c r="D644" s="3" t="s">
        <v>1647</v>
      </c>
      <c r="F644" s="3" t="s">
        <v>1651</v>
      </c>
      <c r="H644" s="180">
        <v>548</v>
      </c>
      <c r="I644" s="4" t="str">
        <f t="shared" si="167"/>
        <v>Yes</v>
      </c>
      <c r="J644" s="178"/>
      <c r="K644" s="178"/>
      <c r="L644" s="4">
        <f t="shared" si="168"/>
        <v>0</v>
      </c>
      <c r="M644" s="4">
        <f t="shared" si="168"/>
        <v>10</v>
      </c>
      <c r="N644" s="4">
        <f t="shared" si="168"/>
        <v>1</v>
      </c>
      <c r="O644" s="4" t="str">
        <f t="shared" si="168"/>
        <v>weight</v>
      </c>
      <c r="P644" s="3" t="s">
        <v>1547</v>
      </c>
      <c r="Q644" s="4" t="str">
        <f t="shared" si="168"/>
        <v>io-model.html</v>
      </c>
      <c r="R644" s="155"/>
      <c r="S644" s="3"/>
      <c r="T644" s="3"/>
    </row>
    <row r="645" spans="1:20" ht="120">
      <c r="A645" s="4" t="str">
        <f t="shared" si="169"/>
        <v>Government Revenue Accounting</v>
      </c>
      <c r="B645" s="4" t="str">
        <f t="shared" si="169"/>
        <v>Carbon Tax Revenue</v>
      </c>
      <c r="C645" s="4" t="str">
        <f t="shared" si="169"/>
        <v>GRA for Carbon Tax Revenue</v>
      </c>
      <c r="D645" s="3" t="s">
        <v>1648</v>
      </c>
      <c r="F645" s="3" t="s">
        <v>1652</v>
      </c>
      <c r="H645" s="180">
        <v>549</v>
      </c>
      <c r="I645" s="4" t="str">
        <f t="shared" si="167"/>
        <v>Yes</v>
      </c>
      <c r="J645" s="178"/>
      <c r="K645" s="178"/>
      <c r="L645" s="4">
        <f t="shared" si="168"/>
        <v>0</v>
      </c>
      <c r="M645" s="4">
        <f t="shared" si="168"/>
        <v>10</v>
      </c>
      <c r="N645" s="4">
        <f t="shared" si="168"/>
        <v>1</v>
      </c>
      <c r="O645" s="4" t="str">
        <f t="shared" si="168"/>
        <v>weight</v>
      </c>
      <c r="P645" s="3" t="s">
        <v>1548</v>
      </c>
      <c r="Q645" s="4" t="str">
        <f t="shared" si="168"/>
        <v>io-model.html</v>
      </c>
      <c r="R645" s="155"/>
      <c r="S645" s="3"/>
      <c r="T645" s="3"/>
    </row>
    <row r="646" spans="1:20" ht="120">
      <c r="A646" s="3" t="s">
        <v>1627</v>
      </c>
      <c r="B646" s="3" t="s">
        <v>1629</v>
      </c>
      <c r="C646" s="3" t="s">
        <v>1636</v>
      </c>
      <c r="D646" s="3" t="s">
        <v>1644</v>
      </c>
      <c r="F646" s="3" t="s">
        <v>1649</v>
      </c>
      <c r="H646" s="180">
        <v>550</v>
      </c>
      <c r="I646" s="3" t="s">
        <v>48</v>
      </c>
      <c r="J646" s="178"/>
      <c r="K646" s="178"/>
      <c r="L646" s="3">
        <v>0</v>
      </c>
      <c r="M646" s="3">
        <v>10</v>
      </c>
      <c r="N646" s="3">
        <v>1</v>
      </c>
      <c r="O646" s="3" t="s">
        <v>1544</v>
      </c>
      <c r="P646"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6" s="3" t="s">
        <v>1545</v>
      </c>
      <c r="R646" s="155"/>
      <c r="S646" s="3"/>
      <c r="T646" s="3"/>
    </row>
    <row r="647" spans="1:20" ht="120">
      <c r="A647" s="4" t="str">
        <f>A$646</f>
        <v>Government Revenue Accounting</v>
      </c>
      <c r="B647" s="4" t="str">
        <f t="shared" ref="B647:C650" si="170">B$646</f>
        <v>Fuel Tax Revenue</v>
      </c>
      <c r="C647" s="4" t="str">
        <f t="shared" si="170"/>
        <v>GRA for Fuel Tax Revenue</v>
      </c>
      <c r="D647" s="3" t="s">
        <v>1645</v>
      </c>
      <c r="F647" s="3" t="s">
        <v>1911</v>
      </c>
      <c r="H647" s="180">
        <v>551</v>
      </c>
      <c r="I647" s="4" t="str">
        <f t="shared" ref="I647:I650" si="171">I$646</f>
        <v>Yes</v>
      </c>
      <c r="J647" s="178"/>
      <c r="K647" s="178"/>
      <c r="L647" s="4">
        <f t="shared" ref="L647:O650" si="172">L$646</f>
        <v>0</v>
      </c>
      <c r="M647" s="4">
        <f t="shared" si="172"/>
        <v>10</v>
      </c>
      <c r="N647" s="4">
        <f t="shared" si="172"/>
        <v>1</v>
      </c>
      <c r="O647" s="4" t="str">
        <f t="shared" si="172"/>
        <v>weight</v>
      </c>
      <c r="P647"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7" s="4" t="str">
        <f t="shared" ref="Q647:Q650" si="173">Q$646</f>
        <v>io-model.html</v>
      </c>
      <c r="R647" s="155"/>
      <c r="S647" s="3"/>
      <c r="T647" s="3"/>
    </row>
    <row r="648" spans="1:20" ht="120">
      <c r="A648" s="4" t="str">
        <f t="shared" ref="A648:A650" si="174">A$646</f>
        <v>Government Revenue Accounting</v>
      </c>
      <c r="B648" s="4" t="str">
        <f t="shared" si="170"/>
        <v>Fuel Tax Revenue</v>
      </c>
      <c r="C648" s="4" t="str">
        <f t="shared" si="170"/>
        <v>GRA for Fuel Tax Revenue</v>
      </c>
      <c r="D648" s="3" t="s">
        <v>1646</v>
      </c>
      <c r="F648" s="3" t="s">
        <v>1650</v>
      </c>
      <c r="H648" s="180">
        <v>552</v>
      </c>
      <c r="I648" s="4" t="str">
        <f t="shared" si="171"/>
        <v>Yes</v>
      </c>
      <c r="J648" s="178"/>
      <c r="K648" s="178"/>
      <c r="L648" s="4">
        <f t="shared" si="172"/>
        <v>0</v>
      </c>
      <c r="M648" s="4">
        <f t="shared" si="172"/>
        <v>10</v>
      </c>
      <c r="N648" s="4">
        <f t="shared" si="172"/>
        <v>1</v>
      </c>
      <c r="O648" s="4" t="str">
        <f t="shared" si="172"/>
        <v>weight</v>
      </c>
      <c r="P648"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8" s="4" t="str">
        <f t="shared" si="173"/>
        <v>io-model.html</v>
      </c>
      <c r="R648" s="155"/>
      <c r="S648" s="3"/>
      <c r="T648" s="3"/>
    </row>
    <row r="649" spans="1:20" ht="120">
      <c r="A649" s="4" t="str">
        <f t="shared" si="174"/>
        <v>Government Revenue Accounting</v>
      </c>
      <c r="B649" s="4" t="str">
        <f t="shared" si="170"/>
        <v>Fuel Tax Revenue</v>
      </c>
      <c r="C649" s="4" t="str">
        <f t="shared" si="170"/>
        <v>GRA for Fuel Tax Revenue</v>
      </c>
      <c r="D649" s="3" t="s">
        <v>1647</v>
      </c>
      <c r="F649" s="3" t="s">
        <v>1651</v>
      </c>
      <c r="H649" s="180">
        <v>553</v>
      </c>
      <c r="I649" s="4" t="str">
        <f t="shared" si="171"/>
        <v>Yes</v>
      </c>
      <c r="J649" s="178"/>
      <c r="K649" s="178"/>
      <c r="L649" s="4">
        <f t="shared" si="172"/>
        <v>0</v>
      </c>
      <c r="M649" s="4">
        <f t="shared" si="172"/>
        <v>10</v>
      </c>
      <c r="N649" s="4">
        <f t="shared" si="172"/>
        <v>1</v>
      </c>
      <c r="O649" s="4" t="str">
        <f t="shared" si="172"/>
        <v>weight</v>
      </c>
      <c r="P649"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9" s="4" t="str">
        <f t="shared" si="173"/>
        <v>io-model.html</v>
      </c>
      <c r="R649" s="155"/>
      <c r="S649" s="3"/>
      <c r="T649" s="3"/>
    </row>
    <row r="650" spans="1:20" ht="120">
      <c r="A650" s="4" t="str">
        <f t="shared" si="174"/>
        <v>Government Revenue Accounting</v>
      </c>
      <c r="B650" s="4" t="str">
        <f t="shared" si="170"/>
        <v>Fuel Tax Revenue</v>
      </c>
      <c r="C650" s="4" t="str">
        <f t="shared" si="170"/>
        <v>GRA for Fuel Tax Revenue</v>
      </c>
      <c r="D650" s="3" t="s">
        <v>1648</v>
      </c>
      <c r="F650" s="3" t="s">
        <v>1652</v>
      </c>
      <c r="H650" s="180">
        <v>554</v>
      </c>
      <c r="I650" s="4" t="str">
        <f t="shared" si="171"/>
        <v>Yes</v>
      </c>
      <c r="J650" s="178"/>
      <c r="K650" s="178"/>
      <c r="L650" s="4">
        <f t="shared" si="172"/>
        <v>0</v>
      </c>
      <c r="M650" s="4">
        <f t="shared" si="172"/>
        <v>10</v>
      </c>
      <c r="N650" s="4">
        <f t="shared" si="172"/>
        <v>1</v>
      </c>
      <c r="O650" s="4" t="str">
        <f t="shared" si="172"/>
        <v>weight</v>
      </c>
      <c r="P650"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0" s="4" t="str">
        <f t="shared" si="173"/>
        <v>io-model.html</v>
      </c>
      <c r="R650" s="155"/>
      <c r="S650" s="3"/>
      <c r="T650" s="3"/>
    </row>
    <row r="651" spans="1:20" ht="120">
      <c r="A651" s="3" t="s">
        <v>1627</v>
      </c>
      <c r="B651" s="3" t="s">
        <v>512</v>
      </c>
      <c r="C651" s="3" t="s">
        <v>1637</v>
      </c>
      <c r="D651" s="3" t="s">
        <v>1644</v>
      </c>
      <c r="F651" s="3" t="s">
        <v>1649</v>
      </c>
      <c r="H651" s="180">
        <v>555</v>
      </c>
      <c r="I651" s="3" t="s">
        <v>48</v>
      </c>
      <c r="J651" s="178"/>
      <c r="K651" s="178"/>
      <c r="L651" s="3">
        <v>0</v>
      </c>
      <c r="M651" s="3">
        <v>10</v>
      </c>
      <c r="N651" s="3">
        <v>1</v>
      </c>
      <c r="O651" s="3" t="s">
        <v>1544</v>
      </c>
      <c r="P651"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1" s="3" t="s">
        <v>1545</v>
      </c>
      <c r="R651" s="155"/>
      <c r="S651" s="3"/>
      <c r="T651" s="3"/>
    </row>
    <row r="652" spans="1:20" ht="120">
      <c r="A652" s="4" t="str">
        <f>A$651</f>
        <v>Government Revenue Accounting</v>
      </c>
      <c r="B652" s="4" t="str">
        <f t="shared" ref="B652:C655" si="175">B$651</f>
        <v>EV Subsidy</v>
      </c>
      <c r="C652" s="4" t="str">
        <f t="shared" si="175"/>
        <v>GRA for EV Subsidy</v>
      </c>
      <c r="D652" s="3" t="s">
        <v>1645</v>
      </c>
      <c r="F652" s="3" t="s">
        <v>1911</v>
      </c>
      <c r="H652" s="180">
        <v>556</v>
      </c>
      <c r="I652" s="4" t="str">
        <f t="shared" ref="I652:I655" si="176">I$651</f>
        <v>Yes</v>
      </c>
      <c r="J652" s="178"/>
      <c r="K652" s="178"/>
      <c r="L652" s="4">
        <f t="shared" ref="L652:O655" si="177">L$651</f>
        <v>0</v>
      </c>
      <c r="M652" s="4">
        <f t="shared" si="177"/>
        <v>10</v>
      </c>
      <c r="N652" s="4">
        <f t="shared" si="177"/>
        <v>1</v>
      </c>
      <c r="O652" s="4" t="str">
        <f t="shared" si="177"/>
        <v>weight</v>
      </c>
      <c r="P652"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2" s="4" t="str">
        <f t="shared" ref="Q652:Q655" si="178">Q$651</f>
        <v>io-model.html</v>
      </c>
      <c r="R652" s="155"/>
      <c r="S652" s="3"/>
      <c r="T652" s="3"/>
    </row>
    <row r="653" spans="1:20" ht="120">
      <c r="A653" s="4" t="str">
        <f t="shared" ref="A653:A655" si="179">A$651</f>
        <v>Government Revenue Accounting</v>
      </c>
      <c r="B653" s="4" t="str">
        <f t="shared" si="175"/>
        <v>EV Subsidy</v>
      </c>
      <c r="C653" s="4" t="str">
        <f t="shared" si="175"/>
        <v>GRA for EV Subsidy</v>
      </c>
      <c r="D653" s="3" t="s">
        <v>1646</v>
      </c>
      <c r="F653" s="3" t="s">
        <v>1650</v>
      </c>
      <c r="H653" s="180">
        <v>557</v>
      </c>
      <c r="I653" s="4" t="str">
        <f t="shared" si="176"/>
        <v>Yes</v>
      </c>
      <c r="J653" s="178"/>
      <c r="K653" s="178"/>
      <c r="L653" s="4">
        <f t="shared" si="177"/>
        <v>0</v>
      </c>
      <c r="M653" s="4">
        <f t="shared" si="177"/>
        <v>10</v>
      </c>
      <c r="N653" s="4">
        <f t="shared" si="177"/>
        <v>1</v>
      </c>
      <c r="O653" s="4" t="str">
        <f t="shared" si="177"/>
        <v>weight</v>
      </c>
      <c r="P653"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3" s="4" t="str">
        <f t="shared" si="178"/>
        <v>io-model.html</v>
      </c>
      <c r="R653" s="155"/>
      <c r="S653" s="3"/>
      <c r="T653" s="3"/>
    </row>
    <row r="654" spans="1:20" ht="120">
      <c r="A654" s="4" t="str">
        <f t="shared" si="179"/>
        <v>Government Revenue Accounting</v>
      </c>
      <c r="B654" s="4" t="str">
        <f t="shared" si="175"/>
        <v>EV Subsidy</v>
      </c>
      <c r="C654" s="4" t="str">
        <f t="shared" si="175"/>
        <v>GRA for EV Subsidy</v>
      </c>
      <c r="D654" s="3" t="s">
        <v>1647</v>
      </c>
      <c r="F654" s="3" t="s">
        <v>1651</v>
      </c>
      <c r="H654" s="180">
        <v>558</v>
      </c>
      <c r="I654" s="4" t="str">
        <f t="shared" si="176"/>
        <v>Yes</v>
      </c>
      <c r="J654" s="178"/>
      <c r="K654" s="178"/>
      <c r="L654" s="4">
        <f t="shared" si="177"/>
        <v>0</v>
      </c>
      <c r="M654" s="4">
        <f t="shared" si="177"/>
        <v>10</v>
      </c>
      <c r="N654" s="4">
        <f t="shared" si="177"/>
        <v>1</v>
      </c>
      <c r="O654" s="4" t="str">
        <f t="shared" si="177"/>
        <v>weight</v>
      </c>
      <c r="P654"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4" s="4" t="str">
        <f t="shared" si="178"/>
        <v>io-model.html</v>
      </c>
      <c r="R654" s="155"/>
      <c r="S654" s="3"/>
      <c r="T654" s="3"/>
    </row>
    <row r="655" spans="1:20" ht="120">
      <c r="A655" s="4" t="str">
        <f t="shared" si="179"/>
        <v>Government Revenue Accounting</v>
      </c>
      <c r="B655" s="4" t="str">
        <f t="shared" si="175"/>
        <v>EV Subsidy</v>
      </c>
      <c r="C655" s="4" t="str">
        <f t="shared" si="175"/>
        <v>GRA for EV Subsidy</v>
      </c>
      <c r="D655" s="3" t="s">
        <v>1648</v>
      </c>
      <c r="F655" s="3" t="s">
        <v>1652</v>
      </c>
      <c r="H655" s="180">
        <v>559</v>
      </c>
      <c r="I655" s="4" t="str">
        <f t="shared" si="176"/>
        <v>Yes</v>
      </c>
      <c r="J655" s="178"/>
      <c r="K655" s="178"/>
      <c r="L655" s="4">
        <f t="shared" si="177"/>
        <v>0</v>
      </c>
      <c r="M655" s="4">
        <f t="shared" si="177"/>
        <v>10</v>
      </c>
      <c r="N655" s="4">
        <f t="shared" si="177"/>
        <v>1</v>
      </c>
      <c r="O655" s="4" t="str">
        <f t="shared" si="177"/>
        <v>weight</v>
      </c>
      <c r="P655"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5" s="4" t="str">
        <f t="shared" si="178"/>
        <v>io-model.html</v>
      </c>
      <c r="R655" s="155"/>
      <c r="S655" s="3"/>
      <c r="T655" s="3"/>
    </row>
    <row r="656" spans="1:20" ht="120">
      <c r="A656" s="3" t="s">
        <v>1627</v>
      </c>
      <c r="B656" s="3" t="s">
        <v>1630</v>
      </c>
      <c r="C656" s="3" t="s">
        <v>1638</v>
      </c>
      <c r="D656" s="3" t="s">
        <v>1644</v>
      </c>
      <c r="F656" s="3" t="s">
        <v>1649</v>
      </c>
      <c r="H656" s="180">
        <v>560</v>
      </c>
      <c r="I656" s="3" t="s">
        <v>48</v>
      </c>
      <c r="J656" s="178"/>
      <c r="K656" s="178"/>
      <c r="L656" s="3">
        <v>0</v>
      </c>
      <c r="M656" s="3">
        <v>10</v>
      </c>
      <c r="N656" s="3">
        <v>1</v>
      </c>
      <c r="O656" s="3" t="s">
        <v>1544</v>
      </c>
      <c r="P656"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6" s="3" t="s">
        <v>1545</v>
      </c>
      <c r="R656" s="155"/>
      <c r="S656" s="3"/>
      <c r="T656" s="3"/>
    </row>
    <row r="657" spans="1:20" ht="120">
      <c r="A657" s="4" t="str">
        <f>A$656</f>
        <v>Government Revenue Accounting</v>
      </c>
      <c r="B657" s="4" t="str">
        <f t="shared" ref="B657:C660" si="180">B$656</f>
        <v>Electricity Generation Subsidy</v>
      </c>
      <c r="C657" s="4" t="str">
        <f t="shared" si="180"/>
        <v>GRA for Electricity Generation Subsidies</v>
      </c>
      <c r="D657" s="3" t="s">
        <v>1645</v>
      </c>
      <c r="F657" s="3" t="s">
        <v>1911</v>
      </c>
      <c r="H657" s="180">
        <v>561</v>
      </c>
      <c r="I657" s="4" t="str">
        <f t="shared" ref="I657:I660" si="181">I$656</f>
        <v>Yes</v>
      </c>
      <c r="J657" s="178"/>
      <c r="K657" s="178"/>
      <c r="L657" s="4">
        <f t="shared" ref="L657:O660" si="182">L$656</f>
        <v>0</v>
      </c>
      <c r="M657" s="4">
        <f t="shared" si="182"/>
        <v>10</v>
      </c>
      <c r="N657" s="4">
        <f t="shared" si="182"/>
        <v>1</v>
      </c>
      <c r="O657" s="4" t="str">
        <f t="shared" si="182"/>
        <v>weight</v>
      </c>
      <c r="P657"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7" s="4" t="str">
        <f t="shared" ref="Q657:Q660" si="183">Q$656</f>
        <v>io-model.html</v>
      </c>
      <c r="R657" s="155"/>
      <c r="S657" s="3"/>
      <c r="T657" s="3"/>
    </row>
    <row r="658" spans="1:20" ht="120">
      <c r="A658" s="4" t="str">
        <f t="shared" ref="A658:A660" si="184">A$656</f>
        <v>Government Revenue Accounting</v>
      </c>
      <c r="B658" s="4" t="str">
        <f t="shared" si="180"/>
        <v>Electricity Generation Subsidy</v>
      </c>
      <c r="C658" s="4" t="str">
        <f t="shared" si="180"/>
        <v>GRA for Electricity Generation Subsidies</v>
      </c>
      <c r="D658" s="3" t="s">
        <v>1646</v>
      </c>
      <c r="F658" s="3" t="s">
        <v>1650</v>
      </c>
      <c r="H658" s="180">
        <v>562</v>
      </c>
      <c r="I658" s="4" t="str">
        <f t="shared" si="181"/>
        <v>Yes</v>
      </c>
      <c r="J658" s="178"/>
      <c r="K658" s="178"/>
      <c r="L658" s="4">
        <f t="shared" si="182"/>
        <v>0</v>
      </c>
      <c r="M658" s="4">
        <f t="shared" si="182"/>
        <v>10</v>
      </c>
      <c r="N658" s="4">
        <f t="shared" si="182"/>
        <v>1</v>
      </c>
      <c r="O658" s="4" t="str">
        <f t="shared" si="182"/>
        <v>weight</v>
      </c>
      <c r="P658"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8" s="4" t="str">
        <f t="shared" si="183"/>
        <v>io-model.html</v>
      </c>
      <c r="R658" s="155"/>
      <c r="S658" s="3"/>
      <c r="T658" s="3"/>
    </row>
    <row r="659" spans="1:20" ht="120">
      <c r="A659" s="4" t="str">
        <f t="shared" si="184"/>
        <v>Government Revenue Accounting</v>
      </c>
      <c r="B659" s="4" t="str">
        <f t="shared" si="180"/>
        <v>Electricity Generation Subsidy</v>
      </c>
      <c r="C659" s="4" t="str">
        <f t="shared" si="180"/>
        <v>GRA for Electricity Generation Subsidies</v>
      </c>
      <c r="D659" s="3" t="s">
        <v>1647</v>
      </c>
      <c r="F659" s="3" t="s">
        <v>1651</v>
      </c>
      <c r="H659" s="180">
        <v>563</v>
      </c>
      <c r="I659" s="4" t="str">
        <f t="shared" si="181"/>
        <v>Yes</v>
      </c>
      <c r="J659" s="178"/>
      <c r="K659" s="178"/>
      <c r="L659" s="4">
        <f t="shared" si="182"/>
        <v>0</v>
      </c>
      <c r="M659" s="4">
        <f t="shared" si="182"/>
        <v>10</v>
      </c>
      <c r="N659" s="4">
        <f t="shared" si="182"/>
        <v>1</v>
      </c>
      <c r="O659" s="4" t="str">
        <f t="shared" si="182"/>
        <v>weight</v>
      </c>
      <c r="P659"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9" s="4" t="str">
        <f t="shared" si="183"/>
        <v>io-model.html</v>
      </c>
      <c r="R659" s="155"/>
      <c r="S659" s="3"/>
      <c r="T659" s="3"/>
    </row>
    <row r="660" spans="1:20" ht="120">
      <c r="A660" s="4" t="str">
        <f t="shared" si="184"/>
        <v>Government Revenue Accounting</v>
      </c>
      <c r="B660" s="4" t="str">
        <f t="shared" si="180"/>
        <v>Electricity Generation Subsidy</v>
      </c>
      <c r="C660" s="4" t="str">
        <f t="shared" si="180"/>
        <v>GRA for Electricity Generation Subsidies</v>
      </c>
      <c r="D660" s="3" t="s">
        <v>1648</v>
      </c>
      <c r="F660" s="3" t="s">
        <v>1652</v>
      </c>
      <c r="H660" s="180">
        <v>564</v>
      </c>
      <c r="I660" s="4" t="str">
        <f t="shared" si="181"/>
        <v>Yes</v>
      </c>
      <c r="J660" s="178"/>
      <c r="K660" s="178"/>
      <c r="L660" s="4">
        <f t="shared" si="182"/>
        <v>0</v>
      </c>
      <c r="M660" s="4">
        <f t="shared" si="182"/>
        <v>10</v>
      </c>
      <c r="N660" s="4">
        <f t="shared" si="182"/>
        <v>1</v>
      </c>
      <c r="O660" s="4" t="str">
        <f t="shared" si="182"/>
        <v>weight</v>
      </c>
      <c r="P660"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0" s="4" t="str">
        <f t="shared" si="183"/>
        <v>io-model.html</v>
      </c>
      <c r="R660" s="155"/>
      <c r="S660" s="3"/>
      <c r="T660" s="3"/>
    </row>
    <row r="661" spans="1:20" ht="120">
      <c r="A661" s="3" t="s">
        <v>1627</v>
      </c>
      <c r="B661" s="3" t="s">
        <v>1631</v>
      </c>
      <c r="C661" s="3" t="s">
        <v>1639</v>
      </c>
      <c r="D661" s="3" t="s">
        <v>1644</v>
      </c>
      <c r="F661" s="3" t="s">
        <v>1649</v>
      </c>
      <c r="H661" s="180">
        <v>565</v>
      </c>
      <c r="I661" s="3" t="s">
        <v>48</v>
      </c>
      <c r="J661" s="178"/>
      <c r="K661" s="178"/>
      <c r="L661" s="3">
        <v>0</v>
      </c>
      <c r="M661" s="3">
        <v>10</v>
      </c>
      <c r="N661" s="3">
        <v>1</v>
      </c>
      <c r="O661" s="3" t="s">
        <v>1544</v>
      </c>
      <c r="P661"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1" s="3" t="s">
        <v>1545</v>
      </c>
      <c r="R661" s="155"/>
      <c r="S661" s="3"/>
      <c r="T661" s="3"/>
    </row>
    <row r="662" spans="1:20" ht="120">
      <c r="A662" s="4" t="str">
        <f>A$661</f>
        <v>Government Revenue Accounting</v>
      </c>
      <c r="B662" s="4" t="str">
        <f t="shared" ref="B662:C665" si="185">B$661</f>
        <v>Electricity Capacity Construction Subsidy</v>
      </c>
      <c r="C662" s="4" t="str">
        <f t="shared" si="185"/>
        <v>GRA for Electricity Capacity Construction Subsidies</v>
      </c>
      <c r="D662" s="3" t="s">
        <v>1645</v>
      </c>
      <c r="F662" s="3" t="s">
        <v>1911</v>
      </c>
      <c r="H662" s="180">
        <v>566</v>
      </c>
      <c r="I662" s="4" t="str">
        <f t="shared" ref="I662:I665" si="186">I$661</f>
        <v>Yes</v>
      </c>
      <c r="J662" s="178"/>
      <c r="K662" s="178"/>
      <c r="L662" s="4">
        <f t="shared" ref="L662:O665" si="187">L$661</f>
        <v>0</v>
      </c>
      <c r="M662" s="4">
        <f t="shared" si="187"/>
        <v>10</v>
      </c>
      <c r="N662" s="4">
        <f t="shared" si="187"/>
        <v>1</v>
      </c>
      <c r="O662" s="4" t="str">
        <f t="shared" si="187"/>
        <v>weight</v>
      </c>
      <c r="P662"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2" s="4" t="str">
        <f t="shared" ref="Q662:Q665" si="188">Q$661</f>
        <v>io-model.html</v>
      </c>
      <c r="R662" s="155"/>
      <c r="S662" s="3"/>
      <c r="T662" s="3"/>
    </row>
    <row r="663" spans="1:20" ht="120">
      <c r="A663" s="4" t="str">
        <f t="shared" ref="A663:A665" si="189">A$661</f>
        <v>Government Revenue Accounting</v>
      </c>
      <c r="B663" s="4" t="str">
        <f t="shared" si="185"/>
        <v>Electricity Capacity Construction Subsidy</v>
      </c>
      <c r="C663" s="4" t="str">
        <f t="shared" si="185"/>
        <v>GRA for Electricity Capacity Construction Subsidies</v>
      </c>
      <c r="D663" s="3" t="s">
        <v>1646</v>
      </c>
      <c r="F663" s="3" t="s">
        <v>1650</v>
      </c>
      <c r="H663" s="180">
        <v>567</v>
      </c>
      <c r="I663" s="4" t="str">
        <f t="shared" si="186"/>
        <v>Yes</v>
      </c>
      <c r="J663" s="178"/>
      <c r="K663" s="178"/>
      <c r="L663" s="4">
        <f t="shared" si="187"/>
        <v>0</v>
      </c>
      <c r="M663" s="4">
        <f t="shared" si="187"/>
        <v>10</v>
      </c>
      <c r="N663" s="4">
        <f t="shared" si="187"/>
        <v>1</v>
      </c>
      <c r="O663" s="4" t="str">
        <f t="shared" si="187"/>
        <v>weight</v>
      </c>
      <c r="P663"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4" t="str">
        <f t="shared" si="188"/>
        <v>io-model.html</v>
      </c>
      <c r="R663" s="155"/>
      <c r="S663" s="3"/>
      <c r="T663" s="3"/>
    </row>
    <row r="664" spans="1:20" ht="120">
      <c r="A664" s="4" t="str">
        <f t="shared" si="189"/>
        <v>Government Revenue Accounting</v>
      </c>
      <c r="B664" s="4" t="str">
        <f t="shared" si="185"/>
        <v>Electricity Capacity Construction Subsidy</v>
      </c>
      <c r="C664" s="4" t="str">
        <f t="shared" si="185"/>
        <v>GRA for Electricity Capacity Construction Subsidies</v>
      </c>
      <c r="D664" s="3" t="s">
        <v>1647</v>
      </c>
      <c r="F664" s="3" t="s">
        <v>1651</v>
      </c>
      <c r="H664" s="180">
        <v>568</v>
      </c>
      <c r="I664" s="4" t="str">
        <f t="shared" si="186"/>
        <v>Yes</v>
      </c>
      <c r="J664" s="178"/>
      <c r="K664" s="178"/>
      <c r="L664" s="4">
        <f t="shared" si="187"/>
        <v>0</v>
      </c>
      <c r="M664" s="4">
        <f t="shared" si="187"/>
        <v>10</v>
      </c>
      <c r="N664" s="4">
        <f t="shared" si="187"/>
        <v>1</v>
      </c>
      <c r="O664" s="4" t="str">
        <f t="shared" si="187"/>
        <v>weight</v>
      </c>
      <c r="P664"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4" t="str">
        <f t="shared" si="188"/>
        <v>io-model.html</v>
      </c>
      <c r="R664" s="155"/>
      <c r="S664" s="3"/>
      <c r="T664" s="3"/>
    </row>
    <row r="665" spans="1:20" ht="120">
      <c r="A665" s="4" t="str">
        <f t="shared" si="189"/>
        <v>Government Revenue Accounting</v>
      </c>
      <c r="B665" s="4" t="str">
        <f t="shared" si="185"/>
        <v>Electricity Capacity Construction Subsidy</v>
      </c>
      <c r="C665" s="4" t="str">
        <f t="shared" si="185"/>
        <v>GRA for Electricity Capacity Construction Subsidies</v>
      </c>
      <c r="D665" s="3" t="s">
        <v>1648</v>
      </c>
      <c r="F665" s="3" t="s">
        <v>1652</v>
      </c>
      <c r="H665" s="180">
        <v>569</v>
      </c>
      <c r="I665" s="4" t="str">
        <f t="shared" si="186"/>
        <v>Yes</v>
      </c>
      <c r="J665" s="178"/>
      <c r="K665" s="178"/>
      <c r="L665" s="4">
        <f t="shared" si="187"/>
        <v>0</v>
      </c>
      <c r="M665" s="4">
        <f t="shared" si="187"/>
        <v>10</v>
      </c>
      <c r="N665" s="4">
        <f t="shared" si="187"/>
        <v>1</v>
      </c>
      <c r="O665" s="4" t="str">
        <f t="shared" si="187"/>
        <v>weight</v>
      </c>
      <c r="P665"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4" t="str">
        <f t="shared" si="188"/>
        <v>io-model.html</v>
      </c>
      <c r="R665" s="155"/>
      <c r="S665" s="3"/>
      <c r="T665" s="3"/>
    </row>
    <row r="666" spans="1:20" ht="120">
      <c r="A666" s="3" t="s">
        <v>1627</v>
      </c>
      <c r="B666" s="3" t="s">
        <v>293</v>
      </c>
      <c r="C666" s="3" t="s">
        <v>1640</v>
      </c>
      <c r="D666" s="3" t="s">
        <v>1644</v>
      </c>
      <c r="F666" s="3" t="s">
        <v>1649</v>
      </c>
      <c r="H666" s="180">
        <v>570</v>
      </c>
      <c r="I666" s="3" t="s">
        <v>48</v>
      </c>
      <c r="J666" s="178"/>
      <c r="K666" s="178"/>
      <c r="L666" s="3">
        <v>0</v>
      </c>
      <c r="M666" s="3">
        <v>10</v>
      </c>
      <c r="N666" s="3">
        <v>1</v>
      </c>
      <c r="O666" s="3" t="s">
        <v>1544</v>
      </c>
      <c r="P666"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3" t="s">
        <v>1545</v>
      </c>
      <c r="R666" s="155"/>
      <c r="S666" s="3"/>
      <c r="T666" s="3"/>
    </row>
    <row r="667" spans="1:20" ht="120">
      <c r="A667" s="4" t="str">
        <f>A$666</f>
        <v>Government Revenue Accounting</v>
      </c>
      <c r="B667" s="4" t="str">
        <f t="shared" ref="B667:C670" si="190">B$666</f>
        <v>Distributed Solar Subsidy</v>
      </c>
      <c r="C667" s="4" t="str">
        <f t="shared" si="190"/>
        <v>GRA for Distributed Solar Subsidy</v>
      </c>
      <c r="D667" s="3" t="s">
        <v>1645</v>
      </c>
      <c r="F667" s="3" t="s">
        <v>1911</v>
      </c>
      <c r="H667" s="180">
        <v>571</v>
      </c>
      <c r="I667" s="4" t="str">
        <f t="shared" ref="I667:I670" si="191">I$666</f>
        <v>Yes</v>
      </c>
      <c r="J667" s="178"/>
      <c r="K667" s="178"/>
      <c r="L667" s="4">
        <f t="shared" ref="L667:O670" si="192">L$666</f>
        <v>0</v>
      </c>
      <c r="M667" s="4">
        <f t="shared" si="192"/>
        <v>10</v>
      </c>
      <c r="N667" s="4">
        <f t="shared" si="192"/>
        <v>1</v>
      </c>
      <c r="O667" s="4" t="str">
        <f t="shared" si="192"/>
        <v>weight</v>
      </c>
      <c r="P667"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4" t="str">
        <f t="shared" ref="Q667:Q670" si="193">Q$666</f>
        <v>io-model.html</v>
      </c>
      <c r="R667" s="155"/>
      <c r="S667" s="3"/>
      <c r="T667" s="3"/>
    </row>
    <row r="668" spans="1:20" ht="120">
      <c r="A668" s="4" t="str">
        <f t="shared" ref="A668:A670" si="194">A$666</f>
        <v>Government Revenue Accounting</v>
      </c>
      <c r="B668" s="4" t="str">
        <f t="shared" si="190"/>
        <v>Distributed Solar Subsidy</v>
      </c>
      <c r="C668" s="4" t="str">
        <f t="shared" si="190"/>
        <v>GRA for Distributed Solar Subsidy</v>
      </c>
      <c r="D668" s="3" t="s">
        <v>1646</v>
      </c>
      <c r="F668" s="3" t="s">
        <v>1650</v>
      </c>
      <c r="H668" s="180">
        <v>572</v>
      </c>
      <c r="I668" s="4" t="str">
        <f t="shared" si="191"/>
        <v>Yes</v>
      </c>
      <c r="J668" s="178"/>
      <c r="K668" s="178"/>
      <c r="L668" s="4">
        <f t="shared" si="192"/>
        <v>0</v>
      </c>
      <c r="M668" s="4">
        <f t="shared" si="192"/>
        <v>10</v>
      </c>
      <c r="N668" s="4">
        <f t="shared" si="192"/>
        <v>1</v>
      </c>
      <c r="O668" s="4" t="str">
        <f t="shared" si="192"/>
        <v>weight</v>
      </c>
      <c r="P668"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tr">
        <f t="shared" si="193"/>
        <v>io-model.html</v>
      </c>
      <c r="R668" s="155"/>
      <c r="S668" s="3"/>
      <c r="T668" s="3"/>
    </row>
    <row r="669" spans="1:20" ht="120">
      <c r="A669" s="4" t="str">
        <f t="shared" si="194"/>
        <v>Government Revenue Accounting</v>
      </c>
      <c r="B669" s="4" t="str">
        <f t="shared" si="190"/>
        <v>Distributed Solar Subsidy</v>
      </c>
      <c r="C669" s="4" t="str">
        <f t="shared" si="190"/>
        <v>GRA for Distributed Solar Subsidy</v>
      </c>
      <c r="D669" s="3" t="s">
        <v>1647</v>
      </c>
      <c r="F669" s="3" t="s">
        <v>1651</v>
      </c>
      <c r="H669" s="180">
        <v>573</v>
      </c>
      <c r="I669" s="4" t="str">
        <f t="shared" si="191"/>
        <v>Yes</v>
      </c>
      <c r="J669" s="178"/>
      <c r="K669" s="178"/>
      <c r="L669" s="4">
        <f t="shared" si="192"/>
        <v>0</v>
      </c>
      <c r="M669" s="4">
        <f t="shared" si="192"/>
        <v>10</v>
      </c>
      <c r="N669" s="4">
        <f t="shared" si="192"/>
        <v>1</v>
      </c>
      <c r="O669" s="4" t="str">
        <f t="shared" si="192"/>
        <v>weight</v>
      </c>
      <c r="P669"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si="193"/>
        <v>io-model.html</v>
      </c>
      <c r="R669" s="155"/>
      <c r="S669" s="3"/>
      <c r="T669" s="3"/>
    </row>
    <row r="670" spans="1:20" ht="120">
      <c r="A670" s="4" t="str">
        <f t="shared" si="194"/>
        <v>Government Revenue Accounting</v>
      </c>
      <c r="B670" s="4" t="str">
        <f t="shared" si="190"/>
        <v>Distributed Solar Subsidy</v>
      </c>
      <c r="C670" s="4" t="str">
        <f t="shared" si="190"/>
        <v>GRA for Distributed Solar Subsidy</v>
      </c>
      <c r="D670" s="3" t="s">
        <v>1648</v>
      </c>
      <c r="F670" s="3" t="s">
        <v>1652</v>
      </c>
      <c r="H670" s="180">
        <v>574</v>
      </c>
      <c r="I670" s="4" t="str">
        <f t="shared" si="191"/>
        <v>Yes</v>
      </c>
      <c r="J670" s="178"/>
      <c r="K670" s="178"/>
      <c r="L670" s="4">
        <f t="shared" si="192"/>
        <v>0</v>
      </c>
      <c r="M670" s="4">
        <f t="shared" si="192"/>
        <v>10</v>
      </c>
      <c r="N670" s="4">
        <f t="shared" si="192"/>
        <v>1</v>
      </c>
      <c r="O670" s="4" t="str">
        <f t="shared" si="192"/>
        <v>weight</v>
      </c>
      <c r="P670"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93"/>
        <v>io-model.html</v>
      </c>
      <c r="R670" s="155"/>
      <c r="S670" s="3"/>
      <c r="T670" s="3"/>
    </row>
    <row r="671" spans="1:20" ht="120">
      <c r="A671" s="3" t="s">
        <v>1627</v>
      </c>
      <c r="B671" s="3" t="s">
        <v>1632</v>
      </c>
      <c r="C671" s="3" t="s">
        <v>1641</v>
      </c>
      <c r="D671" s="3" t="s">
        <v>1644</v>
      </c>
      <c r="F671" s="3" t="s">
        <v>1649</v>
      </c>
      <c r="H671" s="180">
        <v>575</v>
      </c>
      <c r="I671" s="3" t="s">
        <v>48</v>
      </c>
      <c r="J671" s="178"/>
      <c r="K671" s="178"/>
      <c r="L671" s="3">
        <v>0</v>
      </c>
      <c r="M671" s="3">
        <v>10</v>
      </c>
      <c r="N671" s="3">
        <v>1</v>
      </c>
      <c r="O671" s="3" t="s">
        <v>1544</v>
      </c>
      <c r="P671"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3" t="s">
        <v>1545</v>
      </c>
      <c r="R671" s="155"/>
      <c r="S671" s="3"/>
      <c r="T671" s="3"/>
    </row>
    <row r="672" spans="1:20" ht="120">
      <c r="A672" s="4" t="str">
        <f>A$671</f>
        <v>Government Revenue Accounting</v>
      </c>
      <c r="B672" s="4" t="str">
        <f t="shared" ref="B672:C675" si="195">B$671</f>
        <v>Fuel Subsidy</v>
      </c>
      <c r="C672" s="4" t="str">
        <f t="shared" si="195"/>
        <v>GRA for Fuel Subsidies</v>
      </c>
      <c r="D672" s="3" t="s">
        <v>1645</v>
      </c>
      <c r="F672" s="3" t="s">
        <v>1911</v>
      </c>
      <c r="H672" s="180">
        <v>576</v>
      </c>
      <c r="I672" s="4" t="str">
        <f t="shared" ref="I672:I675" si="196">I$671</f>
        <v>Yes</v>
      </c>
      <c r="J672" s="178"/>
      <c r="K672" s="178"/>
      <c r="L672" s="4">
        <f t="shared" ref="L672:O675" si="197">L$671</f>
        <v>0</v>
      </c>
      <c r="M672" s="4">
        <f t="shared" si="197"/>
        <v>10</v>
      </c>
      <c r="N672" s="4">
        <f t="shared" si="197"/>
        <v>1</v>
      </c>
      <c r="O672" s="4" t="str">
        <f t="shared" si="197"/>
        <v>weight</v>
      </c>
      <c r="P672"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ref="Q672:Q675" si="198">Q$671</f>
        <v>io-model.html</v>
      </c>
      <c r="R672" s="155"/>
      <c r="S672" s="3"/>
      <c r="T672" s="3"/>
    </row>
    <row r="673" spans="1:20" ht="120">
      <c r="A673" s="4" t="str">
        <f t="shared" ref="A673:A675" si="199">A$671</f>
        <v>Government Revenue Accounting</v>
      </c>
      <c r="B673" s="4" t="str">
        <f t="shared" si="195"/>
        <v>Fuel Subsidy</v>
      </c>
      <c r="C673" s="4" t="str">
        <f t="shared" si="195"/>
        <v>GRA for Fuel Subsidies</v>
      </c>
      <c r="D673" s="3" t="s">
        <v>1646</v>
      </c>
      <c r="F673" s="3" t="s">
        <v>1650</v>
      </c>
      <c r="H673" s="180">
        <v>577</v>
      </c>
      <c r="I673" s="4" t="str">
        <f t="shared" si="196"/>
        <v>Yes</v>
      </c>
      <c r="J673" s="178"/>
      <c r="K673" s="178"/>
      <c r="L673" s="4">
        <f t="shared" si="197"/>
        <v>0</v>
      </c>
      <c r="M673" s="4">
        <f t="shared" si="197"/>
        <v>10</v>
      </c>
      <c r="N673" s="4">
        <f t="shared" si="197"/>
        <v>1</v>
      </c>
      <c r="O673" s="4" t="str">
        <f t="shared" si="197"/>
        <v>weight</v>
      </c>
      <c r="P673"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tr">
        <f t="shared" si="198"/>
        <v>io-model.html</v>
      </c>
      <c r="R673" s="155"/>
      <c r="S673" s="3"/>
      <c r="T673" s="3"/>
    </row>
    <row r="674" spans="1:20" ht="120">
      <c r="A674" s="4" t="str">
        <f t="shared" si="199"/>
        <v>Government Revenue Accounting</v>
      </c>
      <c r="B674" s="4" t="str">
        <f t="shared" si="195"/>
        <v>Fuel Subsidy</v>
      </c>
      <c r="C674" s="4" t="str">
        <f t="shared" si="195"/>
        <v>GRA for Fuel Subsidies</v>
      </c>
      <c r="D674" s="3" t="s">
        <v>1647</v>
      </c>
      <c r="F674" s="3" t="s">
        <v>1651</v>
      </c>
      <c r="H674" s="180">
        <v>578</v>
      </c>
      <c r="I674" s="4" t="str">
        <f t="shared" si="196"/>
        <v>Yes</v>
      </c>
      <c r="J674" s="178"/>
      <c r="K674" s="178"/>
      <c r="L674" s="4">
        <f t="shared" si="197"/>
        <v>0</v>
      </c>
      <c r="M674" s="4">
        <f t="shared" si="197"/>
        <v>10</v>
      </c>
      <c r="N674" s="4">
        <f t="shared" si="197"/>
        <v>1</v>
      </c>
      <c r="O674" s="4" t="str">
        <f t="shared" si="197"/>
        <v>weight</v>
      </c>
      <c r="P674"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si="198"/>
        <v>io-model.html</v>
      </c>
      <c r="R674" s="155"/>
      <c r="S674" s="3"/>
      <c r="T674" s="3"/>
    </row>
    <row r="675" spans="1:20" ht="120">
      <c r="A675" s="4" t="str">
        <f t="shared" si="199"/>
        <v>Government Revenue Accounting</v>
      </c>
      <c r="B675" s="4" t="str">
        <f t="shared" si="195"/>
        <v>Fuel Subsidy</v>
      </c>
      <c r="C675" s="4" t="str">
        <f t="shared" si="195"/>
        <v>GRA for Fuel Subsidies</v>
      </c>
      <c r="D675" s="3" t="s">
        <v>1648</v>
      </c>
      <c r="F675" s="3" t="s">
        <v>1652</v>
      </c>
      <c r="H675" s="180">
        <v>579</v>
      </c>
      <c r="I675" s="4" t="str">
        <f t="shared" si="196"/>
        <v>Yes</v>
      </c>
      <c r="J675" s="178"/>
      <c r="K675" s="178"/>
      <c r="L675" s="4">
        <f t="shared" si="197"/>
        <v>0</v>
      </c>
      <c r="M675" s="4">
        <f t="shared" si="197"/>
        <v>10</v>
      </c>
      <c r="N675" s="4">
        <f t="shared" si="197"/>
        <v>1</v>
      </c>
      <c r="O675" s="4" t="str">
        <f t="shared" si="197"/>
        <v>weight</v>
      </c>
      <c r="P675"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98"/>
        <v>io-model.html</v>
      </c>
      <c r="R675" s="155"/>
      <c r="S675" s="3"/>
      <c r="T675" s="3"/>
    </row>
    <row r="676" spans="1:20" ht="120">
      <c r="A676" s="3" t="s">
        <v>1627</v>
      </c>
      <c r="B676" s="3" t="s">
        <v>1633</v>
      </c>
      <c r="C676" s="3" t="s">
        <v>1642</v>
      </c>
      <c r="D676" s="3" t="s">
        <v>1644</v>
      </c>
      <c r="F676" s="3" t="s">
        <v>1649</v>
      </c>
      <c r="H676" s="180">
        <v>580</v>
      </c>
      <c r="I676" s="3" t="s">
        <v>48</v>
      </c>
      <c r="J676" s="178"/>
      <c r="K676" s="178"/>
      <c r="L676" s="3">
        <v>0</v>
      </c>
      <c r="M676" s="3">
        <v>10</v>
      </c>
      <c r="N676" s="3">
        <v>1</v>
      </c>
      <c r="O676" s="3" t="s">
        <v>1544</v>
      </c>
      <c r="P676"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3" t="s">
        <v>1545</v>
      </c>
      <c r="R676" s="155"/>
      <c r="S676" s="3"/>
      <c r="T676" s="3"/>
    </row>
    <row r="677" spans="1:20" ht="120">
      <c r="A677" s="4" t="str">
        <f>A$676</f>
        <v>Government Revenue Accounting</v>
      </c>
      <c r="B677" s="4" t="str">
        <f t="shared" ref="B677:C680" si="200">B$676</f>
        <v>National Debt Interest</v>
      </c>
      <c r="C677" s="4" t="str">
        <f t="shared" si="200"/>
        <v>GRA for National Debt Interest</v>
      </c>
      <c r="D677" s="3" t="s">
        <v>1645</v>
      </c>
      <c r="F677" s="3" t="s">
        <v>1911</v>
      </c>
      <c r="H677" s="180">
        <v>581</v>
      </c>
      <c r="I677" s="4" t="str">
        <f t="shared" ref="I677:I680" si="201">I$676</f>
        <v>Yes</v>
      </c>
      <c r="J677" s="178"/>
      <c r="K677" s="178"/>
      <c r="L677" s="4">
        <f t="shared" ref="L677:O680" si="202">L$676</f>
        <v>0</v>
      </c>
      <c r="M677" s="4">
        <f t="shared" si="202"/>
        <v>10</v>
      </c>
      <c r="N677" s="4">
        <f t="shared" si="202"/>
        <v>1</v>
      </c>
      <c r="O677" s="4" t="str">
        <f t="shared" si="202"/>
        <v>weight</v>
      </c>
      <c r="P677"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ref="Q677:Q680" si="203">Q$676</f>
        <v>io-model.html</v>
      </c>
      <c r="R677" s="155"/>
      <c r="S677" s="3"/>
      <c r="T677" s="3"/>
    </row>
    <row r="678" spans="1:20" ht="120">
      <c r="A678" s="4" t="str">
        <f t="shared" ref="A678:A680" si="204">A$676</f>
        <v>Government Revenue Accounting</v>
      </c>
      <c r="B678" s="4" t="str">
        <f t="shared" si="200"/>
        <v>National Debt Interest</v>
      </c>
      <c r="C678" s="4" t="str">
        <f t="shared" si="200"/>
        <v>GRA for National Debt Interest</v>
      </c>
      <c r="D678" s="3" t="s">
        <v>1646</v>
      </c>
      <c r="F678" s="3" t="s">
        <v>1650</v>
      </c>
      <c r="H678" s="180">
        <v>582</v>
      </c>
      <c r="I678" s="4" t="str">
        <f t="shared" si="201"/>
        <v>Yes</v>
      </c>
      <c r="J678" s="178"/>
      <c r="K678" s="178"/>
      <c r="L678" s="4">
        <f t="shared" si="202"/>
        <v>0</v>
      </c>
      <c r="M678" s="4">
        <f t="shared" si="202"/>
        <v>10</v>
      </c>
      <c r="N678" s="4">
        <f t="shared" si="202"/>
        <v>1</v>
      </c>
      <c r="O678" s="4" t="str">
        <f t="shared" si="202"/>
        <v>weight</v>
      </c>
      <c r="P678"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tr">
        <f t="shared" si="203"/>
        <v>io-model.html</v>
      </c>
      <c r="R678" s="155"/>
      <c r="S678" s="3"/>
      <c r="T678" s="3"/>
    </row>
    <row r="679" spans="1:20" ht="120">
      <c r="A679" s="4" t="str">
        <f t="shared" si="204"/>
        <v>Government Revenue Accounting</v>
      </c>
      <c r="B679" s="4" t="str">
        <f t="shared" si="200"/>
        <v>National Debt Interest</v>
      </c>
      <c r="C679" s="4" t="str">
        <f t="shared" si="200"/>
        <v>GRA for National Debt Interest</v>
      </c>
      <c r="D679" s="3" t="s">
        <v>1647</v>
      </c>
      <c r="F679" s="3" t="s">
        <v>1651</v>
      </c>
      <c r="H679" s="180">
        <v>583</v>
      </c>
      <c r="I679" s="4" t="str">
        <f t="shared" si="201"/>
        <v>Yes</v>
      </c>
      <c r="J679" s="178"/>
      <c r="K679" s="178"/>
      <c r="L679" s="4">
        <f t="shared" si="202"/>
        <v>0</v>
      </c>
      <c r="M679" s="4">
        <f t="shared" si="202"/>
        <v>10</v>
      </c>
      <c r="N679" s="4">
        <f t="shared" si="202"/>
        <v>1</v>
      </c>
      <c r="O679" s="4" t="str">
        <f t="shared" si="202"/>
        <v>weight</v>
      </c>
      <c r="P679"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si="203"/>
        <v>io-model.html</v>
      </c>
      <c r="R679" s="155"/>
      <c r="S679" s="3"/>
      <c r="T679" s="3"/>
    </row>
    <row r="680" spans="1:20" ht="120">
      <c r="A680" s="4" t="str">
        <f t="shared" si="204"/>
        <v>Government Revenue Accounting</v>
      </c>
      <c r="B680" s="4" t="str">
        <f t="shared" si="200"/>
        <v>National Debt Interest</v>
      </c>
      <c r="C680" s="4" t="str">
        <f t="shared" si="200"/>
        <v>GRA for National Debt Interest</v>
      </c>
      <c r="D680" s="3" t="s">
        <v>1648</v>
      </c>
      <c r="F680" s="3" t="s">
        <v>1652</v>
      </c>
      <c r="H680" s="180">
        <v>584</v>
      </c>
      <c r="I680" s="4" t="str">
        <f t="shared" si="201"/>
        <v>Yes</v>
      </c>
      <c r="J680" s="178"/>
      <c r="K680" s="178"/>
      <c r="L680" s="4">
        <f t="shared" si="202"/>
        <v>0</v>
      </c>
      <c r="M680" s="4">
        <f t="shared" si="202"/>
        <v>10</v>
      </c>
      <c r="N680" s="4">
        <f t="shared" si="202"/>
        <v>1</v>
      </c>
      <c r="O680" s="4" t="str">
        <f t="shared" si="202"/>
        <v>weight</v>
      </c>
      <c r="P680"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203"/>
        <v>io-model.html</v>
      </c>
      <c r="R680" s="155"/>
      <c r="S680" s="3"/>
      <c r="T680" s="3"/>
    </row>
    <row r="681" spans="1:20" ht="120">
      <c r="A681" s="3" t="s">
        <v>1627</v>
      </c>
      <c r="B681" s="3" t="s">
        <v>1634</v>
      </c>
      <c r="C681" s="3" t="s">
        <v>1643</v>
      </c>
      <c r="D681" s="3" t="s">
        <v>1644</v>
      </c>
      <c r="F681" s="3" t="s">
        <v>1649</v>
      </c>
      <c r="H681" s="180">
        <v>585</v>
      </c>
      <c r="I681" s="3" t="s">
        <v>48</v>
      </c>
      <c r="J681" s="178"/>
      <c r="K681" s="178"/>
      <c r="L681" s="3">
        <v>0</v>
      </c>
      <c r="M681" s="3">
        <v>10</v>
      </c>
      <c r="N681" s="3">
        <v>1</v>
      </c>
      <c r="O681" s="3" t="s">
        <v>1544</v>
      </c>
      <c r="P681"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3" t="s">
        <v>1545</v>
      </c>
      <c r="R681" s="155"/>
      <c r="S681" s="3"/>
      <c r="T681" s="3"/>
    </row>
    <row r="682" spans="1:20" ht="120">
      <c r="A682" s="4" t="str">
        <f>A$681</f>
        <v>Government Revenue Accounting</v>
      </c>
      <c r="B682" s="4" t="str">
        <f t="shared" ref="B682:C682" si="205">B$681</f>
        <v>Remaining Government Cash Flows</v>
      </c>
      <c r="C682" s="4" t="str">
        <f t="shared" si="205"/>
        <v>GRA for Remaining Government Cash Flow Changes</v>
      </c>
      <c r="D682" s="3" t="s">
        <v>1645</v>
      </c>
      <c r="F682" s="3" t="s">
        <v>1911</v>
      </c>
      <c r="H682" s="180">
        <v>586</v>
      </c>
      <c r="I682" s="4" t="str">
        <f t="shared" ref="I682:I685" si="206">I$681</f>
        <v>Yes</v>
      </c>
      <c r="J682" s="178"/>
      <c r="K682" s="178"/>
      <c r="L682" s="4">
        <f t="shared" ref="L682:O685" si="207">L$681</f>
        <v>0</v>
      </c>
      <c r="M682" s="4">
        <f t="shared" si="207"/>
        <v>10</v>
      </c>
      <c r="N682" s="4">
        <f t="shared" si="207"/>
        <v>1</v>
      </c>
      <c r="O682" s="4" t="str">
        <f t="shared" si="207"/>
        <v>weight</v>
      </c>
      <c r="P682"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ref="Q682:Q685" si="208">Q$681</f>
        <v>io-model.html</v>
      </c>
      <c r="R682" s="155"/>
      <c r="S682" s="3"/>
      <c r="T682" s="3"/>
    </row>
    <row r="683" spans="1:20" ht="120">
      <c r="A683" s="4" t="str">
        <f t="shared" ref="A683:C685" si="209">A$681</f>
        <v>Government Revenue Accounting</v>
      </c>
      <c r="B683" s="4" t="str">
        <f t="shared" si="209"/>
        <v>Remaining Government Cash Flows</v>
      </c>
      <c r="C683" s="4" t="str">
        <f t="shared" si="209"/>
        <v>GRA for Remaining Government Cash Flow Changes</v>
      </c>
      <c r="D683" s="3" t="s">
        <v>1646</v>
      </c>
      <c r="F683" s="3" t="s">
        <v>1650</v>
      </c>
      <c r="H683" s="180">
        <v>587</v>
      </c>
      <c r="I683" s="4" t="str">
        <f t="shared" si="206"/>
        <v>Yes</v>
      </c>
      <c r="J683" s="178"/>
      <c r="K683" s="178"/>
      <c r="L683" s="4">
        <f t="shared" si="207"/>
        <v>0</v>
      </c>
      <c r="M683" s="4">
        <f t="shared" si="207"/>
        <v>10</v>
      </c>
      <c r="N683" s="4">
        <f t="shared" si="207"/>
        <v>1</v>
      </c>
      <c r="O683" s="4" t="str">
        <f t="shared" si="207"/>
        <v>weight</v>
      </c>
      <c r="P683"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tr">
        <f t="shared" si="208"/>
        <v>io-model.html</v>
      </c>
      <c r="R683" s="155"/>
      <c r="S683" s="3"/>
      <c r="T683" s="3"/>
    </row>
    <row r="684" spans="1:20" ht="120">
      <c r="A684" s="4" t="str">
        <f t="shared" si="209"/>
        <v>Government Revenue Accounting</v>
      </c>
      <c r="B684" s="4" t="str">
        <f t="shared" si="209"/>
        <v>Remaining Government Cash Flows</v>
      </c>
      <c r="C684" s="4" t="str">
        <f t="shared" si="209"/>
        <v>GRA for Remaining Government Cash Flow Changes</v>
      </c>
      <c r="D684" s="3" t="s">
        <v>1647</v>
      </c>
      <c r="F684" s="3" t="s">
        <v>1651</v>
      </c>
      <c r="H684" s="180">
        <v>588</v>
      </c>
      <c r="I684" s="4" t="str">
        <f t="shared" si="206"/>
        <v>Yes</v>
      </c>
      <c r="J684" s="178"/>
      <c r="K684" s="178"/>
      <c r="L684" s="4">
        <f t="shared" si="207"/>
        <v>0</v>
      </c>
      <c r="M684" s="4">
        <f t="shared" si="207"/>
        <v>10</v>
      </c>
      <c r="N684" s="4">
        <f t="shared" si="207"/>
        <v>1</v>
      </c>
      <c r="O684" s="4" t="str">
        <f t="shared" si="207"/>
        <v>weight</v>
      </c>
      <c r="P684"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si="208"/>
        <v>io-model.html</v>
      </c>
      <c r="R684" s="155"/>
      <c r="S684" s="3"/>
      <c r="T684" s="3"/>
    </row>
    <row r="685" spans="1:20" ht="120">
      <c r="A685" s="4" t="str">
        <f t="shared" si="209"/>
        <v>Government Revenue Accounting</v>
      </c>
      <c r="B685" s="4" t="str">
        <f t="shared" si="209"/>
        <v>Remaining Government Cash Flows</v>
      </c>
      <c r="C685" s="4" t="str">
        <f t="shared" si="209"/>
        <v>GRA for Remaining Government Cash Flow Changes</v>
      </c>
      <c r="D685" s="3" t="s">
        <v>1648</v>
      </c>
      <c r="F685" s="3" t="s">
        <v>1652</v>
      </c>
      <c r="H685" s="180">
        <v>589</v>
      </c>
      <c r="I685" s="4" t="str">
        <f t="shared" si="206"/>
        <v>Yes</v>
      </c>
      <c r="J685" s="178"/>
      <c r="K685" s="178"/>
      <c r="L685" s="4">
        <f t="shared" si="207"/>
        <v>0</v>
      </c>
      <c r="M685" s="4">
        <f t="shared" si="207"/>
        <v>10</v>
      </c>
      <c r="N685" s="4">
        <f t="shared" si="207"/>
        <v>1</v>
      </c>
      <c r="O685" s="4" t="str">
        <f t="shared" si="207"/>
        <v>weight</v>
      </c>
      <c r="P685"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8"/>
        <v>io-model.html</v>
      </c>
      <c r="R685" s="155"/>
      <c r="S685" s="3"/>
      <c r="T685" s="3"/>
    </row>
    <row r="686" spans="1:20">
      <c r="A686" s="3"/>
      <c r="B686" s="3"/>
      <c r="C686" s="3"/>
      <c r="H686" s="3"/>
      <c r="J686" s="3"/>
      <c r="M686" s="3"/>
      <c r="N686" s="3"/>
      <c r="R686" s="155"/>
      <c r="T686" s="3"/>
    </row>
    <row r="687" spans="1:20">
      <c r="A687" s="3"/>
      <c r="B687" s="3"/>
      <c r="C687" s="3"/>
      <c r="H687" s="3"/>
      <c r="J687" s="3"/>
      <c r="M687" s="3"/>
      <c r="N687" s="3"/>
      <c r="R687" s="155"/>
      <c r="T687" s="3"/>
    </row>
    <row r="688" spans="1:20">
      <c r="A688" s="3"/>
      <c r="B688" s="3"/>
      <c r="C688" s="3"/>
      <c r="H688" s="3"/>
      <c r="J688" s="3"/>
      <c r="M688" s="3"/>
      <c r="N688" s="3"/>
      <c r="R688" s="155"/>
      <c r="T688" s="3"/>
    </row>
    <row r="689" spans="1:20">
      <c r="A689" s="3"/>
      <c r="B689" s="3"/>
      <c r="C689" s="3"/>
      <c r="H689" s="3"/>
      <c r="J689" s="3"/>
      <c r="M689" s="3"/>
      <c r="N689" s="3"/>
      <c r="R689" s="155"/>
      <c r="T689" s="3"/>
    </row>
    <row r="690" spans="1:20">
      <c r="A690" s="3"/>
      <c r="B690" s="3"/>
      <c r="C690" s="3"/>
      <c r="H690" s="3"/>
      <c r="J690" s="3"/>
      <c r="M690" s="3"/>
      <c r="N690" s="3"/>
      <c r="R690" s="155"/>
      <c r="T690" s="3"/>
    </row>
  </sheetData>
  <sortState xmlns:xlrd2="http://schemas.microsoft.com/office/spreadsheetml/2017/richdata2" ref="A119:I139">
    <sortCondition ref="B119:B139"/>
  </sortState>
  <conditionalFormatting sqref="I76:I88 I589:I604 I623 I625:I638 I90:I99 I1:I9 I12:I19 I24 I33:I36 I43:I46 I53:I59 I38:I39 I48:I49 I63:I64 I413:I418 I423:I428 I433:I438 I453:I454 I463:I468 I443:I451 I456 I458 I607:I621 I113:I204 I640 I686:I1048576 I206:I311 I473:I587 I392:I408">
    <cfRule type="containsText" dxfId="87" priority="80" operator="containsText" text="No">
      <formula>NOT(ISERROR(SEARCH("No",I1)))</formula>
    </cfRule>
  </conditionalFormatting>
  <conditionalFormatting sqref="I624">
    <cfRule type="containsText" dxfId="86" priority="79" operator="containsText" text="No">
      <formula>NOT(ISERROR(SEARCH("No",I624)))</formula>
    </cfRule>
  </conditionalFormatting>
  <conditionalFormatting sqref="I66 I74 I22 I32 I42 I52">
    <cfRule type="containsText" dxfId="85" priority="78" operator="containsText" text="No">
      <formula>NOT(ISERROR(SEARCH("No",I22)))</formula>
    </cfRule>
  </conditionalFormatting>
  <conditionalFormatting sqref="I75">
    <cfRule type="containsText" dxfId="84" priority="77" operator="containsText" text="No">
      <formula>NOT(ISERROR(SEARCH("No",I75)))</formula>
    </cfRule>
  </conditionalFormatting>
  <conditionalFormatting sqref="I65">
    <cfRule type="containsText" dxfId="83" priority="76" operator="containsText" text="No">
      <formula>NOT(ISERROR(SEARCH("No",I65)))</formula>
    </cfRule>
  </conditionalFormatting>
  <conditionalFormatting sqref="I67:I73">
    <cfRule type="containsText" dxfId="82" priority="75" operator="containsText" text="No">
      <formula>NOT(ISERROR(SEARCH("No",I67)))</formula>
    </cfRule>
  </conditionalFormatting>
  <conditionalFormatting sqref="I89">
    <cfRule type="containsText" dxfId="81" priority="74" operator="containsText" text="No">
      <formula>NOT(ISERROR(SEARCH("No",I89)))</formula>
    </cfRule>
  </conditionalFormatting>
  <conditionalFormatting sqref="I100">
    <cfRule type="containsText" dxfId="80" priority="73" operator="containsText" text="No">
      <formula>NOT(ISERROR(SEARCH("No",I100)))</formula>
    </cfRule>
  </conditionalFormatting>
  <conditionalFormatting sqref="I588">
    <cfRule type="containsText" dxfId="79" priority="72" operator="containsText" text="No">
      <formula>NOT(ISERROR(SEARCH("No",I588)))</formula>
    </cfRule>
  </conditionalFormatting>
  <conditionalFormatting sqref="I622">
    <cfRule type="containsText" dxfId="78" priority="71" operator="containsText" text="No">
      <formula>NOT(ISERROR(SEARCH("No",I622)))</formula>
    </cfRule>
  </conditionalFormatting>
  <conditionalFormatting sqref="I60:I62">
    <cfRule type="containsText" dxfId="77" priority="70" operator="containsText" text="No">
      <formula>NOT(ISERROR(SEARCH("No",I60)))</formula>
    </cfRule>
  </conditionalFormatting>
  <conditionalFormatting sqref="I50:I51">
    <cfRule type="containsText" dxfId="76" priority="69" operator="containsText" text="No">
      <formula>NOT(ISERROR(SEARCH("No",I50)))</formula>
    </cfRule>
  </conditionalFormatting>
  <conditionalFormatting sqref="I40:I41">
    <cfRule type="containsText" dxfId="75" priority="68" operator="containsText" text="No">
      <formula>NOT(ISERROR(SEARCH("No",I40)))</formula>
    </cfRule>
  </conditionalFormatting>
  <conditionalFormatting sqref="I30:I31">
    <cfRule type="containsText" dxfId="74" priority="67" operator="containsText" text="No">
      <formula>NOT(ISERROR(SEARCH("No",I30)))</formula>
    </cfRule>
  </conditionalFormatting>
  <conditionalFormatting sqref="I20:I21">
    <cfRule type="containsText" dxfId="73" priority="66" operator="containsText" text="No">
      <formula>NOT(ISERROR(SEARCH("No",I20)))</formula>
    </cfRule>
  </conditionalFormatting>
  <conditionalFormatting sqref="I10:I11">
    <cfRule type="containsText" dxfId="72" priority="65" operator="containsText" text="No">
      <formula>NOT(ISERROR(SEARCH("No",I10)))</formula>
    </cfRule>
  </conditionalFormatting>
  <conditionalFormatting sqref="I23">
    <cfRule type="containsText" dxfId="71" priority="64" operator="containsText" text="No">
      <formula>NOT(ISERROR(SEARCH("No",I23)))</formula>
    </cfRule>
  </conditionalFormatting>
  <conditionalFormatting sqref="I25:I29">
    <cfRule type="containsText" dxfId="70" priority="63" operator="containsText" text="No">
      <formula>NOT(ISERROR(SEARCH("No",I25)))</formula>
    </cfRule>
  </conditionalFormatting>
  <conditionalFormatting sqref="I37">
    <cfRule type="containsText" dxfId="69" priority="62" operator="containsText" text="No">
      <formula>NOT(ISERROR(SEARCH("No",I37)))</formula>
    </cfRule>
  </conditionalFormatting>
  <conditionalFormatting sqref="I47">
    <cfRule type="containsText" dxfId="68" priority="61" operator="containsText" text="No">
      <formula>NOT(ISERROR(SEARCH("No",I47)))</formula>
    </cfRule>
  </conditionalFormatting>
  <conditionalFormatting sqref="I101:I110">
    <cfRule type="containsText" dxfId="67" priority="60" operator="containsText" text="No">
      <formula>NOT(ISERROR(SEARCH("No",I101)))</formula>
    </cfRule>
  </conditionalFormatting>
  <conditionalFormatting sqref="I111:I112">
    <cfRule type="containsText" dxfId="66" priority="59" operator="containsText" text="No">
      <formula>NOT(ISERROR(SEARCH("No",I111)))</formula>
    </cfRule>
  </conditionalFormatting>
  <conditionalFormatting sqref="I412">
    <cfRule type="containsText" dxfId="65" priority="58" operator="containsText" text="No">
      <formula>NOT(ISERROR(SEARCH("No",I412)))</formula>
    </cfRule>
  </conditionalFormatting>
  <conditionalFormatting sqref="I422">
    <cfRule type="containsText" dxfId="64" priority="57" operator="containsText" text="No">
      <formula>NOT(ISERROR(SEARCH("No",I422)))</formula>
    </cfRule>
  </conditionalFormatting>
  <conditionalFormatting sqref="I432">
    <cfRule type="containsText" dxfId="63" priority="56" operator="containsText" text="No">
      <formula>NOT(ISERROR(SEARCH("No",I432)))</formula>
    </cfRule>
  </conditionalFormatting>
  <conditionalFormatting sqref="I442">
    <cfRule type="containsText" dxfId="62" priority="55" operator="containsText" text="No">
      <formula>NOT(ISERROR(SEARCH("No",I442)))</formula>
    </cfRule>
  </conditionalFormatting>
  <conditionalFormatting sqref="I452">
    <cfRule type="containsText" dxfId="61" priority="54" operator="containsText" text="No">
      <formula>NOT(ISERROR(SEARCH("No",I452)))</formula>
    </cfRule>
  </conditionalFormatting>
  <conditionalFormatting sqref="I462">
    <cfRule type="containsText" dxfId="60" priority="53" operator="containsText" text="No">
      <formula>NOT(ISERROR(SEARCH("No",I462)))</formula>
    </cfRule>
  </conditionalFormatting>
  <conditionalFormatting sqref="I472">
    <cfRule type="containsText" dxfId="59" priority="52" operator="containsText" text="No">
      <formula>NOT(ISERROR(SEARCH("No",I472)))</formula>
    </cfRule>
  </conditionalFormatting>
  <conditionalFormatting sqref="I409">
    <cfRule type="containsText" dxfId="58" priority="51" operator="containsText" text="No">
      <formula>NOT(ISERROR(SEARCH("No",I409)))</formula>
    </cfRule>
  </conditionalFormatting>
  <conditionalFormatting sqref="I410:I411">
    <cfRule type="containsText" dxfId="57" priority="50" operator="containsText" text="No">
      <formula>NOT(ISERROR(SEARCH("No",I410)))</formula>
    </cfRule>
  </conditionalFormatting>
  <conditionalFormatting sqref="I420:I421">
    <cfRule type="containsText" dxfId="56" priority="49" operator="containsText" text="No">
      <formula>NOT(ISERROR(SEARCH("No",I420)))</formula>
    </cfRule>
  </conditionalFormatting>
  <conditionalFormatting sqref="I419">
    <cfRule type="containsText" dxfId="55" priority="48" operator="containsText" text="No">
      <formula>NOT(ISERROR(SEARCH("No",I419)))</formula>
    </cfRule>
  </conditionalFormatting>
  <conditionalFormatting sqref="I430:I431">
    <cfRule type="containsText" dxfId="54" priority="47" operator="containsText" text="No">
      <formula>NOT(ISERROR(SEARCH("No",I430)))</formula>
    </cfRule>
  </conditionalFormatting>
  <conditionalFormatting sqref="I429">
    <cfRule type="containsText" dxfId="53" priority="46" operator="containsText" text="No">
      <formula>NOT(ISERROR(SEARCH("No",I429)))</formula>
    </cfRule>
  </conditionalFormatting>
  <conditionalFormatting sqref="I440">
    <cfRule type="containsText" dxfId="52" priority="45" operator="containsText" text="No">
      <formula>NOT(ISERROR(SEARCH("No",I440)))</formula>
    </cfRule>
  </conditionalFormatting>
  <conditionalFormatting sqref="I439">
    <cfRule type="containsText" dxfId="51" priority="44" operator="containsText" text="No">
      <formula>NOT(ISERROR(SEARCH("No",I439)))</formula>
    </cfRule>
  </conditionalFormatting>
  <conditionalFormatting sqref="I441">
    <cfRule type="containsText" dxfId="50" priority="43" operator="containsText" text="No">
      <formula>NOT(ISERROR(SEARCH("No",I441)))</formula>
    </cfRule>
  </conditionalFormatting>
  <conditionalFormatting sqref="I460:I461">
    <cfRule type="containsText" dxfId="49" priority="42" operator="containsText" text="No">
      <formula>NOT(ISERROR(SEARCH("No",I460)))</formula>
    </cfRule>
  </conditionalFormatting>
  <conditionalFormatting sqref="I459">
    <cfRule type="containsText" dxfId="48" priority="41" operator="containsText" text="No">
      <formula>NOT(ISERROR(SEARCH("No",I459)))</formula>
    </cfRule>
  </conditionalFormatting>
  <conditionalFormatting sqref="I455">
    <cfRule type="containsText" dxfId="47" priority="40" operator="containsText" text="No">
      <formula>NOT(ISERROR(SEARCH("No",I455)))</formula>
    </cfRule>
  </conditionalFormatting>
  <conditionalFormatting sqref="I457">
    <cfRule type="containsText" dxfId="46" priority="39" operator="containsText" text="No">
      <formula>NOT(ISERROR(SEARCH("No",I457)))</formula>
    </cfRule>
  </conditionalFormatting>
  <conditionalFormatting sqref="I470:I471">
    <cfRule type="containsText" dxfId="45" priority="38" operator="containsText" text="No">
      <formula>NOT(ISERROR(SEARCH("No",I470)))</formula>
    </cfRule>
  </conditionalFormatting>
  <conditionalFormatting sqref="I469">
    <cfRule type="containsText" dxfId="44" priority="37" operator="containsText" text="No">
      <formula>NOT(ISERROR(SEARCH("No",I469)))</formula>
    </cfRule>
  </conditionalFormatting>
  <conditionalFormatting sqref="I605:I606">
    <cfRule type="containsText" dxfId="43" priority="36" operator="containsText" text="No">
      <formula>NOT(ISERROR(SEARCH("No",I605)))</formula>
    </cfRule>
  </conditionalFormatting>
  <conditionalFormatting sqref="I639">
    <cfRule type="containsText" dxfId="42" priority="35" operator="containsText" text="No">
      <formula>NOT(ISERROR(SEARCH("No",I639)))</formula>
    </cfRule>
  </conditionalFormatting>
  <conditionalFormatting sqref="I205">
    <cfRule type="containsText" dxfId="41" priority="34" operator="containsText" text="No">
      <formula>NOT(ISERROR(SEARCH("No",I205)))</formula>
    </cfRule>
  </conditionalFormatting>
  <conditionalFormatting sqref="I537">
    <cfRule type="containsText" dxfId="40" priority="33" operator="containsText" text="No">
      <formula>NOT(ISERROR(SEARCH("No",I537)))</formula>
    </cfRule>
  </conditionalFormatting>
  <conditionalFormatting sqref="I333:I337 I343:I347 I353:I357 I373 I383:I387 I363:I370 I375 I377 I313:I321 I323:I327">
    <cfRule type="containsText" dxfId="39" priority="32" operator="containsText" text="No">
      <formula>NOT(ISERROR(SEARCH("No",I313)))</formula>
    </cfRule>
  </conditionalFormatting>
  <conditionalFormatting sqref="I331">
    <cfRule type="containsText" dxfId="38" priority="31" operator="containsText" text="No">
      <formula>NOT(ISERROR(SEARCH("No",I331)))</formula>
    </cfRule>
  </conditionalFormatting>
  <conditionalFormatting sqref="I341">
    <cfRule type="containsText" dxfId="37" priority="30" operator="containsText" text="No">
      <formula>NOT(ISERROR(SEARCH("No",I341)))</formula>
    </cfRule>
  </conditionalFormatting>
  <conditionalFormatting sqref="I351">
    <cfRule type="containsText" dxfId="36" priority="29" operator="containsText" text="No">
      <formula>NOT(ISERROR(SEARCH("No",I351)))</formula>
    </cfRule>
  </conditionalFormatting>
  <conditionalFormatting sqref="I361">
    <cfRule type="containsText" dxfId="35" priority="28" operator="containsText" text="No">
      <formula>NOT(ISERROR(SEARCH("No",I361)))</formula>
    </cfRule>
  </conditionalFormatting>
  <conditionalFormatting sqref="I371">
    <cfRule type="containsText" dxfId="34" priority="27" operator="containsText" text="No">
      <formula>NOT(ISERROR(SEARCH("No",I371)))</formula>
    </cfRule>
  </conditionalFormatting>
  <conditionalFormatting sqref="I381">
    <cfRule type="containsText" dxfId="33" priority="26" operator="containsText" text="No">
      <formula>NOT(ISERROR(SEARCH("No",I381)))</formula>
    </cfRule>
  </conditionalFormatting>
  <conditionalFormatting sqref="I391">
    <cfRule type="containsText" dxfId="32" priority="25" operator="containsText" text="No">
      <formula>NOT(ISERROR(SEARCH("No",I391)))</formula>
    </cfRule>
  </conditionalFormatting>
  <conditionalFormatting sqref="I328">
    <cfRule type="containsText" dxfId="31" priority="24" operator="containsText" text="No">
      <formula>NOT(ISERROR(SEARCH("No",I328)))</formula>
    </cfRule>
  </conditionalFormatting>
  <conditionalFormatting sqref="I329:I330">
    <cfRule type="containsText" dxfId="30" priority="23" operator="containsText" text="No">
      <formula>NOT(ISERROR(SEARCH("No",I329)))</formula>
    </cfRule>
  </conditionalFormatting>
  <conditionalFormatting sqref="I339:I340">
    <cfRule type="containsText" dxfId="29" priority="22" operator="containsText" text="No">
      <formula>NOT(ISERROR(SEARCH("No",I339)))</formula>
    </cfRule>
  </conditionalFormatting>
  <conditionalFormatting sqref="I338">
    <cfRule type="containsText" dxfId="28" priority="21" operator="containsText" text="No">
      <formula>NOT(ISERROR(SEARCH("No",I338)))</formula>
    </cfRule>
  </conditionalFormatting>
  <conditionalFormatting sqref="I349:I350">
    <cfRule type="containsText" dxfId="27" priority="20" operator="containsText" text="No">
      <formula>NOT(ISERROR(SEARCH("No",I349)))</formula>
    </cfRule>
  </conditionalFormatting>
  <conditionalFormatting sqref="I348">
    <cfRule type="containsText" dxfId="26" priority="19" operator="containsText" text="No">
      <formula>NOT(ISERROR(SEARCH("No",I348)))</formula>
    </cfRule>
  </conditionalFormatting>
  <conditionalFormatting sqref="I359">
    <cfRule type="containsText" dxfId="25" priority="18" operator="containsText" text="No">
      <formula>NOT(ISERROR(SEARCH("No",I359)))</formula>
    </cfRule>
  </conditionalFormatting>
  <conditionalFormatting sqref="I358">
    <cfRule type="containsText" dxfId="24" priority="17" operator="containsText" text="No">
      <formula>NOT(ISERROR(SEARCH("No",I358)))</formula>
    </cfRule>
  </conditionalFormatting>
  <conditionalFormatting sqref="I360">
    <cfRule type="containsText" dxfId="23" priority="16" operator="containsText" text="No">
      <formula>NOT(ISERROR(SEARCH("No",I360)))</formula>
    </cfRule>
  </conditionalFormatting>
  <conditionalFormatting sqref="I379:I380">
    <cfRule type="containsText" dxfId="22" priority="15" operator="containsText" text="No">
      <formula>NOT(ISERROR(SEARCH("No",I379)))</formula>
    </cfRule>
  </conditionalFormatting>
  <conditionalFormatting sqref="I378">
    <cfRule type="containsText" dxfId="21" priority="14" operator="containsText" text="No">
      <formula>NOT(ISERROR(SEARCH("No",I378)))</formula>
    </cfRule>
  </conditionalFormatting>
  <conditionalFormatting sqref="I374">
    <cfRule type="containsText" dxfId="20" priority="13" operator="containsText" text="No">
      <formula>NOT(ISERROR(SEARCH("No",I374)))</formula>
    </cfRule>
  </conditionalFormatting>
  <conditionalFormatting sqref="I376">
    <cfRule type="containsText" dxfId="19" priority="12" operator="containsText" text="No">
      <formula>NOT(ISERROR(SEARCH("No",I376)))</formula>
    </cfRule>
  </conditionalFormatting>
  <conditionalFormatting sqref="I389:I390">
    <cfRule type="containsText" dxfId="18" priority="11" operator="containsText" text="No">
      <formula>NOT(ISERROR(SEARCH("No",I389)))</formula>
    </cfRule>
  </conditionalFormatting>
  <conditionalFormatting sqref="I388">
    <cfRule type="containsText" dxfId="17" priority="10" operator="containsText" text="No">
      <formula>NOT(ISERROR(SEARCH("No",I388)))</formula>
    </cfRule>
  </conditionalFormatting>
  <conditionalFormatting sqref="I312">
    <cfRule type="containsText" dxfId="16" priority="9" operator="containsText" text="No">
      <formula>NOT(ISERROR(SEARCH("No",I312)))</formula>
    </cfRule>
  </conditionalFormatting>
  <conditionalFormatting sqref="I322">
    <cfRule type="containsText" dxfId="15" priority="8" operator="containsText" text="No">
      <formula>NOT(ISERROR(SEARCH("No",I322)))</formula>
    </cfRule>
  </conditionalFormatting>
  <conditionalFormatting sqref="I332">
    <cfRule type="containsText" dxfId="14" priority="7" operator="containsText" text="No">
      <formula>NOT(ISERROR(SEARCH("No",I332)))</formula>
    </cfRule>
  </conditionalFormatting>
  <conditionalFormatting sqref="I342">
    <cfRule type="containsText" dxfId="13" priority="6" operator="containsText" text="No">
      <formula>NOT(ISERROR(SEARCH("No",I342)))</formula>
    </cfRule>
  </conditionalFormatting>
  <conditionalFormatting sqref="I352">
    <cfRule type="containsText" dxfId="12" priority="5" operator="containsText" text="No">
      <formula>NOT(ISERROR(SEARCH("No",I352)))</formula>
    </cfRule>
  </conditionalFormatting>
  <conditionalFormatting sqref="I362">
    <cfRule type="containsText" dxfId="11" priority="4" operator="containsText" text="No">
      <formula>NOT(ISERROR(SEARCH("No",I362)))</formula>
    </cfRule>
  </conditionalFormatting>
  <conditionalFormatting sqref="I372">
    <cfRule type="containsText" dxfId="10" priority="3" operator="containsText" text="No">
      <formula>NOT(ISERROR(SEARCH("No",I372)))</formula>
    </cfRule>
  </conditionalFormatting>
  <conditionalFormatting sqref="I382">
    <cfRule type="containsText" dxfId="9" priority="2" operator="containsText" text="No">
      <formula>NOT(ISERROR(SEARCH("No",I382)))</formula>
    </cfRule>
  </conditionalFormatting>
  <conditionalFormatting sqref="I641 I646 I651 I656 I661 I666 I671 I676 I681">
    <cfRule type="containsText" dxfId="0" priority="1" operator="containsText" text="No">
      <formula>NOT(ISERROR(SEARCH("No",I641)))</formula>
    </cfRule>
  </conditionalFormatting>
  <hyperlinks>
    <hyperlink ref="T49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510" r:id="rId8" xr:uid="{00000000-0004-0000-0100-000007000000}"/>
    <hyperlink ref="S526" r:id="rId9" xr:uid="{00000000-0004-0000-0100-000008000000}"/>
    <hyperlink ref="S11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29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91" bestFit="1" customWidth="1"/>
    <col min="3" max="16384" width="9.140625" style="91"/>
  </cols>
  <sheetData>
    <row r="1" spans="1:2">
      <c r="A1" s="221" t="s">
        <v>1406</v>
      </c>
      <c r="B1" s="221"/>
    </row>
    <row r="2" spans="1:2">
      <c r="A2" s="159" t="s">
        <v>1407</v>
      </c>
      <c r="B2" s="159" t="s">
        <v>1408</v>
      </c>
    </row>
    <row r="3" spans="1:2">
      <c r="A3" s="160" t="s">
        <v>398</v>
      </c>
      <c r="B3" s="91" t="str">
        <f>A3</f>
        <v>million metric tons / year</v>
      </c>
    </row>
    <row r="4" spans="1:2">
      <c r="A4" s="160" t="s">
        <v>1514</v>
      </c>
      <c r="B4" s="91" t="str">
        <f>A4</f>
        <v>g CO2e / 2019 dollar</v>
      </c>
    </row>
    <row r="5" spans="1:2">
      <c r="A5" s="161" t="s">
        <v>711</v>
      </c>
      <c r="B5" s="91" t="str">
        <f t="shared" ref="B5:B40" si="0">A5</f>
        <v>thousand metric tons / year</v>
      </c>
    </row>
    <row r="6" spans="1:2">
      <c r="A6" s="161" t="s">
        <v>1515</v>
      </c>
      <c r="B6" s="91" t="str">
        <f>A6</f>
        <v>g CO2 / 2019 dollar</v>
      </c>
    </row>
    <row r="7" spans="1:2">
      <c r="A7" s="161" t="s">
        <v>1516</v>
      </c>
      <c r="B7" s="91" t="str">
        <f t="shared" si="0"/>
        <v>2019 dollars / ton CO2e abated, Annual average abatement potential (MtCO2e)</v>
      </c>
    </row>
    <row r="8" spans="1:2">
      <c r="A8" s="161" t="s">
        <v>1517</v>
      </c>
      <c r="B8" s="91" t="str">
        <f t="shared" si="0"/>
        <v>billion 2019 dollars / year</v>
      </c>
    </row>
    <row r="9" spans="1:2">
      <c r="A9" s="161" t="s">
        <v>1562</v>
      </c>
      <c r="B9" s="91" t="str">
        <f t="shared" si="0"/>
        <v>billion 2019 dollars</v>
      </c>
    </row>
    <row r="10" spans="1:2">
      <c r="A10" s="161" t="s">
        <v>1457</v>
      </c>
      <c r="B10" s="91" t="str">
        <f t="shared" si="0"/>
        <v>jobs</v>
      </c>
    </row>
    <row r="11" spans="1:2">
      <c r="A11" s="161" t="s">
        <v>1504</v>
      </c>
      <c r="B11" s="91" t="str">
        <f t="shared" si="0"/>
        <v>incidents / year</v>
      </c>
    </row>
    <row r="12" spans="1:2">
      <c r="A12" s="161" t="s">
        <v>1479</v>
      </c>
      <c r="B12" s="91" t="str">
        <f t="shared" si="0"/>
        <v>% change</v>
      </c>
    </row>
    <row r="13" spans="1:2">
      <c r="A13" s="161" t="s">
        <v>1518</v>
      </c>
      <c r="B13" s="91" t="str">
        <f t="shared" si="0"/>
        <v>2019 dollars / employee-year</v>
      </c>
    </row>
    <row r="14" spans="1:2">
      <c r="A14" s="161" t="s">
        <v>399</v>
      </c>
      <c r="B14" s="91" t="str">
        <f t="shared" si="0"/>
        <v>lives / year</v>
      </c>
    </row>
    <row r="15" spans="1:2">
      <c r="A15" s="161" t="s">
        <v>400</v>
      </c>
      <c r="B15" s="91" t="str">
        <f t="shared" si="0"/>
        <v>terawatt-hours (TWh) / year</v>
      </c>
    </row>
    <row r="16" spans="1:2">
      <c r="A16" s="161" t="s">
        <v>401</v>
      </c>
      <c r="B16" s="91" t="str">
        <f t="shared" si="0"/>
        <v>gigawatts (GW) / year</v>
      </c>
    </row>
    <row r="17" spans="1:2">
      <c r="A17" s="161" t="s">
        <v>1519</v>
      </c>
      <c r="B17" s="91" t="str">
        <f t="shared" si="0"/>
        <v>2019 dollars / megawatt-hour (MWh)</v>
      </c>
    </row>
    <row r="18" spans="1:2">
      <c r="A18" s="161" t="s">
        <v>952</v>
      </c>
      <c r="B18" s="91" t="str">
        <f t="shared" si="0"/>
        <v>cubic km / yr</v>
      </c>
    </row>
    <row r="19" spans="1:2">
      <c r="A19" s="161" t="s">
        <v>791</v>
      </c>
      <c r="B19" s="91" t="str">
        <f t="shared" si="0"/>
        <v>trillion passenger-miles / year</v>
      </c>
    </row>
    <row r="20" spans="1:2">
      <c r="A20" s="161" t="s">
        <v>792</v>
      </c>
      <c r="B20" s="91" t="str">
        <f t="shared" si="0"/>
        <v>trillion freight ton-miles / year</v>
      </c>
    </row>
    <row r="21" spans="1:2">
      <c r="A21" s="161" t="s">
        <v>537</v>
      </c>
      <c r="B21" s="91" t="str">
        <f t="shared" si="0"/>
        <v>million vehicles / year</v>
      </c>
    </row>
    <row r="22" spans="1:2">
      <c r="A22" s="161" t="s">
        <v>769</v>
      </c>
      <c r="B22" s="91" t="str">
        <f t="shared" si="0"/>
        <v>thousand vehicles / year</v>
      </c>
    </row>
    <row r="23" spans="1:2">
      <c r="A23" s="161" t="s">
        <v>768</v>
      </c>
      <c r="B23" s="91" t="str">
        <f t="shared" si="0"/>
        <v>million vehicles</v>
      </c>
    </row>
    <row r="24" spans="1:2">
      <c r="A24" s="161" t="s">
        <v>801</v>
      </c>
      <c r="B24" s="91" t="str">
        <f t="shared" si="0"/>
        <v>thousand vehicles</v>
      </c>
    </row>
    <row r="25" spans="1:2">
      <c r="A25" s="161" t="s">
        <v>511</v>
      </c>
      <c r="B25" s="91" t="str">
        <f t="shared" si="0"/>
        <v>quads / year</v>
      </c>
    </row>
    <row r="26" spans="1:2">
      <c r="A26" s="161" t="s">
        <v>1520</v>
      </c>
      <c r="B26" s="91" t="str">
        <f>A26</f>
        <v>thousand BTU / 2019 dollar</v>
      </c>
    </row>
    <row r="27" spans="1:2">
      <c r="A27" s="161" t="s">
        <v>774</v>
      </c>
      <c r="B27" s="91" t="str">
        <f t="shared" si="0"/>
        <v>millions of short tons / year</v>
      </c>
    </row>
    <row r="28" spans="1:2">
      <c r="A28" s="161" t="s">
        <v>775</v>
      </c>
      <c r="B28" s="91" t="str">
        <f t="shared" si="0"/>
        <v>trillion cubic feet / year</v>
      </c>
    </row>
    <row r="29" spans="1:2">
      <c r="A29" s="161" t="s">
        <v>703</v>
      </c>
      <c r="B29" s="91" t="str">
        <f t="shared" si="0"/>
        <v>million barrels / year</v>
      </c>
    </row>
    <row r="30" spans="1:2">
      <c r="A30" s="161" t="s">
        <v>1165</v>
      </c>
      <c r="B30" s="91" t="str">
        <f t="shared" si="0"/>
        <v>million gallons / year</v>
      </c>
    </row>
    <row r="31" spans="1:2">
      <c r="A31" s="161" t="s">
        <v>849</v>
      </c>
      <c r="B31" s="91" t="str">
        <f t="shared" si="0"/>
        <v>trillion BTU / year</v>
      </c>
    </row>
    <row r="32" spans="1:2">
      <c r="A32" s="161" t="s">
        <v>1521</v>
      </c>
      <c r="B32" s="91" t="str">
        <f t="shared" si="0"/>
        <v>2019 dollars / short ton</v>
      </c>
    </row>
    <row r="33" spans="1:2">
      <c r="A33" s="161" t="s">
        <v>1522</v>
      </c>
      <c r="B33" s="91" t="str">
        <f t="shared" si="0"/>
        <v>2019 dollars / thousand cubic feet</v>
      </c>
    </row>
    <row r="34" spans="1:2">
      <c r="A34" s="161" t="s">
        <v>1523</v>
      </c>
      <c r="B34" s="91" t="str">
        <f t="shared" si="0"/>
        <v>2019 dollars / gallon</v>
      </c>
    </row>
    <row r="35" spans="1:2">
      <c r="A35" s="161" t="s">
        <v>1524</v>
      </c>
      <c r="B35" s="91" t="str">
        <f t="shared" si="0"/>
        <v>2019 dollars / barrel</v>
      </c>
    </row>
    <row r="36" spans="1:2">
      <c r="A36" s="161" t="s">
        <v>1525</v>
      </c>
      <c r="B36" s="91" t="str">
        <f t="shared" si="0"/>
        <v>2019 dollars / kg</v>
      </c>
    </row>
    <row r="37" spans="1:2">
      <c r="A37" s="161" t="s">
        <v>1526</v>
      </c>
      <c r="B37" s="91" t="str">
        <f t="shared" si="0"/>
        <v>2019 dollars / kilowatt-hour (kWh)</v>
      </c>
    </row>
    <row r="38" spans="1:2">
      <c r="A38" s="161" t="s">
        <v>1527</v>
      </c>
      <c r="B38" s="91" t="str">
        <f t="shared" si="0"/>
        <v>cost of eqpt. to capture 1 metric ton CO2e/yr (2019 dollars)</v>
      </c>
    </row>
    <row r="39" spans="1:2">
      <c r="A39" s="161" t="s">
        <v>1528</v>
      </c>
      <c r="B39" s="91" t="str">
        <f t="shared" si="0"/>
        <v>million 2019 dollars / megawatt (MW)</v>
      </c>
    </row>
    <row r="40" spans="1:2">
      <c r="A40" s="161" t="s">
        <v>1529</v>
      </c>
      <c r="B40" s="91" t="str">
        <f t="shared" si="0"/>
        <v>cost of eqpt. to produce 1 kg H2/yr (2019 dollars)</v>
      </c>
    </row>
    <row r="42" spans="1:2">
      <c r="A42" s="221" t="s">
        <v>1410</v>
      </c>
      <c r="B42" s="221"/>
    </row>
    <row r="43" spans="1:2">
      <c r="A43" s="159" t="s">
        <v>1407</v>
      </c>
      <c r="B43" s="159" t="s">
        <v>1408</v>
      </c>
    </row>
    <row r="44" spans="1:2">
      <c r="A44" s="81" t="s">
        <v>159</v>
      </c>
      <c r="B44" s="91" t="str">
        <f t="shared" ref="B44:B45" si="1">A44</f>
        <v>$/metric ton CO2e</v>
      </c>
    </row>
    <row r="45" spans="1:2">
      <c r="A45" s="81" t="s">
        <v>161</v>
      </c>
      <c r="B45" s="9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E1" zoomScale="80" zoomScaleNormal="80" workbookViewId="0">
      <pane ySplit="1" topLeftCell="A23" activePane="bottomLeft" state="frozen"/>
      <selection pane="bottomLeft" activeCell="N34" sqref="N34"/>
    </sheetView>
  </sheetViews>
  <sheetFormatPr defaultColWidth="9.140625" defaultRowHeight="15"/>
  <cols>
    <col min="1" max="1" width="37.28515625" style="78" customWidth="1"/>
    <col min="2" max="2" width="27.42578125" style="78" customWidth="1"/>
    <col min="3" max="3" width="9" style="3" customWidth="1"/>
    <col min="4" max="4" width="18.7109375" style="78" customWidth="1"/>
    <col min="5" max="5" width="18.140625" style="78" customWidth="1"/>
    <col min="6" max="6" width="34.140625" style="3"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89" customFormat="1" ht="30">
      <c r="A1" s="86" t="s">
        <v>701</v>
      </c>
      <c r="B1" s="87" t="s">
        <v>702</v>
      </c>
      <c r="C1" s="163" t="s">
        <v>1409</v>
      </c>
      <c r="D1" s="87" t="s">
        <v>66</v>
      </c>
      <c r="E1" s="87" t="s">
        <v>68</v>
      </c>
      <c r="F1" s="162" t="s">
        <v>493</v>
      </c>
      <c r="G1" s="87" t="s">
        <v>67</v>
      </c>
      <c r="H1" s="87" t="s">
        <v>724</v>
      </c>
      <c r="I1" s="88" t="s">
        <v>337</v>
      </c>
      <c r="J1" s="179" t="s">
        <v>1654</v>
      </c>
      <c r="K1" s="179" t="s">
        <v>1655</v>
      </c>
      <c r="L1" s="179" t="s">
        <v>1656</v>
      </c>
      <c r="M1" s="179" t="s">
        <v>1657</v>
      </c>
      <c r="N1" s="179" t="s">
        <v>1658</v>
      </c>
      <c r="O1" s="179" t="s">
        <v>1659</v>
      </c>
      <c r="P1" s="179" t="s">
        <v>1660</v>
      </c>
      <c r="Q1" s="179" t="s">
        <v>1661</v>
      </c>
      <c r="R1" s="179" t="s">
        <v>1662</v>
      </c>
      <c r="S1" s="179" t="s">
        <v>1663</v>
      </c>
    </row>
    <row r="2" spans="1:19" ht="60">
      <c r="A2" s="94" t="s">
        <v>732</v>
      </c>
      <c r="B2" s="92" t="s">
        <v>733</v>
      </c>
      <c r="C2" s="157">
        <v>1</v>
      </c>
      <c r="D2" s="92" t="s">
        <v>69</v>
      </c>
      <c r="E2" s="92" t="s">
        <v>70</v>
      </c>
      <c r="F2" s="3" t="str">
        <f>UnitControlCenter!$B$3</f>
        <v>million metric tons / year</v>
      </c>
      <c r="G2" s="92" t="s">
        <v>197</v>
      </c>
      <c r="J2" s="78" t="s">
        <v>1682</v>
      </c>
      <c r="K2" s="78">
        <v>2030</v>
      </c>
      <c r="L2" s="209">
        <f>'Target Calculations'!L20</f>
        <v>79.5149564074446</v>
      </c>
      <c r="M2" s="209">
        <f>L2</f>
        <v>79.5149564074446</v>
      </c>
      <c r="N2" s="78" t="s">
        <v>1907</v>
      </c>
      <c r="O2" s="3" t="s">
        <v>1763</v>
      </c>
      <c r="P2" s="3">
        <v>2050</v>
      </c>
      <c r="Q2" s="209">
        <f>'Target Calculations'!M20</f>
        <v>31.735905839548163</v>
      </c>
      <c r="R2" s="209">
        <f>Q2</f>
        <v>31.735905839548163</v>
      </c>
      <c r="S2" s="3" t="s">
        <v>1764</v>
      </c>
    </row>
    <row r="3" spans="1:19" ht="60">
      <c r="A3" s="94" t="s">
        <v>732</v>
      </c>
      <c r="B3" s="92" t="s">
        <v>734</v>
      </c>
      <c r="C3" s="96">
        <v>1</v>
      </c>
      <c r="D3" s="93" t="s">
        <v>69</v>
      </c>
      <c r="E3" s="93" t="s">
        <v>70</v>
      </c>
      <c r="F3" s="3" t="str">
        <f>UnitControlCenter!$B$3</f>
        <v>million metric tons / year</v>
      </c>
      <c r="G3" s="92" t="s">
        <v>700</v>
      </c>
      <c r="I3" s="92"/>
      <c r="J3" s="78" t="s">
        <v>1682</v>
      </c>
      <c r="K3" s="78">
        <v>2030</v>
      </c>
      <c r="L3" s="209">
        <f>'Target Calculations'!L21</f>
        <v>79.5149564074446</v>
      </c>
      <c r="M3" s="209">
        <f>L3</f>
        <v>79.5149564074446</v>
      </c>
      <c r="N3" s="78" t="s">
        <v>1908</v>
      </c>
      <c r="O3" s="3" t="s">
        <v>1763</v>
      </c>
      <c r="P3" s="3">
        <v>2050</v>
      </c>
      <c r="Q3" s="209">
        <f>'Target Calculations'!M21</f>
        <v>29.287948201358741</v>
      </c>
      <c r="R3" s="209">
        <f>Q3</f>
        <v>29.287948201358741</v>
      </c>
      <c r="S3" s="3" t="s">
        <v>1764</v>
      </c>
    </row>
    <row r="4" spans="1:19" ht="90">
      <c r="A4" s="94" t="s">
        <v>732</v>
      </c>
      <c r="B4" s="93" t="s">
        <v>735</v>
      </c>
      <c r="C4" s="157">
        <v>1</v>
      </c>
      <c r="D4" s="92" t="s">
        <v>71</v>
      </c>
      <c r="E4" s="92" t="s">
        <v>72</v>
      </c>
      <c r="F4" s="3" t="str">
        <f>UnitControlCenter!$B$3</f>
        <v>million metric tons / year</v>
      </c>
      <c r="G4" s="92" t="s">
        <v>1380</v>
      </c>
      <c r="H4" s="92" t="s">
        <v>1381</v>
      </c>
      <c r="I4" s="92" t="s">
        <v>1382</v>
      </c>
      <c r="L4" s="209"/>
      <c r="M4" s="209"/>
    </row>
    <row r="5" spans="1:19" ht="30">
      <c r="A5" s="94" t="s">
        <v>732</v>
      </c>
      <c r="B5" s="93" t="s">
        <v>736</v>
      </c>
      <c r="C5" s="157">
        <v>1</v>
      </c>
      <c r="D5" s="92" t="s">
        <v>71</v>
      </c>
      <c r="E5" s="92" t="s">
        <v>72</v>
      </c>
      <c r="F5" s="3" t="str">
        <f>UnitControlCenter!$B$3</f>
        <v>million metric tons / year</v>
      </c>
      <c r="G5" s="92" t="s">
        <v>1383</v>
      </c>
      <c r="H5" s="92" t="s">
        <v>1384</v>
      </c>
      <c r="I5" s="92" t="s">
        <v>1385</v>
      </c>
      <c r="L5" s="209"/>
      <c r="M5" s="209"/>
    </row>
    <row r="6" spans="1:19" ht="30">
      <c r="A6" s="94" t="s">
        <v>732</v>
      </c>
      <c r="B6" s="93" t="s">
        <v>737</v>
      </c>
      <c r="C6" s="157">
        <v>1</v>
      </c>
      <c r="D6" s="92" t="s">
        <v>71</v>
      </c>
      <c r="E6" s="92" t="s">
        <v>72</v>
      </c>
      <c r="F6" s="3" t="str">
        <f>UnitControlCenter!$B$3</f>
        <v>million metric tons / year</v>
      </c>
      <c r="G6" s="92" t="s">
        <v>1133</v>
      </c>
      <c r="H6" s="78" t="s">
        <v>1134</v>
      </c>
      <c r="I6" s="92" t="s">
        <v>1135</v>
      </c>
      <c r="L6" s="209"/>
      <c r="M6" s="209"/>
    </row>
    <row r="7" spans="1:19">
      <c r="A7" s="94" t="s">
        <v>732</v>
      </c>
      <c r="B7" s="93" t="s">
        <v>1467</v>
      </c>
      <c r="C7" s="158">
        <v>0</v>
      </c>
      <c r="D7" s="92" t="s">
        <v>69</v>
      </c>
      <c r="E7" s="92" t="s">
        <v>70</v>
      </c>
      <c r="F7" s="1" t="str">
        <f>UnitControlCenter!$B$4</f>
        <v>g CO2e / 2019 dollar</v>
      </c>
      <c r="G7" s="92" t="s">
        <v>1412</v>
      </c>
      <c r="I7" s="92"/>
      <c r="L7" s="209"/>
      <c r="M7" s="209"/>
    </row>
    <row r="8" spans="1:19">
      <c r="A8" s="94" t="s">
        <v>732</v>
      </c>
      <c r="B8" s="93" t="s">
        <v>151</v>
      </c>
      <c r="C8" s="157">
        <v>1</v>
      </c>
      <c r="D8" s="92" t="s">
        <v>69</v>
      </c>
      <c r="E8" s="92" t="s">
        <v>70</v>
      </c>
      <c r="F8" s="3" t="str">
        <f>UnitControlCenter!$B$3</f>
        <v>million metric tons / year</v>
      </c>
      <c r="G8" s="92" t="s">
        <v>894</v>
      </c>
      <c r="I8" s="92"/>
      <c r="L8" s="209"/>
      <c r="M8" s="209"/>
    </row>
    <row r="9" spans="1:19" ht="60">
      <c r="A9" s="94" t="s">
        <v>732</v>
      </c>
      <c r="B9" s="93" t="s">
        <v>892</v>
      </c>
      <c r="C9" s="157">
        <v>1</v>
      </c>
      <c r="D9" s="92" t="s">
        <v>69</v>
      </c>
      <c r="E9" s="92" t="s">
        <v>70</v>
      </c>
      <c r="F9" s="3" t="str">
        <f>UnitControlCenter!$B$3</f>
        <v>million metric tons / year</v>
      </c>
      <c r="G9" s="92" t="s">
        <v>895</v>
      </c>
      <c r="J9" s="78" t="s">
        <v>1682</v>
      </c>
      <c r="K9" s="78">
        <v>2030</v>
      </c>
      <c r="L9" s="209">
        <f>'Target Calculations'!L13</f>
        <v>6.8371994621907026</v>
      </c>
      <c r="M9" s="209">
        <f>L9</f>
        <v>6.8371994621907026</v>
      </c>
      <c r="N9" s="78" t="s">
        <v>1775</v>
      </c>
    </row>
    <row r="10" spans="1:19">
      <c r="A10" s="94" t="s">
        <v>732</v>
      </c>
      <c r="B10" s="93" t="s">
        <v>981</v>
      </c>
      <c r="C10" s="157">
        <v>1</v>
      </c>
      <c r="D10" s="92" t="s">
        <v>69</v>
      </c>
      <c r="E10" s="92" t="s">
        <v>70</v>
      </c>
      <c r="F10" s="3" t="str">
        <f>UnitControlCenter!$B$3</f>
        <v>million metric tons / year</v>
      </c>
      <c r="G10" s="92" t="s">
        <v>994</v>
      </c>
      <c r="L10" s="209"/>
      <c r="M10" s="209"/>
    </row>
    <row r="11" spans="1:19" ht="60">
      <c r="A11" s="94" t="s">
        <v>732</v>
      </c>
      <c r="B11" s="93" t="s">
        <v>102</v>
      </c>
      <c r="C11" s="157">
        <v>1</v>
      </c>
      <c r="D11" s="92" t="s">
        <v>69</v>
      </c>
      <c r="E11" s="92" t="s">
        <v>70</v>
      </c>
      <c r="F11" s="3" t="str">
        <f>UnitControlCenter!$B$3</f>
        <v>million metric tons / year</v>
      </c>
      <c r="G11" s="92" t="s">
        <v>896</v>
      </c>
      <c r="J11" s="78" t="s">
        <v>1682</v>
      </c>
      <c r="K11" s="78">
        <v>2030</v>
      </c>
      <c r="L11" s="209">
        <f>'Target Calculations'!L14</f>
        <v>5.640751179955938</v>
      </c>
      <c r="M11" s="209">
        <f>L11</f>
        <v>5.640751179955938</v>
      </c>
      <c r="N11" s="78" t="s">
        <v>1776</v>
      </c>
    </row>
    <row r="12" spans="1:19" ht="75">
      <c r="A12" s="94" t="s">
        <v>732</v>
      </c>
      <c r="B12" s="93" t="s">
        <v>9</v>
      </c>
      <c r="C12" s="157">
        <v>1</v>
      </c>
      <c r="D12" s="92" t="s">
        <v>69</v>
      </c>
      <c r="E12" s="92" t="s">
        <v>70</v>
      </c>
      <c r="F12" s="3" t="str">
        <f>UnitControlCenter!$B$3</f>
        <v>million metric tons / year</v>
      </c>
      <c r="G12" s="92" t="s">
        <v>937</v>
      </c>
      <c r="J12" s="78" t="s">
        <v>1682</v>
      </c>
      <c r="K12" s="78">
        <v>2030</v>
      </c>
      <c r="L12" s="209">
        <f>'Target Calculations'!L15</f>
        <v>12.315907136877824</v>
      </c>
      <c r="M12" s="209">
        <f>L12</f>
        <v>12.315907136877824</v>
      </c>
      <c r="N12" s="78" t="s">
        <v>1777</v>
      </c>
    </row>
    <row r="13" spans="1:19">
      <c r="A13" s="94" t="s">
        <v>732</v>
      </c>
      <c r="B13" s="93" t="s">
        <v>893</v>
      </c>
      <c r="C13" s="157">
        <v>1</v>
      </c>
      <c r="D13" s="92" t="s">
        <v>69</v>
      </c>
      <c r="E13" s="92" t="s">
        <v>70</v>
      </c>
      <c r="F13" s="3" t="str">
        <f>UnitControlCenter!$B$3</f>
        <v>million metric tons / year</v>
      </c>
      <c r="G13" s="92" t="s">
        <v>897</v>
      </c>
      <c r="L13" s="209"/>
      <c r="M13" s="209"/>
    </row>
    <row r="14" spans="1:19" ht="60">
      <c r="A14" s="94" t="s">
        <v>732</v>
      </c>
      <c r="B14" s="93" t="s">
        <v>4</v>
      </c>
      <c r="C14" s="157">
        <v>1</v>
      </c>
      <c r="D14" s="92" t="s">
        <v>69</v>
      </c>
      <c r="E14" s="92" t="s">
        <v>70</v>
      </c>
      <c r="F14" s="3" t="str">
        <f>UnitControlCenter!$B$3</f>
        <v>million metric tons / year</v>
      </c>
      <c r="G14" s="92" t="s">
        <v>898</v>
      </c>
      <c r="J14" s="78" t="s">
        <v>1682</v>
      </c>
      <c r="K14" s="78">
        <v>2030</v>
      </c>
      <c r="L14" s="209">
        <f>'Target Calculations'!L16</f>
        <v>23.151191263637656</v>
      </c>
      <c r="M14" s="209">
        <f>L14</f>
        <v>23.151191263637656</v>
      </c>
      <c r="N14" s="78" t="s">
        <v>1778</v>
      </c>
    </row>
    <row r="15" spans="1:19" ht="60.75" thickBot="1">
      <c r="A15" s="142" t="s">
        <v>732</v>
      </c>
      <c r="B15" s="136" t="s">
        <v>902</v>
      </c>
      <c r="C15" s="164">
        <v>1</v>
      </c>
      <c r="D15" s="137" t="s">
        <v>69</v>
      </c>
      <c r="E15" s="137" t="s">
        <v>70</v>
      </c>
      <c r="F15" s="140" t="str">
        <f>UnitControlCenter!$B$3</f>
        <v>million metric tons / year</v>
      </c>
      <c r="G15" s="137" t="s">
        <v>899</v>
      </c>
      <c r="H15" s="138"/>
      <c r="I15" s="137"/>
      <c r="J15" s="138" t="s">
        <v>1682</v>
      </c>
      <c r="K15" s="138">
        <v>2030</v>
      </c>
      <c r="L15" s="211">
        <f>'Target Calculations'!L19</f>
        <v>1.6504716915616173</v>
      </c>
      <c r="M15" s="211">
        <f>L15</f>
        <v>1.6504716915616173</v>
      </c>
      <c r="N15" s="138" t="s">
        <v>1903</v>
      </c>
      <c r="O15" s="138"/>
      <c r="P15" s="138"/>
      <c r="Q15" s="138"/>
      <c r="R15" s="138"/>
      <c r="S15" s="138"/>
    </row>
    <row r="16" spans="1:19">
      <c r="A16" s="93" t="s">
        <v>738</v>
      </c>
      <c r="B16" s="93" t="s">
        <v>540</v>
      </c>
      <c r="C16" s="157">
        <v>1</v>
      </c>
      <c r="D16" s="92" t="s">
        <v>69</v>
      </c>
      <c r="E16" s="92" t="s">
        <v>70</v>
      </c>
      <c r="F16" s="3" t="str">
        <f>UnitControlCenter!$B$3</f>
        <v>million metric tons / year</v>
      </c>
      <c r="G16" s="92" t="s">
        <v>723</v>
      </c>
      <c r="I16" s="92"/>
    </row>
    <row r="17" spans="1:19">
      <c r="A17" s="93" t="s">
        <v>738</v>
      </c>
      <c r="B17" s="94" t="s">
        <v>548</v>
      </c>
      <c r="C17" s="157">
        <v>1</v>
      </c>
      <c r="D17" s="92" t="s">
        <v>69</v>
      </c>
      <c r="E17" s="92" t="s">
        <v>70</v>
      </c>
      <c r="F17" s="3" t="str">
        <f>UnitControlCenter!$B$3</f>
        <v>million metric tons / year</v>
      </c>
      <c r="G17" s="92" t="s">
        <v>714</v>
      </c>
      <c r="I17" s="92"/>
    </row>
    <row r="18" spans="1:19">
      <c r="A18" s="93" t="s">
        <v>738</v>
      </c>
      <c r="B18" s="94" t="s">
        <v>549</v>
      </c>
      <c r="C18" s="157">
        <v>1</v>
      </c>
      <c r="D18" s="92" t="s">
        <v>69</v>
      </c>
      <c r="E18" s="92" t="s">
        <v>70</v>
      </c>
      <c r="F18" s="3" t="str">
        <f>UnitControlCenter!$B$3</f>
        <v>million metric tons / year</v>
      </c>
      <c r="G18" s="92" t="s">
        <v>713</v>
      </c>
      <c r="I18" s="92"/>
    </row>
    <row r="19" spans="1:19">
      <c r="A19" s="93" t="s">
        <v>738</v>
      </c>
      <c r="B19" s="94" t="s">
        <v>710</v>
      </c>
      <c r="C19" s="157">
        <v>1</v>
      </c>
      <c r="D19" s="92" t="s">
        <v>69</v>
      </c>
      <c r="E19" s="92" t="s">
        <v>70</v>
      </c>
      <c r="F19" s="3" t="str">
        <f>UnitControlCenter!$B$3</f>
        <v>million metric tons / year</v>
      </c>
      <c r="G19" s="92" t="s">
        <v>712</v>
      </c>
      <c r="I19" s="92"/>
    </row>
    <row r="20" spans="1:19">
      <c r="A20" s="93" t="s">
        <v>738</v>
      </c>
      <c r="B20" s="94" t="s">
        <v>709</v>
      </c>
      <c r="C20" s="157">
        <v>1</v>
      </c>
      <c r="D20" s="92" t="s">
        <v>69</v>
      </c>
      <c r="E20" s="92" t="s">
        <v>70</v>
      </c>
      <c r="F20" s="3" t="str">
        <f>UnitControlCenter!$B$5</f>
        <v>thousand metric tons / year</v>
      </c>
      <c r="G20" s="92" t="s">
        <v>718</v>
      </c>
      <c r="I20" s="92"/>
    </row>
    <row r="21" spans="1:19">
      <c r="A21" s="93" t="s">
        <v>738</v>
      </c>
      <c r="B21" s="94" t="s">
        <v>543</v>
      </c>
      <c r="C21" s="157">
        <v>1</v>
      </c>
      <c r="D21" s="92" t="s">
        <v>69</v>
      </c>
      <c r="E21" s="92" t="s">
        <v>70</v>
      </c>
      <c r="F21" s="3" t="str">
        <f>UnitControlCenter!$B$5</f>
        <v>thousand metric tons / year</v>
      </c>
      <c r="G21" s="92" t="s">
        <v>719</v>
      </c>
      <c r="I21" s="92"/>
    </row>
    <row r="22" spans="1:19">
      <c r="A22" s="93" t="s">
        <v>738</v>
      </c>
      <c r="B22" s="94" t="s">
        <v>546</v>
      </c>
      <c r="C22" s="157">
        <v>1</v>
      </c>
      <c r="D22" s="92" t="s">
        <v>69</v>
      </c>
      <c r="E22" s="92" t="s">
        <v>70</v>
      </c>
      <c r="F22" s="3" t="str">
        <f>UnitControlCenter!$B$5</f>
        <v>thousand metric tons / year</v>
      </c>
      <c r="G22" s="92" t="s">
        <v>716</v>
      </c>
      <c r="I22" s="92"/>
    </row>
    <row r="23" spans="1:19">
      <c r="A23" s="93" t="s">
        <v>738</v>
      </c>
      <c r="B23" s="94" t="s">
        <v>547</v>
      </c>
      <c r="C23" s="157">
        <v>1</v>
      </c>
      <c r="D23" s="92" t="s">
        <v>69</v>
      </c>
      <c r="E23" s="92" t="s">
        <v>70</v>
      </c>
      <c r="F23" s="3" t="str">
        <f>UnitControlCenter!$B$5</f>
        <v>thousand metric tons / year</v>
      </c>
      <c r="G23" s="92" t="s">
        <v>715</v>
      </c>
      <c r="I23" s="92"/>
    </row>
    <row r="24" spans="1:19">
      <c r="A24" s="93" t="s">
        <v>738</v>
      </c>
      <c r="B24" s="94" t="s">
        <v>542</v>
      </c>
      <c r="C24" s="157">
        <v>1</v>
      </c>
      <c r="D24" s="92" t="s">
        <v>69</v>
      </c>
      <c r="E24" s="92" t="s">
        <v>70</v>
      </c>
      <c r="F24" s="3" t="str">
        <f>UnitControlCenter!$B$3</f>
        <v>million metric tons / year</v>
      </c>
      <c r="G24" s="92" t="s">
        <v>720</v>
      </c>
      <c r="I24" s="92"/>
    </row>
    <row r="25" spans="1:19">
      <c r="A25" s="93" t="s">
        <v>738</v>
      </c>
      <c r="B25" s="94" t="s">
        <v>541</v>
      </c>
      <c r="C25" s="157">
        <v>1</v>
      </c>
      <c r="D25" s="92" t="s">
        <v>69</v>
      </c>
      <c r="E25" s="92" t="s">
        <v>70</v>
      </c>
      <c r="F25" s="3" t="str">
        <f>UnitControlCenter!$B$5</f>
        <v>thousand metric tons / year</v>
      </c>
      <c r="G25" s="92" t="s">
        <v>722</v>
      </c>
      <c r="I25" s="92"/>
    </row>
    <row r="26" spans="1:19">
      <c r="A26" s="93" t="s">
        <v>738</v>
      </c>
      <c r="B26" s="94" t="s">
        <v>545</v>
      </c>
      <c r="C26" s="157">
        <v>1</v>
      </c>
      <c r="D26" s="92" t="s">
        <v>69</v>
      </c>
      <c r="E26" s="92" t="s">
        <v>70</v>
      </c>
      <c r="F26" s="3" t="str">
        <f>UnitControlCenter!$B$3</f>
        <v>million metric tons / year</v>
      </c>
      <c r="G26" s="92" t="s">
        <v>717</v>
      </c>
      <c r="I26" s="92"/>
    </row>
    <row r="27" spans="1:19" ht="15.75" thickBot="1">
      <c r="A27" s="136" t="s">
        <v>738</v>
      </c>
      <c r="B27" s="142" t="s">
        <v>538</v>
      </c>
      <c r="C27" s="164">
        <v>1</v>
      </c>
      <c r="D27" s="137" t="s">
        <v>69</v>
      </c>
      <c r="E27" s="137" t="s">
        <v>70</v>
      </c>
      <c r="F27" s="140" t="str">
        <f>UnitControlCenter!$B$3</f>
        <v>million metric tons / year</v>
      </c>
      <c r="G27" s="137" t="s">
        <v>721</v>
      </c>
      <c r="H27" s="138"/>
      <c r="I27" s="137"/>
      <c r="J27" s="138"/>
      <c r="K27" s="138"/>
      <c r="L27" s="138"/>
      <c r="M27" s="138"/>
      <c r="N27" s="138"/>
      <c r="O27" s="138"/>
      <c r="P27" s="138"/>
      <c r="Q27" s="138"/>
      <c r="R27" s="138"/>
      <c r="S27" s="138"/>
    </row>
    <row r="28" spans="1:19" ht="75">
      <c r="A28" s="93" t="s">
        <v>739</v>
      </c>
      <c r="B28" s="93" t="s">
        <v>735</v>
      </c>
      <c r="C28" s="157">
        <v>1</v>
      </c>
      <c r="D28" s="92" t="s">
        <v>71</v>
      </c>
      <c r="E28" s="92" t="s">
        <v>72</v>
      </c>
      <c r="F28" s="3" t="str">
        <f>UnitControlCenter!$B$3</f>
        <v>million metric tons / year</v>
      </c>
      <c r="G28" s="92" t="s">
        <v>1482</v>
      </c>
      <c r="H28" s="78" t="s">
        <v>1483</v>
      </c>
      <c r="I28" s="92" t="s">
        <v>1484</v>
      </c>
    </row>
    <row r="29" spans="1:19" ht="105">
      <c r="A29" s="93" t="s">
        <v>739</v>
      </c>
      <c r="B29" s="93" t="s">
        <v>995</v>
      </c>
      <c r="C29" s="157">
        <v>1</v>
      </c>
      <c r="D29" s="92" t="s">
        <v>71</v>
      </c>
      <c r="E29" s="92" t="s">
        <v>72</v>
      </c>
      <c r="F29" s="3" t="str">
        <f>UnitControlCenter!$B$3</f>
        <v>million metric tons / year</v>
      </c>
      <c r="G29" s="92" t="s">
        <v>1485</v>
      </c>
      <c r="H29" s="78" t="s">
        <v>1486</v>
      </c>
      <c r="I29" s="92" t="s">
        <v>1487</v>
      </c>
    </row>
    <row r="30" spans="1:19" ht="60">
      <c r="A30" s="93" t="s">
        <v>739</v>
      </c>
      <c r="B30" s="93" t="s">
        <v>740</v>
      </c>
      <c r="C30" s="165">
        <v>1</v>
      </c>
      <c r="D30" s="92" t="s">
        <v>71</v>
      </c>
      <c r="E30" s="92" t="s">
        <v>72</v>
      </c>
      <c r="F30" s="6" t="str">
        <f>UnitControlCenter!$B$3</f>
        <v>million metric tons / year</v>
      </c>
      <c r="G30" s="156" t="s">
        <v>1488</v>
      </c>
      <c r="H30" s="156" t="s">
        <v>1489</v>
      </c>
      <c r="I30" s="92" t="s">
        <v>1490</v>
      </c>
    </row>
    <row r="31" spans="1:19" ht="15.75" thickBot="1">
      <c r="A31" s="136" t="s">
        <v>739</v>
      </c>
      <c r="B31" s="136" t="s">
        <v>1467</v>
      </c>
      <c r="C31" s="164">
        <v>0</v>
      </c>
      <c r="D31" s="137" t="s">
        <v>69</v>
      </c>
      <c r="E31" s="137" t="s">
        <v>70</v>
      </c>
      <c r="F31" s="167" t="str">
        <f>UnitControlCenter!$B$6</f>
        <v>g CO2 / 2019 dollar</v>
      </c>
      <c r="G31" s="138" t="s">
        <v>1411</v>
      </c>
      <c r="H31" s="138"/>
      <c r="I31" s="137"/>
      <c r="J31" s="138"/>
      <c r="K31" s="138"/>
      <c r="L31" s="138"/>
      <c r="M31" s="138"/>
      <c r="N31" s="138"/>
      <c r="O31" s="138"/>
      <c r="P31" s="138"/>
      <c r="Q31" s="138"/>
      <c r="R31" s="138"/>
      <c r="S31" s="138"/>
    </row>
    <row r="32" spans="1:19" ht="60">
      <c r="A32" s="93" t="s">
        <v>1282</v>
      </c>
      <c r="B32" s="93" t="s">
        <v>1088</v>
      </c>
      <c r="C32" s="157">
        <v>1</v>
      </c>
      <c r="D32" s="92" t="s">
        <v>69</v>
      </c>
      <c r="E32" s="92" t="s">
        <v>1668</v>
      </c>
      <c r="F32" s="3" t="str">
        <f>UnitControlCenter!$B$3</f>
        <v>million metric tons / year</v>
      </c>
      <c r="G32" s="78" t="s">
        <v>197</v>
      </c>
      <c r="I32" s="92"/>
      <c r="J32" s="78" t="s">
        <v>1682</v>
      </c>
      <c r="K32" s="78">
        <v>2030</v>
      </c>
      <c r="L32" s="209">
        <f>'Target Calculations'!L20</f>
        <v>79.5149564074446</v>
      </c>
      <c r="M32" s="209">
        <f>L32</f>
        <v>79.5149564074446</v>
      </c>
      <c r="N32" s="78" t="s">
        <v>1907</v>
      </c>
      <c r="O32" s="3" t="s">
        <v>1763</v>
      </c>
      <c r="P32" s="3">
        <v>2050</v>
      </c>
      <c r="Q32" s="209">
        <f>'Target Calculations'!M20</f>
        <v>31.735905839548163</v>
      </c>
      <c r="R32" s="209">
        <f>Q32</f>
        <v>31.735905839548163</v>
      </c>
      <c r="S32" s="3" t="s">
        <v>1764</v>
      </c>
    </row>
    <row r="33" spans="1:19">
      <c r="A33" s="93" t="s">
        <v>1282</v>
      </c>
      <c r="B33" s="93" t="s">
        <v>151</v>
      </c>
      <c r="C33" s="157">
        <v>1</v>
      </c>
      <c r="D33" s="92" t="s">
        <v>69</v>
      </c>
      <c r="E33" s="92" t="s">
        <v>1668</v>
      </c>
      <c r="F33" s="3" t="str">
        <f>UnitControlCenter!$B$3</f>
        <v>million metric tons / year</v>
      </c>
      <c r="G33" s="92" t="s">
        <v>894</v>
      </c>
      <c r="I33" s="92"/>
    </row>
    <row r="34" spans="1:19" ht="60">
      <c r="A34" s="93" t="s">
        <v>1282</v>
      </c>
      <c r="B34" s="93" t="s">
        <v>892</v>
      </c>
      <c r="C34" s="157">
        <v>1</v>
      </c>
      <c r="D34" s="92" t="s">
        <v>69</v>
      </c>
      <c r="E34" s="92" t="s">
        <v>1668</v>
      </c>
      <c r="F34" s="3" t="str">
        <f>UnitControlCenter!$B$3</f>
        <v>million metric tons / year</v>
      </c>
      <c r="G34" s="92" t="s">
        <v>895</v>
      </c>
      <c r="I34" s="92"/>
      <c r="J34" s="78" t="s">
        <v>1682</v>
      </c>
      <c r="K34" s="78">
        <v>2030</v>
      </c>
      <c r="L34" s="209">
        <f>'Target Calculations'!L13</f>
        <v>6.8371994621907026</v>
      </c>
      <c r="M34" s="209">
        <f>L34</f>
        <v>6.8371994621907026</v>
      </c>
      <c r="N34" s="78" t="s">
        <v>1775</v>
      </c>
    </row>
    <row r="35" spans="1:19">
      <c r="A35" s="93" t="s">
        <v>1282</v>
      </c>
      <c r="B35" s="93" t="s">
        <v>981</v>
      </c>
      <c r="C35" s="157">
        <v>1</v>
      </c>
      <c r="D35" s="92" t="s">
        <v>69</v>
      </c>
      <c r="E35" s="92" t="s">
        <v>1668</v>
      </c>
      <c r="F35" s="3" t="str">
        <f>UnitControlCenter!$B$3</f>
        <v>million metric tons / year</v>
      </c>
      <c r="G35" s="92" t="s">
        <v>994</v>
      </c>
      <c r="I35" s="92"/>
    </row>
    <row r="36" spans="1:19" ht="60">
      <c r="A36" s="93" t="s">
        <v>1282</v>
      </c>
      <c r="B36" s="93" t="s">
        <v>102</v>
      </c>
      <c r="C36" s="157">
        <v>1</v>
      </c>
      <c r="D36" s="92" t="s">
        <v>69</v>
      </c>
      <c r="E36" s="92" t="s">
        <v>1668</v>
      </c>
      <c r="F36" s="3" t="str">
        <f>UnitControlCenter!$B$3</f>
        <v>million metric tons / year</v>
      </c>
      <c r="G36" s="92" t="s">
        <v>896</v>
      </c>
      <c r="I36" s="92"/>
      <c r="J36" s="78" t="s">
        <v>1682</v>
      </c>
      <c r="K36" s="78">
        <v>2030</v>
      </c>
      <c r="L36" s="209">
        <f>'Target Calculations'!L14</f>
        <v>5.640751179955938</v>
      </c>
      <c r="M36" s="209">
        <f>L36</f>
        <v>5.640751179955938</v>
      </c>
      <c r="N36" s="78" t="s">
        <v>1776</v>
      </c>
    </row>
    <row r="37" spans="1:19" ht="75">
      <c r="A37" s="93" t="s">
        <v>1282</v>
      </c>
      <c r="B37" s="93" t="s">
        <v>9</v>
      </c>
      <c r="C37" s="157">
        <v>1</v>
      </c>
      <c r="D37" s="92" t="s">
        <v>69</v>
      </c>
      <c r="E37" s="92" t="s">
        <v>1668</v>
      </c>
      <c r="F37" s="3" t="str">
        <f>UnitControlCenter!$B$3</f>
        <v>million metric tons / year</v>
      </c>
      <c r="G37" s="92" t="s">
        <v>937</v>
      </c>
      <c r="I37" s="92"/>
      <c r="J37" s="78" t="s">
        <v>1682</v>
      </c>
      <c r="K37" s="78">
        <v>2030</v>
      </c>
      <c r="L37" s="209">
        <f>'Target Calculations'!L15</f>
        <v>12.315907136877824</v>
      </c>
      <c r="M37" s="209">
        <f>L37</f>
        <v>12.315907136877824</v>
      </c>
      <c r="N37" s="78" t="s">
        <v>1777</v>
      </c>
    </row>
    <row r="38" spans="1:19" ht="60.75" thickBot="1">
      <c r="A38" s="136" t="s">
        <v>1282</v>
      </c>
      <c r="B38" s="136" t="s">
        <v>4</v>
      </c>
      <c r="C38" s="164">
        <v>1</v>
      </c>
      <c r="D38" s="137" t="s">
        <v>69</v>
      </c>
      <c r="E38" s="137" t="s">
        <v>1668</v>
      </c>
      <c r="F38" s="140" t="str">
        <f>UnitControlCenter!$B$3</f>
        <v>million metric tons / year</v>
      </c>
      <c r="G38" s="137" t="s">
        <v>898</v>
      </c>
      <c r="H38" s="138"/>
      <c r="I38" s="137"/>
      <c r="J38" s="137" t="s">
        <v>1682</v>
      </c>
      <c r="K38" s="137">
        <v>2030</v>
      </c>
      <c r="L38" s="210">
        <f>'Target Calculations'!L16</f>
        <v>23.151191263637656</v>
      </c>
      <c r="M38" s="210">
        <f>L38</f>
        <v>23.151191263637656</v>
      </c>
      <c r="N38" s="137" t="s">
        <v>1778</v>
      </c>
      <c r="O38" s="138"/>
      <c r="P38" s="138"/>
      <c r="Q38" s="138"/>
      <c r="R38" s="138"/>
      <c r="S38" s="138"/>
    </row>
    <row r="39" spans="1:19" ht="45">
      <c r="A39" s="93" t="s">
        <v>402</v>
      </c>
      <c r="B39" s="93" t="s">
        <v>1567</v>
      </c>
      <c r="C39" s="157">
        <v>1</v>
      </c>
      <c r="D39" s="92" t="s">
        <v>71</v>
      </c>
      <c r="E39" s="92" t="s">
        <v>490</v>
      </c>
      <c r="F39" s="3" t="str">
        <f>UnitControlCenter!$B$7</f>
        <v>2019 dollars / ton CO2e abated, Annual average abatement potential (MtCO2e)</v>
      </c>
      <c r="G39" s="78" t="s">
        <v>834</v>
      </c>
      <c r="I39" s="92"/>
      <c r="L39" s="209"/>
      <c r="M39" s="209"/>
    </row>
    <row r="40" spans="1:19" ht="45.75" thickBot="1">
      <c r="A40" s="136" t="s">
        <v>402</v>
      </c>
      <c r="B40" s="136" t="s">
        <v>1568</v>
      </c>
      <c r="C40" s="164">
        <v>1</v>
      </c>
      <c r="D40" s="137" t="s">
        <v>71</v>
      </c>
      <c r="E40" s="137" t="s">
        <v>490</v>
      </c>
      <c r="F40" s="140" t="str">
        <f>UnitControlCenter!$B$7</f>
        <v>2019 dollars / ton CO2e abated, Annual average abatement potential (MtCO2e)</v>
      </c>
      <c r="G40" s="138" t="s">
        <v>834</v>
      </c>
      <c r="H40" s="138"/>
      <c r="I40" s="137"/>
      <c r="J40" s="138"/>
      <c r="K40" s="138"/>
      <c r="L40" s="138"/>
      <c r="M40" s="138"/>
      <c r="N40" s="138"/>
      <c r="O40" s="138"/>
      <c r="P40" s="138"/>
      <c r="Q40" s="138"/>
      <c r="R40" s="138"/>
      <c r="S40" s="138"/>
    </row>
    <row r="41" spans="1:19" ht="45">
      <c r="A41" s="93" t="s">
        <v>741</v>
      </c>
      <c r="B41" s="93" t="s">
        <v>1626</v>
      </c>
      <c r="C41" s="157">
        <v>1</v>
      </c>
      <c r="D41" s="92" t="s">
        <v>71</v>
      </c>
      <c r="E41" s="92" t="s">
        <v>70</v>
      </c>
      <c r="F41" s="3" t="str">
        <f>UnitControlCenter!$B$8</f>
        <v>billion 2019 dollars / year</v>
      </c>
      <c r="G41" s="78" t="s">
        <v>1569</v>
      </c>
      <c r="H41" s="78" t="s">
        <v>836</v>
      </c>
      <c r="I41" s="92" t="s">
        <v>809</v>
      </c>
    </row>
    <row r="42" spans="1:19">
      <c r="A42" s="93" t="s">
        <v>741</v>
      </c>
      <c r="B42" s="135" t="s">
        <v>1310</v>
      </c>
      <c r="C42" s="157">
        <v>1</v>
      </c>
      <c r="D42" s="92" t="s">
        <v>69</v>
      </c>
      <c r="E42" s="92" t="s">
        <v>70</v>
      </c>
      <c r="F42" s="3" t="str">
        <f>UnitControlCenter!$B$8</f>
        <v>billion 2019 dollars / year</v>
      </c>
      <c r="G42" s="78" t="s">
        <v>1298</v>
      </c>
      <c r="I42" s="92"/>
    </row>
    <row r="43" spans="1:19" ht="75">
      <c r="A43" s="93" t="s">
        <v>741</v>
      </c>
      <c r="B43" s="93" t="s">
        <v>1556</v>
      </c>
      <c r="C43" s="177">
        <v>1</v>
      </c>
      <c r="D43" s="92" t="s">
        <v>71</v>
      </c>
      <c r="E43" s="92" t="s">
        <v>72</v>
      </c>
      <c r="F43" s="3" t="str">
        <f>UnitControlCenter!$B$8</f>
        <v>billion 2019 dollars / year</v>
      </c>
      <c r="G43" s="3" t="s">
        <v>1557</v>
      </c>
      <c r="H43" s="3" t="s">
        <v>1558</v>
      </c>
      <c r="I43" s="3" t="s">
        <v>1559</v>
      </c>
    </row>
    <row r="44" spans="1:19" ht="30">
      <c r="A44" s="93" t="s">
        <v>741</v>
      </c>
      <c r="B44" s="135" t="s">
        <v>1561</v>
      </c>
      <c r="C44" s="165">
        <v>1</v>
      </c>
      <c r="D44" s="92" t="s">
        <v>69</v>
      </c>
      <c r="E44" s="92" t="s">
        <v>70</v>
      </c>
      <c r="F44" s="6" t="str">
        <f>UnitControlCenter!$B$9</f>
        <v>billion 2019 dollars</v>
      </c>
      <c r="G44" s="156" t="s">
        <v>1563</v>
      </c>
      <c r="H44" s="156"/>
      <c r="I44" s="92"/>
    </row>
    <row r="45" spans="1:19" ht="30.75" thickBot="1">
      <c r="A45" s="136" t="s">
        <v>741</v>
      </c>
      <c r="B45" s="141" t="s">
        <v>1564</v>
      </c>
      <c r="C45" s="164">
        <v>1</v>
      </c>
      <c r="D45" s="137" t="s">
        <v>69</v>
      </c>
      <c r="E45" s="137" t="s">
        <v>70</v>
      </c>
      <c r="F45" s="140" t="str">
        <f>UnitControlCenter!$B$8</f>
        <v>billion 2019 dollars / year</v>
      </c>
      <c r="G45" s="138" t="s">
        <v>1565</v>
      </c>
      <c r="H45" s="138"/>
      <c r="I45" s="137"/>
      <c r="J45" s="138"/>
      <c r="K45" s="138"/>
      <c r="L45" s="138"/>
      <c r="M45" s="138"/>
      <c r="N45" s="138"/>
      <c r="O45" s="138"/>
      <c r="P45" s="138"/>
      <c r="Q45" s="138"/>
      <c r="R45" s="138"/>
      <c r="S45" s="138"/>
    </row>
    <row r="46" spans="1:19" ht="45">
      <c r="A46" s="93" t="s">
        <v>1454</v>
      </c>
      <c r="B46" s="135" t="s">
        <v>1471</v>
      </c>
      <c r="C46" s="171">
        <v>1</v>
      </c>
      <c r="D46" s="92" t="s">
        <v>71</v>
      </c>
      <c r="E46" s="92" t="s">
        <v>70</v>
      </c>
      <c r="F46" s="6" t="str">
        <f>UnitControlCenter!$B$10</f>
        <v>jobs</v>
      </c>
      <c r="G46" s="156" t="s">
        <v>1462</v>
      </c>
      <c r="H46" s="156" t="s">
        <v>1461</v>
      </c>
      <c r="I46" s="92" t="s">
        <v>810</v>
      </c>
    </row>
    <row r="47" spans="1:19" ht="30">
      <c r="A47" s="93" t="s">
        <v>1454</v>
      </c>
      <c r="B47" s="135" t="s">
        <v>1472</v>
      </c>
      <c r="C47" s="174">
        <v>1</v>
      </c>
      <c r="D47" s="92" t="s">
        <v>71</v>
      </c>
      <c r="E47" s="92" t="s">
        <v>70</v>
      </c>
      <c r="F47" s="6" t="str">
        <f>UnitControlCenter!$B$10</f>
        <v>jobs</v>
      </c>
      <c r="G47" s="156" t="s">
        <v>1475</v>
      </c>
      <c r="H47" s="156" t="s">
        <v>1476</v>
      </c>
      <c r="I47" s="92" t="s">
        <v>1477</v>
      </c>
    </row>
    <row r="48" spans="1:19" ht="30">
      <c r="A48" s="93" t="s">
        <v>1454</v>
      </c>
      <c r="B48" s="135" t="s">
        <v>1537</v>
      </c>
      <c r="C48" s="176">
        <v>1</v>
      </c>
      <c r="D48" s="92" t="s">
        <v>71</v>
      </c>
      <c r="E48" s="92" t="s">
        <v>70</v>
      </c>
      <c r="F48" s="6" t="str">
        <f>UnitControlCenter!$B$10</f>
        <v>jobs</v>
      </c>
      <c r="G48" s="156" t="s">
        <v>1541</v>
      </c>
      <c r="H48" s="156" t="s">
        <v>1540</v>
      </c>
      <c r="I48" s="92" t="s">
        <v>1555</v>
      </c>
    </row>
    <row r="49" spans="1:19" ht="45">
      <c r="A49" s="93" t="s">
        <v>1454</v>
      </c>
      <c r="B49" s="135" t="s">
        <v>1665</v>
      </c>
      <c r="C49" s="180">
        <v>1</v>
      </c>
      <c r="D49" s="92" t="s">
        <v>71</v>
      </c>
      <c r="E49" s="92" t="s">
        <v>70</v>
      </c>
      <c r="F49" s="6" t="str">
        <f>UnitControlCenter!$B$10</f>
        <v>jobs</v>
      </c>
      <c r="G49" s="156" t="s">
        <v>1664</v>
      </c>
      <c r="H49" s="156" t="s">
        <v>1461</v>
      </c>
      <c r="I49" s="92" t="s">
        <v>810</v>
      </c>
    </row>
    <row r="50" spans="1:19" ht="45">
      <c r="A50" s="93" t="s">
        <v>1454</v>
      </c>
      <c r="B50" s="135" t="s">
        <v>1456</v>
      </c>
      <c r="C50" s="171">
        <v>1</v>
      </c>
      <c r="D50" s="92" t="s">
        <v>71</v>
      </c>
      <c r="E50" s="92" t="s">
        <v>70</v>
      </c>
      <c r="F50" s="3" t="str">
        <f>UnitControlCenter!$B$8</f>
        <v>billion 2019 dollars / year</v>
      </c>
      <c r="G50" s="156" t="s">
        <v>1463</v>
      </c>
      <c r="H50" s="156" t="s">
        <v>1465</v>
      </c>
      <c r="I50" s="92" t="s">
        <v>810</v>
      </c>
    </row>
    <row r="51" spans="1:19" ht="45">
      <c r="A51" s="93" t="s">
        <v>1454</v>
      </c>
      <c r="B51" s="135" t="s">
        <v>1478</v>
      </c>
      <c r="C51" s="175">
        <v>1</v>
      </c>
      <c r="D51" s="92" t="s">
        <v>71</v>
      </c>
      <c r="E51" s="92" t="s">
        <v>70</v>
      </c>
      <c r="F51" s="3" t="str">
        <f>UnitControlCenter!$B$12</f>
        <v>% change</v>
      </c>
      <c r="G51" s="156" t="s">
        <v>1480</v>
      </c>
      <c r="H51" s="156" t="s">
        <v>1465</v>
      </c>
      <c r="I51" s="92" t="s">
        <v>810</v>
      </c>
    </row>
    <row r="52" spans="1:19" ht="30">
      <c r="A52" s="93" t="s">
        <v>1454</v>
      </c>
      <c r="B52" s="135" t="s">
        <v>1538</v>
      </c>
      <c r="C52" s="176">
        <v>1</v>
      </c>
      <c r="D52" s="92" t="s">
        <v>71</v>
      </c>
      <c r="E52" s="92" t="s">
        <v>70</v>
      </c>
      <c r="F52" s="3" t="str">
        <f>UnitControlCenter!$B$8</f>
        <v>billion 2019 dollars / year</v>
      </c>
      <c r="G52" s="156" t="s">
        <v>1542</v>
      </c>
      <c r="H52" s="156" t="s">
        <v>1540</v>
      </c>
      <c r="I52" s="92" t="s">
        <v>1555</v>
      </c>
    </row>
    <row r="53" spans="1:19" ht="45">
      <c r="A53" s="93" t="s">
        <v>1454</v>
      </c>
      <c r="B53" s="135" t="s">
        <v>1470</v>
      </c>
      <c r="C53" s="171">
        <v>1</v>
      </c>
      <c r="D53" s="92" t="s">
        <v>71</v>
      </c>
      <c r="E53" s="92" t="s">
        <v>70</v>
      </c>
      <c r="F53" s="3" t="str">
        <f>UnitControlCenter!$B$8</f>
        <v>billion 2019 dollars / year</v>
      </c>
      <c r="G53" s="156" t="s">
        <v>1466</v>
      </c>
      <c r="H53" s="156" t="s">
        <v>1464</v>
      </c>
      <c r="I53" s="92" t="s">
        <v>810</v>
      </c>
    </row>
    <row r="54" spans="1:19" ht="30">
      <c r="A54" s="93" t="s">
        <v>1454</v>
      </c>
      <c r="B54" s="135" t="s">
        <v>1468</v>
      </c>
      <c r="C54" s="165">
        <v>1</v>
      </c>
      <c r="D54" s="92" t="s">
        <v>69</v>
      </c>
      <c r="E54" s="92" t="s">
        <v>70</v>
      </c>
      <c r="F54" s="6" t="str">
        <f>UnitControlCenter!$B$13</f>
        <v>2019 dollars / employee-year</v>
      </c>
      <c r="G54" s="156" t="s">
        <v>1469</v>
      </c>
      <c r="H54" s="156"/>
      <c r="I54" s="92"/>
    </row>
    <row r="55" spans="1:19" ht="30.75" thickBot="1">
      <c r="A55" s="136" t="s">
        <v>1454</v>
      </c>
      <c r="B55" s="141" t="s">
        <v>1539</v>
      </c>
      <c r="C55" s="164">
        <v>1</v>
      </c>
      <c r="D55" s="137" t="s">
        <v>71</v>
      </c>
      <c r="E55" s="137" t="s">
        <v>70</v>
      </c>
      <c r="F55" s="140" t="str">
        <f>UnitControlCenter!$B$8</f>
        <v>billion 2019 dollars / year</v>
      </c>
      <c r="G55" s="138" t="s">
        <v>1543</v>
      </c>
      <c r="H55" s="138" t="s">
        <v>1540</v>
      </c>
      <c r="I55" s="137" t="s">
        <v>1555</v>
      </c>
      <c r="J55" s="138"/>
      <c r="K55" s="138"/>
      <c r="L55" s="138"/>
      <c r="M55" s="138"/>
      <c r="N55" s="138"/>
      <c r="O55" s="138"/>
      <c r="P55" s="138"/>
      <c r="Q55" s="138"/>
      <c r="R55" s="138"/>
      <c r="S55" s="138"/>
    </row>
    <row r="56" spans="1:19" ht="90">
      <c r="A56" s="93" t="s">
        <v>1455</v>
      </c>
      <c r="B56" s="93" t="s">
        <v>1203</v>
      </c>
      <c r="C56" s="157">
        <v>1</v>
      </c>
      <c r="D56" s="92" t="s">
        <v>71</v>
      </c>
      <c r="E56" s="92" t="s">
        <v>70</v>
      </c>
      <c r="F56" s="3" t="str">
        <f>UnitControlCenter!$B$8</f>
        <v>billion 2019 dollars / year</v>
      </c>
      <c r="G56" s="3" t="s">
        <v>1204</v>
      </c>
      <c r="H56" s="3" t="s">
        <v>1205</v>
      </c>
      <c r="I56" s="3" t="s">
        <v>1178</v>
      </c>
    </row>
    <row r="57" spans="1:19" ht="45">
      <c r="A57" s="93" t="s">
        <v>1455</v>
      </c>
      <c r="B57" s="93" t="s">
        <v>1207</v>
      </c>
      <c r="C57" s="157">
        <v>1</v>
      </c>
      <c r="D57" s="92" t="s">
        <v>71</v>
      </c>
      <c r="E57" s="92" t="s">
        <v>70</v>
      </c>
      <c r="F57" s="3" t="str">
        <f>UnitControlCenter!$B$8</f>
        <v>billion 2019 dollars / year</v>
      </c>
      <c r="G57" s="3" t="s">
        <v>1217</v>
      </c>
      <c r="H57" s="3" t="s">
        <v>1218</v>
      </c>
      <c r="I57" s="3" t="s">
        <v>1219</v>
      </c>
    </row>
    <row r="58" spans="1:19" ht="60">
      <c r="A58" s="93" t="s">
        <v>1455</v>
      </c>
      <c r="B58" s="93" t="s">
        <v>1208</v>
      </c>
      <c r="C58" s="157">
        <v>1</v>
      </c>
      <c r="D58" s="92" t="s">
        <v>71</v>
      </c>
      <c r="E58" s="92" t="s">
        <v>70</v>
      </c>
      <c r="F58" s="3" t="str">
        <f>UnitControlCenter!$B$8</f>
        <v>billion 2019 dollars / year</v>
      </c>
      <c r="G58" s="3" t="s">
        <v>1228</v>
      </c>
      <c r="H58" s="3" t="s">
        <v>1226</v>
      </c>
      <c r="I58" s="3" t="s">
        <v>1227</v>
      </c>
    </row>
    <row r="59" spans="1:19" ht="45">
      <c r="A59" s="93" t="s">
        <v>1455</v>
      </c>
      <c r="B59" s="93" t="s">
        <v>1209</v>
      </c>
      <c r="C59" s="157">
        <v>1</v>
      </c>
      <c r="D59" s="92" t="s">
        <v>71</v>
      </c>
      <c r="E59" s="92" t="s">
        <v>70</v>
      </c>
      <c r="F59" s="3" t="str">
        <f>UnitControlCenter!$B$8</f>
        <v>billion 2019 dollars / year</v>
      </c>
      <c r="G59" s="3" t="s">
        <v>1222</v>
      </c>
      <c r="H59" s="3" t="s">
        <v>1218</v>
      </c>
      <c r="I59" s="3" t="s">
        <v>1220</v>
      </c>
    </row>
    <row r="60" spans="1:19" ht="45">
      <c r="A60" s="93" t="s">
        <v>1455</v>
      </c>
      <c r="B60" s="93" t="s">
        <v>1210</v>
      </c>
      <c r="C60" s="157">
        <v>1</v>
      </c>
      <c r="D60" s="92" t="s">
        <v>71</v>
      </c>
      <c r="E60" s="92" t="s">
        <v>70</v>
      </c>
      <c r="F60" s="3" t="str">
        <f>UnitControlCenter!$B$8</f>
        <v>billion 2019 dollars / year</v>
      </c>
      <c r="G60" s="3" t="s">
        <v>1223</v>
      </c>
      <c r="H60" s="3" t="s">
        <v>1218</v>
      </c>
      <c r="I60" s="3" t="s">
        <v>1221</v>
      </c>
    </row>
    <row r="61" spans="1:19" ht="60">
      <c r="A61" s="93" t="s">
        <v>1455</v>
      </c>
      <c r="B61" s="93" t="s">
        <v>1211</v>
      </c>
      <c r="C61" s="157">
        <v>1</v>
      </c>
      <c r="D61" s="92" t="s">
        <v>71</v>
      </c>
      <c r="E61" s="92" t="s">
        <v>70</v>
      </c>
      <c r="F61" s="3" t="str">
        <f>UnitControlCenter!$B$8</f>
        <v>billion 2019 dollars / year</v>
      </c>
      <c r="G61" s="3" t="s">
        <v>1229</v>
      </c>
      <c r="H61" s="3" t="s">
        <v>1226</v>
      </c>
      <c r="I61" s="3" t="s">
        <v>1227</v>
      </c>
    </row>
    <row r="62" spans="1:19" ht="60">
      <c r="A62" s="93" t="s">
        <v>1455</v>
      </c>
      <c r="B62" s="93" t="s">
        <v>1212</v>
      </c>
      <c r="C62" s="157">
        <v>1</v>
      </c>
      <c r="D62" s="92" t="s">
        <v>71</v>
      </c>
      <c r="E62" s="92" t="s">
        <v>70</v>
      </c>
      <c r="F62" s="3" t="str">
        <f>UnitControlCenter!$B$8</f>
        <v>billion 2019 dollars / year</v>
      </c>
      <c r="G62" s="3" t="s">
        <v>1230</v>
      </c>
      <c r="H62" s="3" t="s">
        <v>1226</v>
      </c>
      <c r="I62" s="3" t="s">
        <v>1227</v>
      </c>
    </row>
    <row r="63" spans="1:19" ht="75">
      <c r="A63" s="93" t="s">
        <v>1455</v>
      </c>
      <c r="B63" s="93" t="s">
        <v>1213</v>
      </c>
      <c r="C63" s="157">
        <v>1</v>
      </c>
      <c r="D63" s="92" t="s">
        <v>71</v>
      </c>
      <c r="E63" s="92" t="s">
        <v>70</v>
      </c>
      <c r="F63" s="3" t="str">
        <f>UnitControlCenter!$B$8</f>
        <v>billion 2019 dollars / year</v>
      </c>
      <c r="G63" s="3" t="s">
        <v>1231</v>
      </c>
      <c r="H63" s="3" t="s">
        <v>1226</v>
      </c>
      <c r="I63" s="3" t="s">
        <v>1227</v>
      </c>
    </row>
    <row r="64" spans="1:19" ht="75">
      <c r="A64" s="93" t="s">
        <v>1455</v>
      </c>
      <c r="B64" s="93" t="s">
        <v>1237</v>
      </c>
      <c r="C64" s="157">
        <v>1</v>
      </c>
      <c r="D64" s="92" t="s">
        <v>71</v>
      </c>
      <c r="E64" s="92" t="s">
        <v>70</v>
      </c>
      <c r="F64" s="3" t="str">
        <f>UnitControlCenter!$B$8</f>
        <v>billion 2019 dollars / year</v>
      </c>
      <c r="G64" s="3" t="s">
        <v>1235</v>
      </c>
      <c r="H64" s="3" t="s">
        <v>1226</v>
      </c>
      <c r="I64" s="3" t="s">
        <v>1233</v>
      </c>
    </row>
    <row r="65" spans="1:19" ht="60.75" thickBot="1">
      <c r="A65" s="136" t="s">
        <v>1455</v>
      </c>
      <c r="B65" s="136" t="s">
        <v>1238</v>
      </c>
      <c r="C65" s="164">
        <v>1</v>
      </c>
      <c r="D65" s="137" t="s">
        <v>71</v>
      </c>
      <c r="E65" s="137" t="s">
        <v>70</v>
      </c>
      <c r="F65" s="140" t="str">
        <f>UnitControlCenter!$B$8</f>
        <v>billion 2019 dollars / year</v>
      </c>
      <c r="G65" s="140" t="s">
        <v>1236</v>
      </c>
      <c r="H65" s="140" t="s">
        <v>1226</v>
      </c>
      <c r="I65" s="140" t="s">
        <v>1234</v>
      </c>
      <c r="J65" s="138"/>
      <c r="K65" s="138"/>
      <c r="L65" s="138"/>
      <c r="M65" s="138"/>
      <c r="N65" s="138"/>
      <c r="O65" s="138"/>
      <c r="P65" s="138"/>
      <c r="Q65" s="138"/>
      <c r="R65" s="138"/>
      <c r="S65" s="138"/>
    </row>
    <row r="66" spans="1:19" ht="30">
      <c r="A66" s="93" t="s">
        <v>742</v>
      </c>
      <c r="B66" s="93" t="s">
        <v>1666</v>
      </c>
      <c r="C66" s="180">
        <v>1</v>
      </c>
      <c r="D66" s="92" t="s">
        <v>69</v>
      </c>
      <c r="E66" s="92" t="s">
        <v>1669</v>
      </c>
      <c r="F66" s="3" t="str">
        <f>UnitControlCenter!$B$11</f>
        <v>incidents / year</v>
      </c>
      <c r="G66" s="92" t="s">
        <v>1505</v>
      </c>
      <c r="I66" s="92"/>
    </row>
    <row r="67" spans="1:19">
      <c r="A67" s="93" t="s">
        <v>742</v>
      </c>
      <c r="B67" s="93" t="s">
        <v>1497</v>
      </c>
      <c r="C67" s="157">
        <v>1</v>
      </c>
      <c r="D67" s="92" t="s">
        <v>69</v>
      </c>
      <c r="E67" s="92" t="s">
        <v>70</v>
      </c>
      <c r="F67" s="3" t="str">
        <f>UnitControlCenter!$B$11</f>
        <v>incidents / year</v>
      </c>
      <c r="G67" s="92" t="s">
        <v>1505</v>
      </c>
      <c r="I67" s="92"/>
    </row>
    <row r="68" spans="1:19" ht="30">
      <c r="A68" s="93" t="s">
        <v>742</v>
      </c>
      <c r="B68" s="93" t="s">
        <v>743</v>
      </c>
      <c r="C68" s="165">
        <v>1</v>
      </c>
      <c r="D68" s="92" t="s">
        <v>69</v>
      </c>
      <c r="E68" s="92" t="s">
        <v>70</v>
      </c>
      <c r="F68" s="6" t="str">
        <f>UnitControlCenter!$B$8</f>
        <v>billion 2019 dollars / year</v>
      </c>
      <c r="G68" s="92" t="s">
        <v>73</v>
      </c>
      <c r="H68" s="156"/>
      <c r="I68" s="92"/>
    </row>
    <row r="69" spans="1:19">
      <c r="A69" s="93" t="s">
        <v>742</v>
      </c>
      <c r="B69" s="93" t="s">
        <v>1498</v>
      </c>
      <c r="C69" s="165">
        <v>1</v>
      </c>
      <c r="D69" s="92" t="s">
        <v>69</v>
      </c>
      <c r="E69" s="92" t="s">
        <v>70</v>
      </c>
      <c r="F69" s="3" t="str">
        <f>UnitControlCenter!$B$11</f>
        <v>incidents / year</v>
      </c>
      <c r="G69" s="92" t="s">
        <v>1506</v>
      </c>
      <c r="H69" s="156"/>
      <c r="I69" s="92"/>
    </row>
    <row r="70" spans="1:19" ht="30">
      <c r="A70" s="93" t="s">
        <v>742</v>
      </c>
      <c r="B70" s="93" t="s">
        <v>1499</v>
      </c>
      <c r="C70" s="165">
        <v>1</v>
      </c>
      <c r="D70" s="92" t="s">
        <v>69</v>
      </c>
      <c r="E70" s="92" t="s">
        <v>70</v>
      </c>
      <c r="F70" s="3" t="str">
        <f>UnitControlCenter!$B$11</f>
        <v>incidents / year</v>
      </c>
      <c r="G70" s="92" t="s">
        <v>1507</v>
      </c>
      <c r="H70" s="156"/>
      <c r="I70" s="92"/>
    </row>
    <row r="71" spans="1:19">
      <c r="A71" s="93" t="s">
        <v>742</v>
      </c>
      <c r="B71" s="93" t="s">
        <v>1512</v>
      </c>
      <c r="C71" s="165">
        <v>1</v>
      </c>
      <c r="D71" s="92" t="s">
        <v>69</v>
      </c>
      <c r="E71" s="92" t="s">
        <v>70</v>
      </c>
      <c r="F71" s="3" t="str">
        <f>UnitControlCenter!$B$11</f>
        <v>incidents / year</v>
      </c>
      <c r="G71" s="92" t="s">
        <v>1513</v>
      </c>
      <c r="H71" s="156"/>
      <c r="I71" s="92"/>
    </row>
    <row r="72" spans="1:19" ht="30">
      <c r="A72" s="93" t="s">
        <v>742</v>
      </c>
      <c r="B72" s="93" t="s">
        <v>1500</v>
      </c>
      <c r="C72" s="165">
        <v>1</v>
      </c>
      <c r="D72" s="92" t="s">
        <v>69</v>
      </c>
      <c r="E72" s="92" t="s">
        <v>70</v>
      </c>
      <c r="F72" s="3" t="str">
        <f>UnitControlCenter!$B$11</f>
        <v>incidents / year</v>
      </c>
      <c r="G72" s="92" t="s">
        <v>1508</v>
      </c>
      <c r="H72" s="156"/>
      <c r="I72" s="92"/>
    </row>
    <row r="73" spans="1:19">
      <c r="A73" s="93" t="s">
        <v>742</v>
      </c>
      <c r="B73" s="93" t="s">
        <v>1501</v>
      </c>
      <c r="C73" s="165">
        <v>1</v>
      </c>
      <c r="D73" s="92" t="s">
        <v>69</v>
      </c>
      <c r="E73" s="92" t="s">
        <v>70</v>
      </c>
      <c r="F73" s="3" t="str">
        <f>UnitControlCenter!$B$11</f>
        <v>incidents / year</v>
      </c>
      <c r="G73" s="92" t="s">
        <v>1509</v>
      </c>
      <c r="H73" s="156"/>
      <c r="I73" s="92"/>
    </row>
    <row r="74" spans="1:19">
      <c r="A74" s="93" t="s">
        <v>742</v>
      </c>
      <c r="B74" s="93" t="s">
        <v>1502</v>
      </c>
      <c r="C74" s="165">
        <v>1</v>
      </c>
      <c r="D74" s="92" t="s">
        <v>69</v>
      </c>
      <c r="E74" s="92" t="s">
        <v>70</v>
      </c>
      <c r="F74" s="3" t="str">
        <f>UnitControlCenter!$B$11</f>
        <v>incidents / year</v>
      </c>
      <c r="G74" s="92" t="s">
        <v>1510</v>
      </c>
      <c r="H74" s="156"/>
      <c r="I74" s="92"/>
    </row>
    <row r="75" spans="1:19" ht="30.75" thickBot="1">
      <c r="A75" s="136" t="s">
        <v>742</v>
      </c>
      <c r="B75" s="136" t="s">
        <v>1503</v>
      </c>
      <c r="C75" s="164">
        <v>1</v>
      </c>
      <c r="D75" s="137" t="s">
        <v>69</v>
      </c>
      <c r="E75" s="137" t="s">
        <v>70</v>
      </c>
      <c r="F75" s="140" t="str">
        <f>UnitControlCenter!$B$11</f>
        <v>incidents / year</v>
      </c>
      <c r="G75" s="137" t="s">
        <v>1511</v>
      </c>
      <c r="H75" s="138"/>
      <c r="I75" s="137"/>
      <c r="J75" s="138"/>
      <c r="K75" s="138"/>
      <c r="L75" s="138"/>
      <c r="M75" s="138"/>
      <c r="N75" s="138"/>
      <c r="O75" s="138"/>
      <c r="P75" s="138"/>
      <c r="Q75" s="138"/>
      <c r="R75" s="138"/>
      <c r="S75" s="138"/>
    </row>
    <row r="76" spans="1:19" ht="135">
      <c r="A76" s="93" t="s">
        <v>956</v>
      </c>
      <c r="B76" s="93" t="s">
        <v>744</v>
      </c>
      <c r="C76" s="157">
        <v>1</v>
      </c>
      <c r="D76" s="92" t="s">
        <v>71</v>
      </c>
      <c r="E76" s="92" t="s">
        <v>72</v>
      </c>
      <c r="F76" s="3" t="str">
        <f>UnitControlCenter!$B$15</f>
        <v>terawatt-hours (TWh) / year</v>
      </c>
      <c r="G76" s="92" t="s">
        <v>996</v>
      </c>
      <c r="H76" s="78" t="s">
        <v>997</v>
      </c>
      <c r="I76" s="92" t="s">
        <v>1004</v>
      </c>
    </row>
    <row r="77" spans="1:19" ht="165">
      <c r="A77" s="93" t="s">
        <v>956</v>
      </c>
      <c r="B77" s="93" t="s">
        <v>745</v>
      </c>
      <c r="C77" s="157">
        <v>1</v>
      </c>
      <c r="D77" s="92" t="s">
        <v>71</v>
      </c>
      <c r="E77" s="92" t="s">
        <v>70</v>
      </c>
      <c r="F77" s="3" t="str">
        <f>UnitControlCenter!$B$15</f>
        <v>terawatt-hours (TWh) / year</v>
      </c>
      <c r="G77" s="92" t="s">
        <v>998</v>
      </c>
      <c r="H77" s="78" t="s">
        <v>999</v>
      </c>
      <c r="I77" s="92" t="s">
        <v>1005</v>
      </c>
    </row>
    <row r="78" spans="1:19" ht="135">
      <c r="A78" s="93" t="s">
        <v>956</v>
      </c>
      <c r="B78" s="93" t="s">
        <v>746</v>
      </c>
      <c r="C78" s="157">
        <v>1</v>
      </c>
      <c r="D78" s="92" t="s">
        <v>71</v>
      </c>
      <c r="E78" s="92" t="s">
        <v>72</v>
      </c>
      <c r="F78" s="3" t="str">
        <f>UnitControlCenter!$B$16</f>
        <v>gigawatts (GW) / year</v>
      </c>
      <c r="G78" s="92" t="s">
        <v>1000</v>
      </c>
      <c r="H78" s="78" t="s">
        <v>1001</v>
      </c>
      <c r="I78" s="92" t="s">
        <v>1006</v>
      </c>
    </row>
    <row r="79" spans="1:19" ht="150">
      <c r="A79" s="93" t="s">
        <v>956</v>
      </c>
      <c r="B79" s="93" t="s">
        <v>747</v>
      </c>
      <c r="C79" s="157">
        <v>1</v>
      </c>
      <c r="D79" s="92" t="s">
        <v>71</v>
      </c>
      <c r="E79" s="92" t="s">
        <v>70</v>
      </c>
      <c r="F79" s="3" t="str">
        <f>UnitControlCenter!$B$16</f>
        <v>gigawatts (GW) / year</v>
      </c>
      <c r="G79" s="92" t="s">
        <v>1002</v>
      </c>
      <c r="H79" s="78" t="s">
        <v>1003</v>
      </c>
      <c r="I79" s="92" t="s">
        <v>1007</v>
      </c>
    </row>
    <row r="80" spans="1:19" ht="45.75" thickBot="1">
      <c r="A80" s="136" t="s">
        <v>956</v>
      </c>
      <c r="B80" s="136" t="s">
        <v>957</v>
      </c>
      <c r="C80" s="164">
        <v>1</v>
      </c>
      <c r="D80" s="137" t="s">
        <v>71</v>
      </c>
      <c r="E80" s="137" t="s">
        <v>72</v>
      </c>
      <c r="F80" s="140" t="str">
        <f>UnitControlCenter!$B$15</f>
        <v>terawatt-hours (TWh) / year</v>
      </c>
      <c r="G80" s="137" t="s">
        <v>1420</v>
      </c>
      <c r="H80" s="137" t="s">
        <v>1421</v>
      </c>
      <c r="I80" s="137" t="s">
        <v>1008</v>
      </c>
      <c r="J80" s="138"/>
      <c r="K80" s="138"/>
      <c r="L80" s="138"/>
      <c r="M80" s="138"/>
      <c r="N80" s="138"/>
      <c r="O80" s="138"/>
      <c r="P80" s="138"/>
      <c r="Q80" s="138"/>
      <c r="R80" s="138"/>
      <c r="S80" s="138"/>
    </row>
    <row r="81" spans="1:19" ht="120">
      <c r="A81" s="93" t="s">
        <v>949</v>
      </c>
      <c r="B81" s="93" t="s">
        <v>748</v>
      </c>
      <c r="C81" s="157">
        <v>1</v>
      </c>
      <c r="D81" s="92" t="s">
        <v>71</v>
      </c>
      <c r="E81" s="92" t="s">
        <v>766</v>
      </c>
      <c r="F81" s="3" t="str">
        <f>UnitControlCenter!$B$17</f>
        <v>2019 dollars / megawatt-hour (MWh)</v>
      </c>
      <c r="G81" s="92" t="s">
        <v>1009</v>
      </c>
      <c r="H81" s="78" t="s">
        <v>1010</v>
      </c>
      <c r="I81" s="92" t="s">
        <v>1011</v>
      </c>
    </row>
    <row r="82" spans="1:19" ht="30">
      <c r="A82" s="93" t="s">
        <v>949</v>
      </c>
      <c r="B82" s="93" t="s">
        <v>749</v>
      </c>
      <c r="C82" s="157">
        <v>1</v>
      </c>
      <c r="D82" s="92" t="s">
        <v>71</v>
      </c>
      <c r="E82" s="92" t="s">
        <v>72</v>
      </c>
      <c r="F82" s="3" t="str">
        <f>UnitControlCenter!$B$15</f>
        <v>terawatt-hours (TWh) / year</v>
      </c>
      <c r="G82" s="92" t="s">
        <v>1337</v>
      </c>
      <c r="H82" s="78" t="s">
        <v>1338</v>
      </c>
      <c r="I82" s="92" t="s">
        <v>1339</v>
      </c>
    </row>
    <row r="83" spans="1:19" ht="105">
      <c r="A83" s="93" t="s">
        <v>949</v>
      </c>
      <c r="B83" s="93" t="s">
        <v>950</v>
      </c>
      <c r="C83" s="157">
        <v>1</v>
      </c>
      <c r="D83" s="92" t="s">
        <v>71</v>
      </c>
      <c r="E83" s="92" t="s">
        <v>72</v>
      </c>
      <c r="F83" s="3" t="str">
        <f>UnitControlCenter!$B$18</f>
        <v>cubic km / yr</v>
      </c>
      <c r="G83" s="92" t="s">
        <v>1012</v>
      </c>
      <c r="H83" s="78" t="s">
        <v>1013</v>
      </c>
      <c r="I83" s="92" t="s">
        <v>1014</v>
      </c>
    </row>
    <row r="84" spans="1:19" ht="120.75" thickBot="1">
      <c r="A84" s="136" t="s">
        <v>949</v>
      </c>
      <c r="B84" s="136" t="s">
        <v>951</v>
      </c>
      <c r="C84" s="164">
        <v>1</v>
      </c>
      <c r="D84" s="137" t="s">
        <v>71</v>
      </c>
      <c r="E84" s="137" t="s">
        <v>72</v>
      </c>
      <c r="F84" s="140" t="str">
        <f>UnitControlCenter!$B$18</f>
        <v>cubic km / yr</v>
      </c>
      <c r="G84" s="137" t="s">
        <v>1015</v>
      </c>
      <c r="H84" s="138" t="s">
        <v>1016</v>
      </c>
      <c r="I84" s="137" t="s">
        <v>1017</v>
      </c>
    </row>
    <row r="85" spans="1:19" ht="90">
      <c r="A85" s="93" t="s">
        <v>1299</v>
      </c>
      <c r="B85" s="93" t="s">
        <v>1300</v>
      </c>
      <c r="C85" s="157">
        <v>1</v>
      </c>
      <c r="D85" s="92" t="s">
        <v>71</v>
      </c>
      <c r="E85" s="92" t="s">
        <v>72</v>
      </c>
      <c r="F85" s="3" t="str">
        <f>UnitControlCenter!$B$21</f>
        <v>million vehicles / year</v>
      </c>
      <c r="G85" s="92" t="s">
        <v>1138</v>
      </c>
      <c r="H85" s="92" t="s">
        <v>1139</v>
      </c>
      <c r="I85" s="92" t="s">
        <v>1140</v>
      </c>
    </row>
    <row r="86" spans="1:19" ht="90">
      <c r="A86" s="93" t="s">
        <v>1299</v>
      </c>
      <c r="B86" s="93" t="s">
        <v>1301</v>
      </c>
      <c r="C86" s="157">
        <v>1</v>
      </c>
      <c r="D86" s="92" t="s">
        <v>71</v>
      </c>
      <c r="E86" s="92" t="s">
        <v>72</v>
      </c>
      <c r="F86" s="3" t="str">
        <f>UnitControlCenter!$B$22</f>
        <v>thousand vehicles / year</v>
      </c>
      <c r="G86" s="92" t="s">
        <v>1141</v>
      </c>
      <c r="H86" s="92" t="s">
        <v>1142</v>
      </c>
      <c r="I86" s="92" t="s">
        <v>1143</v>
      </c>
    </row>
    <row r="87" spans="1:19" ht="90">
      <c r="A87" s="93" t="s">
        <v>1299</v>
      </c>
      <c r="B87" s="93" t="s">
        <v>1302</v>
      </c>
      <c r="C87" s="157">
        <v>1</v>
      </c>
      <c r="D87" s="92" t="s">
        <v>71</v>
      </c>
      <c r="E87" s="92" t="s">
        <v>72</v>
      </c>
      <c r="F87" s="3" t="str">
        <f>UnitControlCenter!$B$22</f>
        <v>thousand vehicles / year</v>
      </c>
      <c r="G87" s="92" t="s">
        <v>1144</v>
      </c>
      <c r="H87" s="92" t="s">
        <v>1139</v>
      </c>
      <c r="I87" s="92" t="s">
        <v>1140</v>
      </c>
    </row>
    <row r="88" spans="1:19" ht="90">
      <c r="A88" s="93" t="s">
        <v>1299</v>
      </c>
      <c r="B88" s="93" t="s">
        <v>1303</v>
      </c>
      <c r="C88" s="157">
        <v>1</v>
      </c>
      <c r="D88" s="92" t="s">
        <v>71</v>
      </c>
      <c r="E88" s="92" t="s">
        <v>72</v>
      </c>
      <c r="F88" s="3" t="str">
        <f>UnitControlCenter!$B$22</f>
        <v>thousand vehicles / year</v>
      </c>
      <c r="G88" s="92" t="s">
        <v>1145</v>
      </c>
      <c r="H88" s="92" t="s">
        <v>1142</v>
      </c>
      <c r="I88" s="92" t="s">
        <v>1143</v>
      </c>
    </row>
    <row r="89" spans="1:19" ht="30">
      <c r="A89" s="93" t="s">
        <v>1299</v>
      </c>
      <c r="B89" s="93" t="s">
        <v>1304</v>
      </c>
      <c r="C89" s="157">
        <v>1</v>
      </c>
      <c r="D89" s="92" t="s">
        <v>71</v>
      </c>
      <c r="E89" s="92" t="s">
        <v>72</v>
      </c>
      <c r="F89" s="3" t="str">
        <f>UnitControlCenter!$B$22</f>
        <v>thousand vehicles / year</v>
      </c>
      <c r="G89" s="92" t="s">
        <v>1018</v>
      </c>
      <c r="H89" s="92" t="s">
        <v>1019</v>
      </c>
      <c r="I89" s="92" t="s">
        <v>1122</v>
      </c>
    </row>
    <row r="90" spans="1:19" ht="75">
      <c r="A90" s="93" t="s">
        <v>1299</v>
      </c>
      <c r="B90" s="93" t="s">
        <v>1305</v>
      </c>
      <c r="C90" s="157">
        <v>1</v>
      </c>
      <c r="D90" s="92" t="s">
        <v>71</v>
      </c>
      <c r="E90" s="92" t="s">
        <v>72</v>
      </c>
      <c r="F90" s="3" t="str">
        <f>UnitControlCenter!$B$23</f>
        <v>million vehicles</v>
      </c>
      <c r="G90" s="92" t="s">
        <v>1146</v>
      </c>
      <c r="H90" s="92" t="s">
        <v>1139</v>
      </c>
      <c r="I90" s="92" t="s">
        <v>1140</v>
      </c>
    </row>
    <row r="91" spans="1:19" ht="90">
      <c r="A91" s="93" t="s">
        <v>1299</v>
      </c>
      <c r="B91" s="93" t="s">
        <v>1306</v>
      </c>
      <c r="C91" s="157">
        <v>1</v>
      </c>
      <c r="D91" s="92" t="s">
        <v>71</v>
      </c>
      <c r="E91" s="92" t="s">
        <v>72</v>
      </c>
      <c r="F91" s="3" t="str">
        <f>UnitControlCenter!$B$24</f>
        <v>thousand vehicles</v>
      </c>
      <c r="G91" s="92" t="s">
        <v>1418</v>
      </c>
      <c r="H91" s="92" t="s">
        <v>1142</v>
      </c>
      <c r="I91" s="92" t="s">
        <v>1143</v>
      </c>
    </row>
    <row r="92" spans="1:19" ht="75">
      <c r="A92" s="93" t="s">
        <v>1299</v>
      </c>
      <c r="B92" s="93" t="s">
        <v>1307</v>
      </c>
      <c r="C92" s="157">
        <v>1</v>
      </c>
      <c r="D92" s="92" t="s">
        <v>71</v>
      </c>
      <c r="E92" s="92" t="s">
        <v>72</v>
      </c>
      <c r="F92" s="3" t="str">
        <f>UnitControlCenter!$B$23</f>
        <v>million vehicles</v>
      </c>
      <c r="G92" s="92" t="s">
        <v>1147</v>
      </c>
      <c r="H92" s="92" t="s">
        <v>1139</v>
      </c>
      <c r="I92" s="92" t="s">
        <v>1140</v>
      </c>
    </row>
    <row r="93" spans="1:19" ht="75">
      <c r="A93" s="93" t="s">
        <v>1299</v>
      </c>
      <c r="B93" s="93" t="s">
        <v>1308</v>
      </c>
      <c r="C93" s="157">
        <v>1</v>
      </c>
      <c r="D93" s="92" t="s">
        <v>71</v>
      </c>
      <c r="E93" s="92" t="s">
        <v>72</v>
      </c>
      <c r="F93" s="3" t="str">
        <f>UnitControlCenter!$B$23</f>
        <v>million vehicles</v>
      </c>
      <c r="G93" s="92" t="s">
        <v>1148</v>
      </c>
      <c r="H93" s="92" t="s">
        <v>1142</v>
      </c>
      <c r="I93" s="92" t="s">
        <v>1143</v>
      </c>
    </row>
    <row r="94" spans="1:19" ht="30.75" thickBot="1">
      <c r="A94" s="136" t="s">
        <v>1299</v>
      </c>
      <c r="B94" s="136" t="s">
        <v>1309</v>
      </c>
      <c r="C94" s="164">
        <v>1</v>
      </c>
      <c r="D94" s="137" t="s">
        <v>71</v>
      </c>
      <c r="E94" s="137" t="s">
        <v>72</v>
      </c>
      <c r="F94" s="140" t="str">
        <f>UnitControlCenter!$B$23</f>
        <v>million vehicles</v>
      </c>
      <c r="G94" s="137" t="s">
        <v>1123</v>
      </c>
      <c r="H94" s="137" t="s">
        <v>1019</v>
      </c>
      <c r="I94" s="137" t="s">
        <v>1122</v>
      </c>
      <c r="J94" s="138"/>
      <c r="K94" s="138"/>
      <c r="L94" s="138"/>
      <c r="M94" s="138"/>
      <c r="N94" s="138"/>
      <c r="O94" s="138"/>
      <c r="P94" s="138"/>
      <c r="Q94" s="138"/>
      <c r="R94" s="138"/>
      <c r="S94" s="138"/>
    </row>
    <row r="95" spans="1:19" ht="150">
      <c r="A95" s="93" t="s">
        <v>1451</v>
      </c>
      <c r="B95" s="93" t="s">
        <v>752</v>
      </c>
      <c r="C95" s="157">
        <v>1</v>
      </c>
      <c r="D95" s="92" t="s">
        <v>71</v>
      </c>
      <c r="E95" s="92" t="s">
        <v>72</v>
      </c>
      <c r="F95" s="3" t="str">
        <f>UnitControlCenter!$B$3</f>
        <v>million metric tons / year</v>
      </c>
      <c r="G95" s="92" t="s">
        <v>1124</v>
      </c>
      <c r="H95" s="92" t="s">
        <v>1336</v>
      </c>
      <c r="I95" s="92" t="s">
        <v>1125</v>
      </c>
    </row>
    <row r="96" spans="1:19" ht="105">
      <c r="A96" s="93" t="s">
        <v>1451</v>
      </c>
      <c r="B96" s="93" t="s">
        <v>753</v>
      </c>
      <c r="C96" s="157">
        <v>1</v>
      </c>
      <c r="D96" s="92" t="s">
        <v>71</v>
      </c>
      <c r="E96" s="92" t="s">
        <v>72</v>
      </c>
      <c r="F96" s="3" t="str">
        <f>UnitControlCenter!$B$25</f>
        <v>quads / year</v>
      </c>
      <c r="G96" s="92" t="s">
        <v>1335</v>
      </c>
      <c r="H96" s="92" t="s">
        <v>1149</v>
      </c>
      <c r="I96" s="92" t="s">
        <v>1150</v>
      </c>
    </row>
    <row r="97" spans="1:19" ht="135">
      <c r="A97" s="93" t="s">
        <v>1451</v>
      </c>
      <c r="B97" s="93" t="s">
        <v>808</v>
      </c>
      <c r="C97" s="165">
        <v>1</v>
      </c>
      <c r="D97" s="92" t="s">
        <v>71</v>
      </c>
      <c r="E97" s="92" t="s">
        <v>72</v>
      </c>
      <c r="F97" s="6" t="str">
        <f>UnitControlCenter!$B$25</f>
        <v>quads / year</v>
      </c>
      <c r="G97" s="92" t="s">
        <v>1126</v>
      </c>
      <c r="H97" s="92" t="s">
        <v>1336</v>
      </c>
      <c r="I97" s="92" t="s">
        <v>1125</v>
      </c>
    </row>
    <row r="98" spans="1:19" ht="45">
      <c r="A98" s="93" t="s">
        <v>1451</v>
      </c>
      <c r="B98" s="93" t="s">
        <v>1452</v>
      </c>
      <c r="C98" s="165">
        <v>1</v>
      </c>
      <c r="D98" s="92" t="s">
        <v>71</v>
      </c>
      <c r="E98" s="92" t="s">
        <v>72</v>
      </c>
      <c r="F98" s="6" t="str">
        <f>UnitControlCenter!$B$19</f>
        <v>trillion passenger-miles / year</v>
      </c>
      <c r="G98" s="92" t="s">
        <v>767</v>
      </c>
      <c r="H98" s="156" t="s">
        <v>1080</v>
      </c>
      <c r="I98" s="92" t="s">
        <v>1081</v>
      </c>
    </row>
    <row r="99" spans="1:19" ht="45.75" thickBot="1">
      <c r="A99" s="136" t="s">
        <v>1451</v>
      </c>
      <c r="B99" s="136" t="s">
        <v>1453</v>
      </c>
      <c r="C99" s="164">
        <v>1</v>
      </c>
      <c r="D99" s="137" t="s">
        <v>71</v>
      </c>
      <c r="E99" s="137" t="s">
        <v>72</v>
      </c>
      <c r="F99" s="140" t="str">
        <f>UnitControlCenter!$B$20</f>
        <v>trillion freight ton-miles / year</v>
      </c>
      <c r="G99" s="137" t="s">
        <v>1119</v>
      </c>
      <c r="H99" s="138" t="s">
        <v>1120</v>
      </c>
      <c r="I99" s="137" t="s">
        <v>1121</v>
      </c>
      <c r="J99" s="138"/>
      <c r="K99" s="138"/>
      <c r="L99" s="138"/>
      <c r="M99" s="138"/>
      <c r="N99" s="138"/>
      <c r="O99" s="138"/>
      <c r="P99" s="138"/>
      <c r="Q99" s="138"/>
      <c r="R99" s="138"/>
      <c r="S99" s="138"/>
    </row>
    <row r="100" spans="1:19" ht="60">
      <c r="A100" s="95" t="s">
        <v>754</v>
      </c>
      <c r="B100" s="93" t="s">
        <v>1286</v>
      </c>
      <c r="C100" s="157">
        <v>1</v>
      </c>
      <c r="D100" s="92" t="s">
        <v>71</v>
      </c>
      <c r="E100" s="92" t="s">
        <v>72</v>
      </c>
      <c r="F100" s="3" t="str">
        <f>UnitControlCenter!$B$25</f>
        <v>quads / year</v>
      </c>
      <c r="G100" s="92" t="s">
        <v>1131</v>
      </c>
      <c r="H100" s="78" t="s">
        <v>1128</v>
      </c>
      <c r="I100" s="92" t="s">
        <v>1129</v>
      </c>
    </row>
    <row r="101" spans="1:19" ht="90">
      <c r="A101" s="95" t="s">
        <v>754</v>
      </c>
      <c r="B101" s="93" t="s">
        <v>1287</v>
      </c>
      <c r="C101" s="157">
        <v>1</v>
      </c>
      <c r="D101" s="92" t="s">
        <v>71</v>
      </c>
      <c r="E101" s="92" t="s">
        <v>72</v>
      </c>
      <c r="F101" s="3" t="str">
        <f>UnitControlCenter!$B$25</f>
        <v>quads / year</v>
      </c>
      <c r="G101" s="92" t="s">
        <v>1283</v>
      </c>
      <c r="H101" s="78" t="s">
        <v>1284</v>
      </c>
      <c r="I101" s="92" t="s">
        <v>1285</v>
      </c>
    </row>
    <row r="102" spans="1:19" ht="75">
      <c r="A102" s="95" t="s">
        <v>754</v>
      </c>
      <c r="B102" s="93" t="s">
        <v>1288</v>
      </c>
      <c r="C102" s="157">
        <v>1</v>
      </c>
      <c r="D102" s="92" t="s">
        <v>71</v>
      </c>
      <c r="E102" s="92" t="s">
        <v>72</v>
      </c>
      <c r="F102" s="3" t="str">
        <f>UnitControlCenter!$B$25</f>
        <v>quads / year</v>
      </c>
      <c r="G102" s="92" t="s">
        <v>1290</v>
      </c>
      <c r="H102" s="78" t="s">
        <v>1128</v>
      </c>
      <c r="I102" s="92" t="s">
        <v>1129</v>
      </c>
    </row>
    <row r="103" spans="1:19" ht="120.75" thickBot="1">
      <c r="A103" s="139" t="s">
        <v>754</v>
      </c>
      <c r="B103" s="136" t="s">
        <v>1289</v>
      </c>
      <c r="C103" s="164">
        <v>1</v>
      </c>
      <c r="D103" s="137" t="s">
        <v>71</v>
      </c>
      <c r="E103" s="137" t="s">
        <v>72</v>
      </c>
      <c r="F103" s="140" t="str">
        <f>UnitControlCenter!$B$25</f>
        <v>quads / year</v>
      </c>
      <c r="G103" s="137" t="s">
        <v>1291</v>
      </c>
      <c r="H103" s="138" t="s">
        <v>1284</v>
      </c>
      <c r="I103" s="137" t="s">
        <v>1285</v>
      </c>
      <c r="J103" s="138"/>
      <c r="K103" s="138"/>
      <c r="L103" s="138"/>
      <c r="M103" s="138"/>
      <c r="N103" s="138"/>
      <c r="O103" s="138"/>
      <c r="P103" s="138"/>
      <c r="Q103" s="138"/>
      <c r="R103" s="138"/>
      <c r="S103" s="138"/>
    </row>
    <row r="104" spans="1:19" ht="75">
      <c r="A104" s="95" t="s">
        <v>1399</v>
      </c>
      <c r="B104" s="93" t="s">
        <v>804</v>
      </c>
      <c r="C104" s="157">
        <v>1</v>
      </c>
      <c r="D104" s="92" t="s">
        <v>71</v>
      </c>
      <c r="E104" s="92" t="s">
        <v>72</v>
      </c>
      <c r="F104" s="3" t="str">
        <f>UnitControlCenter!$B$3</f>
        <v>million metric tons / year</v>
      </c>
      <c r="G104" s="92" t="s">
        <v>1127</v>
      </c>
      <c r="H104" s="78" t="s">
        <v>1128</v>
      </c>
      <c r="I104" s="92" t="s">
        <v>1129</v>
      </c>
    </row>
    <row r="105" spans="1:19" ht="45">
      <c r="A105" s="95" t="s">
        <v>1399</v>
      </c>
      <c r="B105" s="93" t="s">
        <v>805</v>
      </c>
      <c r="C105" s="157">
        <v>1</v>
      </c>
      <c r="D105" s="92" t="s">
        <v>71</v>
      </c>
      <c r="E105" s="92" t="s">
        <v>72</v>
      </c>
      <c r="F105" s="3" t="str">
        <f>UnitControlCenter!$B$3</f>
        <v>million metric tons / year</v>
      </c>
      <c r="G105" s="92" t="s">
        <v>1136</v>
      </c>
      <c r="H105" s="78" t="s">
        <v>1134</v>
      </c>
      <c r="I105" s="92" t="s">
        <v>1135</v>
      </c>
    </row>
    <row r="106" spans="1:19" ht="75">
      <c r="A106" s="95" t="s">
        <v>1399</v>
      </c>
      <c r="B106" s="93" t="s">
        <v>806</v>
      </c>
      <c r="C106" s="157">
        <v>1</v>
      </c>
      <c r="D106" s="92" t="s">
        <v>71</v>
      </c>
      <c r="E106" s="92" t="s">
        <v>72</v>
      </c>
      <c r="F106" s="3" t="str">
        <f>UnitControlCenter!$B$3</f>
        <v>million metric tons / year</v>
      </c>
      <c r="G106" s="92" t="s">
        <v>1130</v>
      </c>
      <c r="H106" s="78" t="s">
        <v>1128</v>
      </c>
      <c r="I106" s="92" t="s">
        <v>1129</v>
      </c>
    </row>
    <row r="107" spans="1:19" ht="45">
      <c r="A107" s="95" t="s">
        <v>1399</v>
      </c>
      <c r="B107" s="93" t="s">
        <v>807</v>
      </c>
      <c r="C107" s="165">
        <v>1</v>
      </c>
      <c r="D107" s="92" t="s">
        <v>71</v>
      </c>
      <c r="E107" s="92" t="s">
        <v>72</v>
      </c>
      <c r="F107" s="6" t="str">
        <f>UnitControlCenter!$B$3</f>
        <v>million metric tons / year</v>
      </c>
      <c r="G107" s="92" t="s">
        <v>1137</v>
      </c>
      <c r="H107" s="156" t="s">
        <v>1134</v>
      </c>
      <c r="I107" s="92" t="s">
        <v>1135</v>
      </c>
    </row>
    <row r="108" spans="1:19" s="156" customFormat="1" ht="90">
      <c r="A108" s="95" t="s">
        <v>1399</v>
      </c>
      <c r="B108" s="93" t="s">
        <v>1397</v>
      </c>
      <c r="C108" s="165">
        <v>1</v>
      </c>
      <c r="D108" s="92" t="s">
        <v>71</v>
      </c>
      <c r="E108" s="92" t="s">
        <v>72</v>
      </c>
      <c r="F108" s="6" t="str">
        <f>UnitControlCenter!$B$3</f>
        <v>million metric tons / year</v>
      </c>
      <c r="G108" s="92" t="s">
        <v>1402</v>
      </c>
      <c r="H108" s="78" t="s">
        <v>1128</v>
      </c>
      <c r="I108" s="92" t="s">
        <v>1129</v>
      </c>
    </row>
    <row r="109" spans="1:19" ht="45.75" thickBot="1">
      <c r="A109" s="139" t="s">
        <v>1399</v>
      </c>
      <c r="B109" s="136" t="s">
        <v>1398</v>
      </c>
      <c r="C109" s="164">
        <v>1</v>
      </c>
      <c r="D109" s="137" t="s">
        <v>71</v>
      </c>
      <c r="E109" s="137" t="s">
        <v>72</v>
      </c>
      <c r="F109" s="140" t="str">
        <f>UnitControlCenter!$B$3</f>
        <v>million metric tons / year</v>
      </c>
      <c r="G109" s="137" t="s">
        <v>1447</v>
      </c>
      <c r="H109" s="138" t="s">
        <v>1400</v>
      </c>
      <c r="I109" s="137" t="s">
        <v>1401</v>
      </c>
      <c r="J109" s="138"/>
      <c r="K109" s="138"/>
      <c r="L109" s="138"/>
      <c r="M109" s="138"/>
      <c r="N109" s="138"/>
      <c r="O109" s="138"/>
      <c r="P109" s="138"/>
      <c r="Q109" s="138"/>
      <c r="R109" s="138"/>
      <c r="S109" s="138"/>
    </row>
    <row r="110" spans="1:19" ht="60">
      <c r="A110" s="95" t="s">
        <v>755</v>
      </c>
      <c r="B110" s="93" t="s">
        <v>756</v>
      </c>
      <c r="C110" s="165">
        <v>1</v>
      </c>
      <c r="D110" s="92" t="s">
        <v>71</v>
      </c>
      <c r="E110" s="92" t="s">
        <v>72</v>
      </c>
      <c r="F110" s="3" t="str">
        <f>UnitControlCenter!$B$25</f>
        <v>quads / year</v>
      </c>
      <c r="G110" s="92" t="s">
        <v>770</v>
      </c>
      <c r="H110" s="78" t="s">
        <v>771</v>
      </c>
      <c r="I110" s="92" t="s">
        <v>1112</v>
      </c>
    </row>
    <row r="111" spans="1:19" ht="30">
      <c r="A111" s="95" t="s">
        <v>755</v>
      </c>
      <c r="B111" s="93" t="s">
        <v>757</v>
      </c>
      <c r="C111" s="165">
        <v>1</v>
      </c>
      <c r="D111" s="92" t="s">
        <v>71</v>
      </c>
      <c r="E111" s="92" t="s">
        <v>72</v>
      </c>
      <c r="F111" s="3" t="str">
        <f>UnitControlCenter!$B$25</f>
        <v>quads / year</v>
      </c>
      <c r="G111" s="92" t="s">
        <v>788</v>
      </c>
      <c r="H111" s="78" t="s">
        <v>772</v>
      </c>
      <c r="I111" s="92" t="s">
        <v>773</v>
      </c>
    </row>
    <row r="112" spans="1:19" ht="90.75" thickBot="1">
      <c r="A112" s="139" t="s">
        <v>755</v>
      </c>
      <c r="B112" s="136" t="s">
        <v>758</v>
      </c>
      <c r="C112" s="164">
        <v>1</v>
      </c>
      <c r="D112" s="137" t="s">
        <v>71</v>
      </c>
      <c r="E112" s="137" t="s">
        <v>72</v>
      </c>
      <c r="F112" s="140" t="str">
        <f>UnitControlCenter!$B$25</f>
        <v>quads / year</v>
      </c>
      <c r="G112" s="137" t="s">
        <v>1159</v>
      </c>
      <c r="H112" s="138" t="s">
        <v>1161</v>
      </c>
      <c r="I112" s="137" t="s">
        <v>1160</v>
      </c>
      <c r="J112" s="138"/>
      <c r="K112" s="138"/>
      <c r="L112" s="138"/>
      <c r="M112" s="138"/>
      <c r="N112" s="138"/>
      <c r="O112" s="138"/>
      <c r="P112" s="138"/>
      <c r="Q112" s="138"/>
      <c r="R112" s="138"/>
      <c r="S112" s="138"/>
    </row>
    <row r="113" spans="1:19" ht="105">
      <c r="A113" s="93" t="s">
        <v>837</v>
      </c>
      <c r="B113" s="93" t="s">
        <v>838</v>
      </c>
      <c r="C113" s="165">
        <v>1</v>
      </c>
      <c r="D113" s="92" t="s">
        <v>71</v>
      </c>
      <c r="E113" s="92" t="s">
        <v>72</v>
      </c>
      <c r="F113" s="3" t="str">
        <f>UnitControlCenter!$B$25</f>
        <v>quads / year</v>
      </c>
      <c r="G113" s="92" t="s">
        <v>1179</v>
      </c>
      <c r="H113" s="92" t="s">
        <v>1180</v>
      </c>
      <c r="I113" s="92" t="s">
        <v>1181</v>
      </c>
    </row>
    <row r="114" spans="1:19" ht="60">
      <c r="A114" s="93" t="s">
        <v>837</v>
      </c>
      <c r="B114" s="93" t="s">
        <v>839</v>
      </c>
      <c r="C114" s="165">
        <v>1</v>
      </c>
      <c r="D114" s="92" t="s">
        <v>71</v>
      </c>
      <c r="E114" s="92" t="s">
        <v>72</v>
      </c>
      <c r="F114" s="3" t="str">
        <f>UnitControlCenter!$B$25</f>
        <v>quads / year</v>
      </c>
      <c r="G114" s="92" t="s">
        <v>1330</v>
      </c>
      <c r="H114" s="92" t="s">
        <v>1331</v>
      </c>
      <c r="I114" s="92" t="s">
        <v>1332</v>
      </c>
    </row>
    <row r="115" spans="1:19">
      <c r="A115" s="93" t="s">
        <v>837</v>
      </c>
      <c r="B115" s="93" t="s">
        <v>1467</v>
      </c>
      <c r="C115" s="165">
        <v>0</v>
      </c>
      <c r="D115" s="92" t="s">
        <v>69</v>
      </c>
      <c r="E115" s="92" t="s">
        <v>70</v>
      </c>
      <c r="F115" s="1" t="str">
        <f>UnitControlCenter!$B$26</f>
        <v>thousand BTU / 2019 dollar</v>
      </c>
      <c r="G115" s="92" t="s">
        <v>1413</v>
      </c>
      <c r="H115" s="92"/>
      <c r="I115" s="92"/>
    </row>
    <row r="116" spans="1:19">
      <c r="A116" s="93" t="s">
        <v>837</v>
      </c>
      <c r="B116" s="93" t="s">
        <v>840</v>
      </c>
      <c r="C116" s="165">
        <v>1</v>
      </c>
      <c r="D116" s="92" t="s">
        <v>69</v>
      </c>
      <c r="E116" s="92" t="s">
        <v>70</v>
      </c>
      <c r="F116" s="3" t="str">
        <f>UnitControlCenter!$B$15</f>
        <v>terawatt-hours (TWh) / year</v>
      </c>
      <c r="G116" s="92" t="s">
        <v>708</v>
      </c>
      <c r="I116" s="92"/>
    </row>
    <row r="117" spans="1:19">
      <c r="A117" s="93" t="s">
        <v>837</v>
      </c>
      <c r="B117" s="93" t="s">
        <v>841</v>
      </c>
      <c r="C117" s="165">
        <v>1</v>
      </c>
      <c r="D117" s="92" t="s">
        <v>69</v>
      </c>
      <c r="E117" s="92" t="s">
        <v>70</v>
      </c>
      <c r="F117" s="3" t="str">
        <f>UnitControlCenter!$B$27</f>
        <v>millions of short tons / year</v>
      </c>
      <c r="G117" s="92" t="s">
        <v>707</v>
      </c>
      <c r="I117" s="92"/>
    </row>
    <row r="118" spans="1:19">
      <c r="A118" s="93" t="s">
        <v>837</v>
      </c>
      <c r="B118" s="93" t="s">
        <v>842</v>
      </c>
      <c r="C118" s="165">
        <v>1</v>
      </c>
      <c r="D118" s="92" t="s">
        <v>69</v>
      </c>
      <c r="E118" s="92" t="s">
        <v>70</v>
      </c>
      <c r="F118" s="3" t="str">
        <f>UnitControlCenter!$B$27</f>
        <v>millions of short tons / year</v>
      </c>
      <c r="G118" s="92" t="s">
        <v>706</v>
      </c>
      <c r="I118" s="92"/>
    </row>
    <row r="119" spans="1:19">
      <c r="A119" s="93" t="s">
        <v>837</v>
      </c>
      <c r="B119" s="93" t="s">
        <v>843</v>
      </c>
      <c r="C119" s="165">
        <v>1</v>
      </c>
      <c r="D119" s="92" t="s">
        <v>69</v>
      </c>
      <c r="E119" s="92" t="s">
        <v>70</v>
      </c>
      <c r="F119" s="3" t="str">
        <f>UnitControlCenter!$B$28</f>
        <v>trillion cubic feet / year</v>
      </c>
      <c r="G119" s="92" t="s">
        <v>705</v>
      </c>
      <c r="I119" s="92"/>
    </row>
    <row r="120" spans="1:19" ht="30">
      <c r="A120" s="93" t="s">
        <v>837</v>
      </c>
      <c r="B120" s="93" t="s">
        <v>844</v>
      </c>
      <c r="C120" s="165">
        <v>1</v>
      </c>
      <c r="D120" s="92" t="s">
        <v>69</v>
      </c>
      <c r="E120" s="92" t="s">
        <v>70</v>
      </c>
      <c r="F120" s="3" t="str">
        <f>UnitControlCenter!$B$29</f>
        <v>million barrels / year</v>
      </c>
      <c r="G120" s="92" t="s">
        <v>704</v>
      </c>
      <c r="I120" s="92"/>
    </row>
    <row r="121" spans="1:19">
      <c r="A121" s="93" t="s">
        <v>837</v>
      </c>
      <c r="B121" s="93" t="s">
        <v>845</v>
      </c>
      <c r="C121" s="165">
        <v>1</v>
      </c>
      <c r="D121" s="92" t="s">
        <v>69</v>
      </c>
      <c r="E121" s="92" t="s">
        <v>70</v>
      </c>
      <c r="F121" s="3" t="str">
        <f>UnitControlCenter!$B$29</f>
        <v>million barrels / year</v>
      </c>
      <c r="G121" s="92" t="s">
        <v>776</v>
      </c>
      <c r="I121" s="92"/>
    </row>
    <row r="122" spans="1:19">
      <c r="A122" s="93" t="s">
        <v>837</v>
      </c>
      <c r="B122" s="93" t="s">
        <v>846</v>
      </c>
      <c r="C122" s="165">
        <v>1</v>
      </c>
      <c r="D122" s="92" t="s">
        <v>69</v>
      </c>
      <c r="E122" s="92" t="s">
        <v>70</v>
      </c>
      <c r="F122" s="3" t="str">
        <f>UnitControlCenter!$B$27</f>
        <v>millions of short tons / year</v>
      </c>
      <c r="G122" s="92" t="s">
        <v>777</v>
      </c>
      <c r="I122" s="92"/>
    </row>
    <row r="123" spans="1:19" ht="30">
      <c r="A123" s="93" t="s">
        <v>837</v>
      </c>
      <c r="B123" s="93" t="s">
        <v>1162</v>
      </c>
      <c r="C123" s="165">
        <v>1</v>
      </c>
      <c r="D123" s="92" t="s">
        <v>69</v>
      </c>
      <c r="E123" s="92" t="s">
        <v>70</v>
      </c>
      <c r="F123" s="3" t="str">
        <f>UnitControlCenter!$B$30</f>
        <v>million gallons / year</v>
      </c>
      <c r="G123" s="92" t="s">
        <v>1166</v>
      </c>
      <c r="I123" s="92"/>
    </row>
    <row r="124" spans="1:19" ht="30">
      <c r="A124" s="93" t="s">
        <v>837</v>
      </c>
      <c r="B124" s="93" t="s">
        <v>1163</v>
      </c>
      <c r="C124" s="165">
        <v>1</v>
      </c>
      <c r="D124" s="92" t="s">
        <v>69</v>
      </c>
      <c r="E124" s="92" t="s">
        <v>70</v>
      </c>
      <c r="F124" s="3" t="str">
        <f>UnitControlCenter!$B$27</f>
        <v>millions of short tons / year</v>
      </c>
      <c r="G124" s="92" t="s">
        <v>1167</v>
      </c>
      <c r="I124" s="92"/>
    </row>
    <row r="125" spans="1:19" ht="15.75" thickBot="1">
      <c r="A125" s="136" t="s">
        <v>837</v>
      </c>
      <c r="B125" s="136" t="s">
        <v>1164</v>
      </c>
      <c r="C125" s="164">
        <v>1</v>
      </c>
      <c r="D125" s="137" t="s">
        <v>69</v>
      </c>
      <c r="E125" s="137" t="s">
        <v>70</v>
      </c>
      <c r="F125" s="140" t="str">
        <f>UnitControlCenter!$B$5</f>
        <v>thousand metric tons / year</v>
      </c>
      <c r="G125" s="137" t="s">
        <v>1168</v>
      </c>
      <c r="H125" s="138"/>
      <c r="I125" s="137"/>
      <c r="J125" s="138"/>
      <c r="K125" s="138"/>
      <c r="L125" s="138"/>
      <c r="M125" s="138"/>
      <c r="N125" s="138"/>
      <c r="O125" s="138"/>
      <c r="P125" s="138"/>
      <c r="Q125" s="138"/>
      <c r="R125" s="138"/>
      <c r="S125" s="138"/>
    </row>
    <row r="126" spans="1:19" ht="60">
      <c r="A126" s="93" t="s">
        <v>1315</v>
      </c>
      <c r="B126" s="93" t="s">
        <v>1174</v>
      </c>
      <c r="C126" s="165">
        <v>1</v>
      </c>
      <c r="D126" s="92" t="s">
        <v>71</v>
      </c>
      <c r="E126" s="92" t="s">
        <v>72</v>
      </c>
      <c r="F126" s="3" t="str">
        <f>UnitControlCenter!$B$31</f>
        <v>trillion BTU / year</v>
      </c>
      <c r="G126" s="92" t="s">
        <v>1182</v>
      </c>
      <c r="H126" s="78" t="s">
        <v>1183</v>
      </c>
      <c r="I126" s="92" t="s">
        <v>1184</v>
      </c>
    </row>
    <row r="127" spans="1:19" ht="60">
      <c r="A127" s="93" t="s">
        <v>1315</v>
      </c>
      <c r="B127" s="93" t="s">
        <v>847</v>
      </c>
      <c r="C127" s="165">
        <v>1</v>
      </c>
      <c r="D127" s="92" t="s">
        <v>71</v>
      </c>
      <c r="E127" s="92" t="s">
        <v>70</v>
      </c>
      <c r="F127" s="3" t="str">
        <f>UnitControlCenter!$B$31</f>
        <v>trillion BTU / year</v>
      </c>
      <c r="G127" s="92" t="s">
        <v>1185</v>
      </c>
      <c r="H127" s="78" t="s">
        <v>1183</v>
      </c>
      <c r="I127" s="92" t="s">
        <v>1184</v>
      </c>
    </row>
    <row r="128" spans="1:19" ht="60">
      <c r="A128" s="93" t="s">
        <v>1315</v>
      </c>
      <c r="B128" s="93" t="s">
        <v>1175</v>
      </c>
      <c r="C128" s="165">
        <v>1</v>
      </c>
      <c r="D128" s="92" t="s">
        <v>71</v>
      </c>
      <c r="E128" s="92" t="s">
        <v>72</v>
      </c>
      <c r="F128" s="3" t="str">
        <f>UnitControlCenter!$B$8</f>
        <v>billion 2019 dollars / year</v>
      </c>
      <c r="G128" s="92" t="s">
        <v>1186</v>
      </c>
      <c r="H128" s="78" t="s">
        <v>1183</v>
      </c>
      <c r="I128" s="92" t="s">
        <v>1184</v>
      </c>
    </row>
    <row r="129" spans="1:19" ht="75">
      <c r="A129" s="93" t="s">
        <v>1315</v>
      </c>
      <c r="B129" s="93" t="s">
        <v>1172</v>
      </c>
      <c r="C129" s="165">
        <v>1</v>
      </c>
      <c r="D129" s="92" t="s">
        <v>71</v>
      </c>
      <c r="E129" s="92" t="s">
        <v>70</v>
      </c>
      <c r="F129" s="3" t="str">
        <f>UnitControlCenter!$B$8</f>
        <v>billion 2019 dollars / year</v>
      </c>
      <c r="G129" s="92" t="s">
        <v>1187</v>
      </c>
      <c r="H129" s="78" t="s">
        <v>1183</v>
      </c>
      <c r="I129" s="92" t="s">
        <v>1184</v>
      </c>
    </row>
    <row r="130" spans="1:19" ht="60">
      <c r="A130" s="93" t="s">
        <v>1315</v>
      </c>
      <c r="B130" s="93" t="s">
        <v>1491</v>
      </c>
      <c r="C130" s="165">
        <v>1</v>
      </c>
      <c r="D130" s="92" t="s">
        <v>71</v>
      </c>
      <c r="E130" s="92" t="s">
        <v>72</v>
      </c>
      <c r="F130" s="3" t="str">
        <f>UnitControlCenter!B3</f>
        <v>million metric tons / year</v>
      </c>
      <c r="G130" s="92" t="s">
        <v>1495</v>
      </c>
      <c r="H130" s="78" t="s">
        <v>1493</v>
      </c>
      <c r="I130" s="92" t="s">
        <v>1494</v>
      </c>
    </row>
    <row r="131" spans="1:19" ht="60">
      <c r="A131" s="93" t="s">
        <v>1315</v>
      </c>
      <c r="B131" s="93" t="s">
        <v>1492</v>
      </c>
      <c r="C131" s="165">
        <v>1</v>
      </c>
      <c r="D131" s="92" t="s">
        <v>71</v>
      </c>
      <c r="E131" s="92" t="s">
        <v>70</v>
      </c>
      <c r="F131" s="3" t="str">
        <f>UnitControlCenter!B3</f>
        <v>million metric tons / year</v>
      </c>
      <c r="G131" s="92" t="s">
        <v>1496</v>
      </c>
      <c r="H131" s="78" t="s">
        <v>1493</v>
      </c>
      <c r="I131" s="92" t="s">
        <v>1494</v>
      </c>
    </row>
    <row r="132" spans="1:19" ht="60">
      <c r="A132" s="93" t="s">
        <v>1315</v>
      </c>
      <c r="B132" s="93" t="s">
        <v>1176</v>
      </c>
      <c r="C132" s="165">
        <v>1</v>
      </c>
      <c r="D132" s="92" t="s">
        <v>71</v>
      </c>
      <c r="E132" s="92" t="s">
        <v>72</v>
      </c>
      <c r="F132" s="3" t="str">
        <f>UnitControlCenter!$B$31</f>
        <v>trillion BTU / year</v>
      </c>
      <c r="G132" s="92" t="s">
        <v>1278</v>
      </c>
      <c r="H132" s="78" t="s">
        <v>1273</v>
      </c>
      <c r="I132" s="92" t="s">
        <v>1274</v>
      </c>
    </row>
    <row r="133" spans="1:19" ht="75">
      <c r="A133" s="93" t="s">
        <v>1315</v>
      </c>
      <c r="B133" s="93" t="s">
        <v>848</v>
      </c>
      <c r="C133" s="165">
        <v>1</v>
      </c>
      <c r="D133" s="92" t="s">
        <v>71</v>
      </c>
      <c r="E133" s="92" t="s">
        <v>70</v>
      </c>
      <c r="F133" s="3" t="str">
        <f>UnitControlCenter!$B$31</f>
        <v>trillion BTU / year</v>
      </c>
      <c r="G133" s="92" t="s">
        <v>1279</v>
      </c>
      <c r="H133" s="78" t="s">
        <v>1273</v>
      </c>
      <c r="I133" s="92" t="s">
        <v>1275</v>
      </c>
    </row>
    <row r="134" spans="1:19" ht="75">
      <c r="A134" s="93" t="s">
        <v>1315</v>
      </c>
      <c r="B134" s="93" t="s">
        <v>1177</v>
      </c>
      <c r="C134" s="165">
        <v>1</v>
      </c>
      <c r="D134" s="92" t="s">
        <v>71</v>
      </c>
      <c r="E134" s="92" t="s">
        <v>72</v>
      </c>
      <c r="F134" s="3" t="str">
        <f>UnitControlCenter!$B$8</f>
        <v>billion 2019 dollars / year</v>
      </c>
      <c r="G134" s="92" t="s">
        <v>1280</v>
      </c>
      <c r="H134" s="78" t="s">
        <v>1273</v>
      </c>
      <c r="I134" s="92" t="s">
        <v>1276</v>
      </c>
    </row>
    <row r="135" spans="1:19" ht="90">
      <c r="A135" s="93" t="s">
        <v>1315</v>
      </c>
      <c r="B135" s="93" t="s">
        <v>1173</v>
      </c>
      <c r="C135" s="165">
        <v>1</v>
      </c>
      <c r="D135" s="92" t="s">
        <v>71</v>
      </c>
      <c r="E135" s="92" t="s">
        <v>70</v>
      </c>
      <c r="F135" s="3" t="str">
        <f>UnitControlCenter!$B$8</f>
        <v>billion 2019 dollars / year</v>
      </c>
      <c r="G135" s="92" t="s">
        <v>1281</v>
      </c>
      <c r="H135" s="78" t="s">
        <v>1273</v>
      </c>
      <c r="I135" s="92" t="s">
        <v>1277</v>
      </c>
    </row>
    <row r="136" spans="1:19" ht="105">
      <c r="A136" s="93" t="s">
        <v>1315</v>
      </c>
      <c r="B136" s="93" t="s">
        <v>1316</v>
      </c>
      <c r="C136" s="165">
        <v>1</v>
      </c>
      <c r="D136" s="92" t="s">
        <v>71</v>
      </c>
      <c r="E136" s="92" t="s">
        <v>72</v>
      </c>
      <c r="F136" s="3" t="str">
        <f>UnitControlCenter!$B$25</f>
        <v>quads / year</v>
      </c>
      <c r="G136" s="92" t="s">
        <v>1318</v>
      </c>
      <c r="H136" s="78" t="s">
        <v>1320</v>
      </c>
      <c r="I136" s="92" t="s">
        <v>1321</v>
      </c>
    </row>
    <row r="137" spans="1:19" ht="120.75" thickBot="1">
      <c r="A137" s="136" t="s">
        <v>1315</v>
      </c>
      <c r="B137" s="136" t="s">
        <v>1317</v>
      </c>
      <c r="C137" s="164">
        <v>1</v>
      </c>
      <c r="D137" s="137" t="s">
        <v>71</v>
      </c>
      <c r="E137" s="137" t="s">
        <v>70</v>
      </c>
      <c r="F137" s="140" t="str">
        <f>UnitControlCenter!$B$25</f>
        <v>quads / year</v>
      </c>
      <c r="G137" s="137" t="s">
        <v>1319</v>
      </c>
      <c r="H137" s="138" t="s">
        <v>1320</v>
      </c>
      <c r="I137" s="137" t="s">
        <v>1321</v>
      </c>
      <c r="J137" s="138"/>
      <c r="K137" s="138"/>
      <c r="L137" s="138"/>
      <c r="M137" s="138"/>
      <c r="N137" s="138"/>
      <c r="O137" s="138"/>
      <c r="P137" s="138"/>
      <c r="Q137" s="138"/>
      <c r="R137" s="138"/>
      <c r="S137" s="138"/>
    </row>
    <row r="138" spans="1:19" ht="75">
      <c r="A138" s="95" t="s">
        <v>759</v>
      </c>
      <c r="B138" s="93" t="s">
        <v>102</v>
      </c>
      <c r="C138" s="165">
        <v>1</v>
      </c>
      <c r="D138" s="92" t="s">
        <v>71</v>
      </c>
      <c r="E138" s="92" t="s">
        <v>766</v>
      </c>
      <c r="F138" s="3" t="str">
        <f>UnitControlCenter!$B$17</f>
        <v>2019 dollars / megawatt-hour (MWh)</v>
      </c>
      <c r="G138" s="92" t="s">
        <v>1188</v>
      </c>
      <c r="H138" s="78" t="s">
        <v>1422</v>
      </c>
      <c r="I138" s="92" t="s">
        <v>1189</v>
      </c>
    </row>
    <row r="139" spans="1:19" ht="45">
      <c r="A139" s="95" t="s">
        <v>759</v>
      </c>
      <c r="B139" s="93" t="s">
        <v>500</v>
      </c>
      <c r="C139" s="165">
        <v>1</v>
      </c>
      <c r="D139" s="92" t="s">
        <v>71</v>
      </c>
      <c r="E139" s="92" t="s">
        <v>766</v>
      </c>
      <c r="F139" s="3" t="str">
        <f>UnitControlCenter!$B$32</f>
        <v>2019 dollars / short ton</v>
      </c>
      <c r="G139" s="92" t="s">
        <v>1198</v>
      </c>
      <c r="H139" s="78" t="s">
        <v>1199</v>
      </c>
      <c r="I139" s="92" t="s">
        <v>1200</v>
      </c>
    </row>
    <row r="140" spans="1:19">
      <c r="A140" s="95" t="s">
        <v>759</v>
      </c>
      <c r="B140" s="93" t="s">
        <v>497</v>
      </c>
      <c r="C140" s="165">
        <v>1</v>
      </c>
      <c r="D140" s="92" t="s">
        <v>71</v>
      </c>
      <c r="E140" s="92" t="s">
        <v>766</v>
      </c>
      <c r="F140" s="3" t="str">
        <f>UnitControlCenter!$B$32</f>
        <v>2019 dollars / short ton</v>
      </c>
      <c r="G140" s="92" t="s">
        <v>779</v>
      </c>
      <c r="H140" s="78" t="s">
        <v>387</v>
      </c>
      <c r="I140" s="92" t="s">
        <v>1063</v>
      </c>
    </row>
    <row r="141" spans="1:19" ht="75">
      <c r="A141" s="95" t="s">
        <v>759</v>
      </c>
      <c r="B141" s="93" t="s">
        <v>96</v>
      </c>
      <c r="C141" s="165">
        <v>1</v>
      </c>
      <c r="D141" s="92" t="s">
        <v>71</v>
      </c>
      <c r="E141" s="92" t="s">
        <v>766</v>
      </c>
      <c r="F141" s="3" t="str">
        <f>UnitControlCenter!$B$33</f>
        <v>2019 dollars / thousand cubic feet</v>
      </c>
      <c r="G141" s="92" t="s">
        <v>1190</v>
      </c>
      <c r="H141" s="78" t="s">
        <v>1191</v>
      </c>
      <c r="I141" s="92" t="s">
        <v>1192</v>
      </c>
    </row>
    <row r="142" spans="1:19">
      <c r="A142" s="95" t="s">
        <v>759</v>
      </c>
      <c r="B142" s="93" t="s">
        <v>104</v>
      </c>
      <c r="C142" s="165">
        <v>1</v>
      </c>
      <c r="D142" s="92" t="s">
        <v>71</v>
      </c>
      <c r="E142" s="92" t="s">
        <v>766</v>
      </c>
      <c r="F142" s="3" t="str">
        <f>UnitControlCenter!$B$34</f>
        <v>2019 dollars / gallon</v>
      </c>
      <c r="G142" s="92" t="s">
        <v>781</v>
      </c>
      <c r="H142" s="78" t="s">
        <v>382</v>
      </c>
      <c r="I142" s="54">
        <v>969696</v>
      </c>
    </row>
    <row r="143" spans="1:19" ht="90">
      <c r="A143" s="95" t="s">
        <v>759</v>
      </c>
      <c r="B143" s="93" t="s">
        <v>105</v>
      </c>
      <c r="C143" s="165">
        <v>1</v>
      </c>
      <c r="D143" s="92" t="s">
        <v>71</v>
      </c>
      <c r="E143" s="92" t="s">
        <v>766</v>
      </c>
      <c r="F143" s="3" t="str">
        <f>UnitControlCenter!$B$34</f>
        <v>2019 dollars / gallon</v>
      </c>
      <c r="G143" s="92" t="s">
        <v>1193</v>
      </c>
      <c r="H143" s="78" t="s">
        <v>1191</v>
      </c>
      <c r="I143" s="92" t="s">
        <v>1192</v>
      </c>
    </row>
    <row r="144" spans="1:19" ht="60">
      <c r="A144" s="95" t="s">
        <v>759</v>
      </c>
      <c r="B144" s="93" t="s">
        <v>101</v>
      </c>
      <c r="C144" s="165">
        <v>1</v>
      </c>
      <c r="D144" s="92" t="s">
        <v>71</v>
      </c>
      <c r="E144" s="92" t="s">
        <v>766</v>
      </c>
      <c r="F144" s="3" t="str">
        <f>UnitControlCenter!$B$32</f>
        <v>2019 dollars / short ton</v>
      </c>
      <c r="G144" s="92" t="s">
        <v>1194</v>
      </c>
      <c r="H144" s="78" t="s">
        <v>1195</v>
      </c>
      <c r="I144" s="92" t="s">
        <v>1196</v>
      </c>
    </row>
    <row r="145" spans="1:19" ht="60">
      <c r="A145" s="95" t="s">
        <v>759</v>
      </c>
      <c r="B145" s="93" t="s">
        <v>1115</v>
      </c>
      <c r="C145" s="165">
        <v>1</v>
      </c>
      <c r="D145" s="92" t="s">
        <v>71</v>
      </c>
      <c r="E145" s="92" t="s">
        <v>766</v>
      </c>
      <c r="F145" s="3" t="str">
        <f>UnitControlCenter!$B$35</f>
        <v>2019 dollars / barrel</v>
      </c>
      <c r="G145" s="92" t="s">
        <v>1270</v>
      </c>
      <c r="H145" s="78" t="s">
        <v>1271</v>
      </c>
      <c r="I145" s="92" t="s">
        <v>1272</v>
      </c>
    </row>
    <row r="146" spans="1:19" ht="60">
      <c r="A146" s="95" t="s">
        <v>759</v>
      </c>
      <c r="B146" s="93" t="s">
        <v>1197</v>
      </c>
      <c r="C146" s="165">
        <v>1</v>
      </c>
      <c r="D146" s="92" t="s">
        <v>71</v>
      </c>
      <c r="E146" s="92" t="s">
        <v>766</v>
      </c>
      <c r="F146" s="3" t="str">
        <f>UnitControlCenter!$B$34</f>
        <v>2019 dollars / gallon</v>
      </c>
      <c r="G146" s="92" t="s">
        <v>1201</v>
      </c>
      <c r="H146" s="78" t="s">
        <v>778</v>
      </c>
      <c r="I146" s="92" t="s">
        <v>1111</v>
      </c>
    </row>
    <row r="147" spans="1:19" ht="30.75" thickBot="1">
      <c r="A147" s="139" t="s">
        <v>759</v>
      </c>
      <c r="B147" s="136" t="s">
        <v>965</v>
      </c>
      <c r="C147" s="164">
        <v>1</v>
      </c>
      <c r="D147" s="137" t="s">
        <v>71</v>
      </c>
      <c r="E147" s="137" t="s">
        <v>766</v>
      </c>
      <c r="F147" s="140" t="str">
        <f>UnitControlCenter!$B$36</f>
        <v>2019 dollars / kg</v>
      </c>
      <c r="G147" s="137" t="s">
        <v>1327</v>
      </c>
      <c r="H147" s="138" t="s">
        <v>1328</v>
      </c>
      <c r="I147" s="137" t="s">
        <v>1329</v>
      </c>
      <c r="J147" s="138"/>
      <c r="K147" s="138"/>
      <c r="L147" s="138"/>
      <c r="M147" s="138"/>
      <c r="N147" s="138"/>
      <c r="O147" s="138"/>
      <c r="P147" s="138"/>
      <c r="Q147" s="138"/>
      <c r="R147" s="138"/>
      <c r="S147" s="138"/>
    </row>
    <row r="148" spans="1:19">
      <c r="A148" s="95" t="s">
        <v>760</v>
      </c>
      <c r="B148" s="93" t="s">
        <v>761</v>
      </c>
      <c r="C148" s="165">
        <v>1</v>
      </c>
      <c r="D148" s="92" t="s">
        <v>69</v>
      </c>
      <c r="E148" s="92" t="s">
        <v>70</v>
      </c>
      <c r="F148" s="3" t="str">
        <f>UnitControlCenter!$B$37</f>
        <v>2019 dollars / kilowatt-hour (kWh)</v>
      </c>
      <c r="G148" s="92" t="s">
        <v>782</v>
      </c>
      <c r="I148" s="92"/>
    </row>
    <row r="149" spans="1:19" ht="30">
      <c r="A149" s="95" t="s">
        <v>760</v>
      </c>
      <c r="B149" s="93" t="s">
        <v>762</v>
      </c>
      <c r="C149" s="165">
        <v>1</v>
      </c>
      <c r="D149" s="92" t="s">
        <v>71</v>
      </c>
      <c r="E149" s="92" t="s">
        <v>70</v>
      </c>
      <c r="F149" s="3" t="str">
        <f>UnitControlCenter!$B$38</f>
        <v>cost of eqpt. to capture 1 metric ton CO2e/yr (2019 dollars)</v>
      </c>
      <c r="G149" s="92" t="s">
        <v>786</v>
      </c>
      <c r="H149" s="78" t="s">
        <v>787</v>
      </c>
      <c r="I149" s="92" t="s">
        <v>1070</v>
      </c>
    </row>
    <row r="150" spans="1:19" ht="30">
      <c r="A150" s="95" t="s">
        <v>760</v>
      </c>
      <c r="B150" s="93" t="s">
        <v>763</v>
      </c>
      <c r="C150" s="165">
        <v>1</v>
      </c>
      <c r="D150" s="92" t="s">
        <v>69</v>
      </c>
      <c r="E150" s="92" t="s">
        <v>70</v>
      </c>
      <c r="F150" s="3" t="str">
        <f>UnitControlCenter!$B$39</f>
        <v>million 2019 dollars / megawatt (MW)</v>
      </c>
      <c r="G150" s="92" t="s">
        <v>783</v>
      </c>
      <c r="I150" s="92"/>
    </row>
    <row r="151" spans="1:19" ht="30">
      <c r="A151" s="95" t="s">
        <v>760</v>
      </c>
      <c r="B151" s="93" t="s">
        <v>764</v>
      </c>
      <c r="C151" s="165">
        <v>1</v>
      </c>
      <c r="D151" s="92" t="s">
        <v>69</v>
      </c>
      <c r="E151" s="92" t="s">
        <v>70</v>
      </c>
      <c r="F151" s="3" t="str">
        <f>UnitControlCenter!$B$39</f>
        <v>million 2019 dollars / megawatt (MW)</v>
      </c>
      <c r="G151" s="92" t="s">
        <v>784</v>
      </c>
      <c r="I151" s="92"/>
    </row>
    <row r="152" spans="1:19" ht="30">
      <c r="A152" s="95" t="s">
        <v>760</v>
      </c>
      <c r="B152" s="93" t="s">
        <v>765</v>
      </c>
      <c r="C152" s="165">
        <v>1</v>
      </c>
      <c r="D152" s="92" t="s">
        <v>69</v>
      </c>
      <c r="E152" s="92" t="s">
        <v>70</v>
      </c>
      <c r="F152" s="3" t="str">
        <f>UnitControlCenter!$B$39</f>
        <v>million 2019 dollars / megawatt (MW)</v>
      </c>
      <c r="G152" s="92" t="s">
        <v>785</v>
      </c>
      <c r="I152" s="92"/>
    </row>
    <row r="153" spans="1:19" ht="30.75" thickBot="1">
      <c r="A153" s="139" t="s">
        <v>760</v>
      </c>
      <c r="B153" s="136" t="s">
        <v>982</v>
      </c>
      <c r="C153" s="164">
        <v>1</v>
      </c>
      <c r="D153" s="137" t="s">
        <v>69</v>
      </c>
      <c r="E153" s="137" t="s">
        <v>70</v>
      </c>
      <c r="F153" s="140" t="str">
        <f>UnitControlCenter!$B$40</f>
        <v>cost of eqpt. to produce 1 kg H2/yr (2019 dollars)</v>
      </c>
      <c r="G153" s="137" t="s">
        <v>983</v>
      </c>
      <c r="H153" s="138"/>
      <c r="I153" s="137"/>
      <c r="J153" s="138"/>
      <c r="K153" s="138"/>
      <c r="L153" s="138"/>
      <c r="M153" s="138"/>
      <c r="N153" s="138"/>
      <c r="O153" s="138"/>
      <c r="P153" s="138"/>
      <c r="Q153" s="138"/>
      <c r="R153" s="138"/>
      <c r="S153" s="138"/>
    </row>
  </sheetData>
  <conditionalFormatting sqref="C46:C50 C2:C43 C53:C153">
    <cfRule type="cellIs" dxfId="8" priority="7" operator="equal">
      <formula>0</formula>
    </cfRule>
    <cfRule type="cellIs" dxfId="7" priority="8" operator="equal">
      <formula>1</formula>
    </cfRule>
  </conditionalFormatting>
  <conditionalFormatting sqref="C51:C52">
    <cfRule type="cellIs" dxfId="6" priority="5" operator="equal">
      <formula>0</formula>
    </cfRule>
    <cfRule type="cellIs" dxfId="5" priority="6" operator="equal">
      <formula>1</formula>
    </cfRule>
  </conditionalFormatting>
  <conditionalFormatting sqref="C44">
    <cfRule type="cellIs" dxfId="4" priority="3" operator="equal">
      <formula>0</formula>
    </cfRule>
    <cfRule type="cellIs" dxfId="3" priority="4" operator="equal">
      <formula>1</formula>
    </cfRule>
  </conditionalFormatting>
  <conditionalFormatting sqref="C45">
    <cfRule type="cellIs" dxfId="2" priority="1" operator="equal">
      <formula>0</formula>
    </cfRule>
    <cfRule type="cellIs" dxfId="1"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112"/>
    <col min="4" max="4" width="46" customWidth="1"/>
    <col min="5" max="5" width="9.140625" customWidth="1"/>
  </cols>
  <sheetData>
    <row r="1" spans="1:4">
      <c r="A1" s="82" t="s">
        <v>1057</v>
      </c>
      <c r="B1" s="110"/>
      <c r="C1" s="81"/>
      <c r="D1" s="81"/>
    </row>
    <row r="2" spans="1:4">
      <c r="A2" s="109" t="s">
        <v>1021</v>
      </c>
      <c r="B2" s="111" t="s">
        <v>1022</v>
      </c>
      <c r="C2" s="109" t="s">
        <v>1023</v>
      </c>
      <c r="D2" s="109" t="s">
        <v>1024</v>
      </c>
    </row>
    <row r="3" spans="1:4">
      <c r="A3" s="91" t="s">
        <v>1031</v>
      </c>
      <c r="B3" s="112" t="s">
        <v>1042</v>
      </c>
      <c r="C3" s="118"/>
      <c r="D3" t="s">
        <v>488</v>
      </c>
    </row>
    <row r="4" spans="1:4">
      <c r="A4" s="91" t="s">
        <v>1039</v>
      </c>
      <c r="B4" s="113" t="s">
        <v>1040</v>
      </c>
      <c r="C4" s="117"/>
      <c r="D4" t="s">
        <v>101</v>
      </c>
    </row>
    <row r="5" spans="1:4">
      <c r="A5" t="s">
        <v>1068</v>
      </c>
      <c r="B5" s="112" t="s">
        <v>1062</v>
      </c>
      <c r="C5" s="128"/>
      <c r="D5" t="s">
        <v>100</v>
      </c>
    </row>
    <row r="6" spans="1:4">
      <c r="A6" s="91" t="s">
        <v>1046</v>
      </c>
      <c r="B6" s="112" t="s">
        <v>1063</v>
      </c>
      <c r="C6" s="122"/>
      <c r="D6" t="s">
        <v>1058</v>
      </c>
    </row>
    <row r="7" spans="1:4">
      <c r="A7" s="91" t="s">
        <v>1069</v>
      </c>
      <c r="B7" s="112" t="s">
        <v>780</v>
      </c>
      <c r="C7" s="127"/>
      <c r="D7" t="s">
        <v>1059</v>
      </c>
    </row>
    <row r="8" spans="1:4">
      <c r="A8" t="s">
        <v>1067</v>
      </c>
      <c r="B8" s="112" t="s">
        <v>1064</v>
      </c>
      <c r="C8" s="130"/>
      <c r="D8" t="s">
        <v>505</v>
      </c>
    </row>
    <row r="9" spans="1:4">
      <c r="A9" s="91" t="s">
        <v>1047</v>
      </c>
      <c r="B9" s="112" t="s">
        <v>1043</v>
      </c>
      <c r="C9" s="121"/>
      <c r="D9" t="s">
        <v>508</v>
      </c>
    </row>
    <row r="10" spans="1:4">
      <c r="A10" s="91" t="s">
        <v>1020</v>
      </c>
      <c r="B10" s="114" t="s">
        <v>1027</v>
      </c>
      <c r="C10" s="108"/>
      <c r="D10" t="s">
        <v>98</v>
      </c>
    </row>
    <row r="11" spans="1:4">
      <c r="A11" s="91" t="s">
        <v>1048</v>
      </c>
      <c r="B11" s="112" t="s">
        <v>1044</v>
      </c>
      <c r="C11" s="123"/>
      <c r="D11" t="s">
        <v>97</v>
      </c>
    </row>
    <row r="12" spans="1:4">
      <c r="A12" s="91" t="s">
        <v>1030</v>
      </c>
      <c r="B12" s="113" t="s">
        <v>1035</v>
      </c>
      <c r="C12" s="119"/>
      <c r="D12" t="s">
        <v>1060</v>
      </c>
    </row>
    <row r="13" spans="1:4">
      <c r="A13" t="s">
        <v>1071</v>
      </c>
      <c r="B13" s="112" t="s">
        <v>1065</v>
      </c>
      <c r="C13" s="129"/>
      <c r="D13" t="s">
        <v>964</v>
      </c>
    </row>
    <row r="14" spans="1:4">
      <c r="A14" s="91" t="s">
        <v>1033</v>
      </c>
      <c r="B14" s="113" t="s">
        <v>1034</v>
      </c>
      <c r="C14" s="107"/>
      <c r="D14" t="s">
        <v>346</v>
      </c>
    </row>
    <row r="15" spans="1:4" s="91" customFormat="1">
      <c r="A15" s="91" t="s">
        <v>1116</v>
      </c>
      <c r="B15" s="113" t="s">
        <v>1118</v>
      </c>
      <c r="C15" s="133"/>
      <c r="D15" s="91" t="s">
        <v>1115</v>
      </c>
    </row>
    <row r="16" spans="1:4" s="91" customFormat="1">
      <c r="A16" s="91" t="s">
        <v>1117</v>
      </c>
      <c r="B16" s="113">
        <v>740000</v>
      </c>
      <c r="C16" s="134"/>
      <c r="D16" s="91" t="s">
        <v>962</v>
      </c>
    </row>
    <row r="17" spans="1:4">
      <c r="A17" s="91" t="s">
        <v>1049</v>
      </c>
      <c r="B17" s="112" t="s">
        <v>1045</v>
      </c>
      <c r="C17" s="124"/>
      <c r="D17" t="s">
        <v>347</v>
      </c>
    </row>
    <row r="18" spans="1:4">
      <c r="A18" s="91" t="s">
        <v>1032</v>
      </c>
      <c r="B18" s="113" t="s">
        <v>1037</v>
      </c>
      <c r="C18" s="116"/>
      <c r="D18" t="s">
        <v>343</v>
      </c>
    </row>
    <row r="19" spans="1:4">
      <c r="A19" s="105" t="s">
        <v>1056</v>
      </c>
      <c r="B19" s="125" t="s">
        <v>1055</v>
      </c>
      <c r="C19" s="126"/>
      <c r="D19" t="s">
        <v>497</v>
      </c>
    </row>
    <row r="20" spans="1:4">
      <c r="A20" s="91" t="s">
        <v>1026</v>
      </c>
      <c r="B20" s="113" t="s">
        <v>1036</v>
      </c>
      <c r="C20" s="115"/>
      <c r="D20" t="s">
        <v>500</v>
      </c>
    </row>
    <row r="21" spans="1:4">
      <c r="A21" t="s">
        <v>1072</v>
      </c>
      <c r="B21" s="112" t="s">
        <v>1066</v>
      </c>
      <c r="C21" s="131"/>
      <c r="D21" t="s">
        <v>1061</v>
      </c>
    </row>
    <row r="23" spans="1:4" s="91" customFormat="1">
      <c r="A23" s="82" t="s">
        <v>1041</v>
      </c>
      <c r="B23" s="110"/>
      <c r="C23" s="81"/>
      <c r="D23" s="81"/>
    </row>
    <row r="24" spans="1:4" s="109" customFormat="1">
      <c r="A24" s="109" t="s">
        <v>1021</v>
      </c>
      <c r="B24" s="111" t="s">
        <v>1022</v>
      </c>
      <c r="C24" s="109" t="s">
        <v>1023</v>
      </c>
      <c r="D24" s="109" t="s">
        <v>1108</v>
      </c>
    </row>
    <row r="25" spans="1:4">
      <c r="A25" t="s">
        <v>1047</v>
      </c>
      <c r="B25" s="112" t="s">
        <v>1043</v>
      </c>
      <c r="C25" s="121"/>
      <c r="D25" t="s">
        <v>1110</v>
      </c>
    </row>
    <row r="26" spans="1:4" s="91" customFormat="1">
      <c r="A26" s="91" t="s">
        <v>1020</v>
      </c>
      <c r="B26" s="114" t="s">
        <v>1027</v>
      </c>
      <c r="C26" s="108"/>
      <c r="D26" s="91" t="s">
        <v>1109</v>
      </c>
    </row>
    <row r="27" spans="1:4">
      <c r="A27" t="s">
        <v>1032</v>
      </c>
      <c r="B27" s="112" t="s">
        <v>1037</v>
      </c>
      <c r="C27" s="116"/>
      <c r="D27" t="s">
        <v>4</v>
      </c>
    </row>
    <row r="28" spans="1:4">
      <c r="A28" t="s">
        <v>1046</v>
      </c>
      <c r="B28" s="112" t="s">
        <v>1063</v>
      </c>
      <c r="C28" s="122"/>
      <c r="D28" t="s">
        <v>102</v>
      </c>
    </row>
    <row r="29" spans="1:4">
      <c r="A29" t="s">
        <v>1026</v>
      </c>
      <c r="B29" s="112">
        <v>969696</v>
      </c>
      <c r="C29" s="115"/>
      <c r="D29" t="s">
        <v>9</v>
      </c>
    </row>
    <row r="30" spans="1:4">
      <c r="A30" t="s">
        <v>1039</v>
      </c>
      <c r="B30" s="112" t="s">
        <v>1040</v>
      </c>
      <c r="C30" s="117"/>
      <c r="D30" t="s">
        <v>893</v>
      </c>
    </row>
    <row r="31" spans="1:4">
      <c r="A31" t="s">
        <v>1048</v>
      </c>
      <c r="B31" s="112" t="s">
        <v>1044</v>
      </c>
      <c r="C31" s="123"/>
      <c r="D31" t="s">
        <v>151</v>
      </c>
    </row>
    <row r="32" spans="1:4" s="91" customFormat="1">
      <c r="A32" s="91" t="s">
        <v>1049</v>
      </c>
      <c r="B32" s="112" t="s">
        <v>1045</v>
      </c>
      <c r="C32" s="124"/>
      <c r="D32" s="91" t="s">
        <v>902</v>
      </c>
    </row>
    <row r="33" spans="1:4">
      <c r="A33" t="s">
        <v>1031</v>
      </c>
      <c r="B33" s="112" t="s">
        <v>1042</v>
      </c>
      <c r="C33" s="120"/>
      <c r="D33" t="s">
        <v>981</v>
      </c>
    </row>
    <row r="34" spans="1:4" s="91" customFormat="1">
      <c r="A34" s="91" t="s">
        <v>1116</v>
      </c>
      <c r="B34" s="113" t="s">
        <v>1118</v>
      </c>
      <c r="C34" s="133"/>
      <c r="D34" s="91" t="s">
        <v>1378</v>
      </c>
    </row>
    <row r="36" spans="1:4" s="91" customFormat="1">
      <c r="A36" s="82" t="s">
        <v>1050</v>
      </c>
      <c r="B36" s="110"/>
      <c r="C36" s="81"/>
      <c r="D36" s="81"/>
    </row>
    <row r="37" spans="1:4" s="91" customFormat="1">
      <c r="A37" s="109" t="s">
        <v>1021</v>
      </c>
      <c r="B37" s="111" t="s">
        <v>1022</v>
      </c>
      <c r="C37" s="109" t="s">
        <v>1023</v>
      </c>
      <c r="D37" s="109" t="s">
        <v>1024</v>
      </c>
    </row>
    <row r="38" spans="1:4" s="91" customFormat="1">
      <c r="A38" s="91" t="s">
        <v>1032</v>
      </c>
      <c r="B38" s="113" t="s">
        <v>1037</v>
      </c>
      <c r="C38" s="116"/>
      <c r="D38" s="91" t="s">
        <v>1051</v>
      </c>
    </row>
    <row r="39" spans="1:4" s="91" customFormat="1">
      <c r="A39" s="91" t="s">
        <v>1026</v>
      </c>
      <c r="B39" s="112">
        <v>969696</v>
      </c>
      <c r="C39" s="115"/>
      <c r="D39" s="91" t="s">
        <v>1052</v>
      </c>
    </row>
    <row r="40" spans="1:4" s="91" customFormat="1">
      <c r="A40" s="91" t="s">
        <v>1039</v>
      </c>
      <c r="B40" s="112" t="s">
        <v>1040</v>
      </c>
      <c r="C40" s="117"/>
      <c r="D40" s="91" t="s">
        <v>1053</v>
      </c>
    </row>
    <row r="41" spans="1:4" s="91" customFormat="1">
      <c r="A41" s="91" t="s">
        <v>1116</v>
      </c>
      <c r="B41" s="113" t="s">
        <v>1118</v>
      </c>
      <c r="C41" s="133"/>
      <c r="D41" s="91" t="s">
        <v>1379</v>
      </c>
    </row>
    <row r="42" spans="1:4" s="105" customFormat="1">
      <c r="B42" s="125"/>
    </row>
    <row r="43" spans="1:4" s="105" customFormat="1">
      <c r="A43" s="82" t="s">
        <v>1054</v>
      </c>
      <c r="B43" s="110"/>
      <c r="C43" s="81"/>
      <c r="D43" s="81"/>
    </row>
    <row r="44" spans="1:4" s="105" customFormat="1">
      <c r="A44" s="109" t="s">
        <v>1021</v>
      </c>
      <c r="B44" s="111" t="s">
        <v>1022</v>
      </c>
      <c r="C44" s="109" t="s">
        <v>1023</v>
      </c>
      <c r="D44" s="109" t="s">
        <v>1024</v>
      </c>
    </row>
    <row r="45" spans="1:4" s="105" customFormat="1">
      <c r="A45" s="91" t="s">
        <v>1039</v>
      </c>
      <c r="B45" s="112" t="s">
        <v>1040</v>
      </c>
      <c r="C45" s="117"/>
      <c r="D45" s="105" t="s">
        <v>549</v>
      </c>
    </row>
    <row r="46" spans="1:4" s="105" customFormat="1">
      <c r="A46" s="91" t="s">
        <v>1033</v>
      </c>
      <c r="B46" s="113" t="s">
        <v>1034</v>
      </c>
      <c r="C46" s="107"/>
      <c r="D46" s="105" t="s">
        <v>539</v>
      </c>
    </row>
    <row r="47" spans="1:4" s="105" customFormat="1">
      <c r="A47" s="91" t="s">
        <v>1032</v>
      </c>
      <c r="B47" s="113" t="s">
        <v>1037</v>
      </c>
      <c r="C47" s="116"/>
      <c r="D47" s="105" t="s">
        <v>548</v>
      </c>
    </row>
    <row r="48" spans="1:4" s="105" customFormat="1">
      <c r="A48" s="91" t="s">
        <v>1026</v>
      </c>
      <c r="B48" s="113" t="s">
        <v>1036</v>
      </c>
      <c r="C48" s="115"/>
      <c r="D48" s="105" t="s">
        <v>540</v>
      </c>
    </row>
    <row r="49" spans="1:4" s="105" customFormat="1">
      <c r="B49" s="132"/>
    </row>
    <row r="50" spans="1:4" s="105" customFormat="1">
      <c r="A50" s="82" t="s">
        <v>1214</v>
      </c>
      <c r="B50" s="110"/>
      <c r="C50" s="81"/>
      <c r="D50" s="81"/>
    </row>
    <row r="51" spans="1:4" s="105" customFormat="1">
      <c r="A51" s="109" t="s">
        <v>1021</v>
      </c>
      <c r="B51" s="111" t="s">
        <v>1022</v>
      </c>
      <c r="C51" s="109" t="s">
        <v>1023</v>
      </c>
      <c r="D51" s="109" t="s">
        <v>1024</v>
      </c>
    </row>
    <row r="52" spans="1:4" s="105" customFormat="1">
      <c r="A52" s="91" t="s">
        <v>1032</v>
      </c>
      <c r="B52" s="113" t="s">
        <v>1037</v>
      </c>
      <c r="C52" s="116"/>
      <c r="D52" s="105" t="s">
        <v>1084</v>
      </c>
    </row>
    <row r="53" spans="1:4" s="105" customFormat="1">
      <c r="A53" s="91" t="s">
        <v>1047</v>
      </c>
      <c r="B53" s="112" t="s">
        <v>1043</v>
      </c>
      <c r="C53" s="121"/>
      <c r="D53" s="105" t="s">
        <v>1085</v>
      </c>
    </row>
    <row r="54" spans="1:4" s="105" customFormat="1">
      <c r="A54" s="91" t="s">
        <v>1046</v>
      </c>
      <c r="B54" s="112" t="s">
        <v>1063</v>
      </c>
      <c r="C54" s="122"/>
      <c r="D54" s="105" t="s">
        <v>1086</v>
      </c>
    </row>
    <row r="55" spans="1:4" s="105" customFormat="1">
      <c r="A55" s="91" t="s">
        <v>1039</v>
      </c>
      <c r="B55" s="113" t="s">
        <v>1040</v>
      </c>
      <c r="C55" s="117"/>
      <c r="D55" s="105" t="s">
        <v>1087</v>
      </c>
    </row>
    <row r="56" spans="1:4" s="105" customFormat="1">
      <c r="A56" s="91" t="s">
        <v>1033</v>
      </c>
      <c r="B56" s="113" t="s">
        <v>1034</v>
      </c>
      <c r="C56" s="107"/>
      <c r="D56" s="105" t="s">
        <v>1088</v>
      </c>
    </row>
    <row r="57" spans="1:4" s="91" customFormat="1">
      <c r="B57" s="112"/>
      <c r="C57" s="105"/>
    </row>
    <row r="58" spans="1:4" s="91" customFormat="1">
      <c r="A58" s="82" t="s">
        <v>1566</v>
      </c>
      <c r="B58" s="110"/>
      <c r="C58" s="81"/>
      <c r="D58" s="81"/>
    </row>
    <row r="59" spans="1:4" s="91" customFormat="1">
      <c r="A59" s="109" t="s">
        <v>1021</v>
      </c>
      <c r="B59" s="111" t="s">
        <v>1022</v>
      </c>
      <c r="C59" s="109" t="s">
        <v>1023</v>
      </c>
      <c r="D59" s="109" t="s">
        <v>1024</v>
      </c>
    </row>
    <row r="60" spans="1:4" s="91" customFormat="1">
      <c r="A60" s="91" t="s">
        <v>1047</v>
      </c>
      <c r="B60" s="112" t="s">
        <v>1043</v>
      </c>
      <c r="C60" s="121"/>
      <c r="D60" s="91" t="s">
        <v>1554</v>
      </c>
    </row>
    <row r="61" spans="1:4" s="91" customFormat="1">
      <c r="A61" s="91" t="s">
        <v>1032</v>
      </c>
      <c r="B61" s="113" t="s">
        <v>1037</v>
      </c>
      <c r="C61" s="116"/>
      <c r="D61" s="105" t="s">
        <v>1553</v>
      </c>
    </row>
    <row r="62" spans="1:4" s="91" customFormat="1">
      <c r="A62" s="91" t="s">
        <v>1031</v>
      </c>
      <c r="B62" s="112" t="s">
        <v>1042</v>
      </c>
      <c r="C62" s="120"/>
      <c r="D62" s="91" t="s">
        <v>1550</v>
      </c>
    </row>
    <row r="63" spans="1:4" s="91" customFormat="1">
      <c r="A63" s="91" t="s">
        <v>1072</v>
      </c>
      <c r="B63" s="112" t="s">
        <v>1066</v>
      </c>
      <c r="C63" s="131"/>
      <c r="D63" s="91" t="s">
        <v>1551</v>
      </c>
    </row>
    <row r="64" spans="1:4" s="91" customFormat="1">
      <c r="A64" s="91" t="s">
        <v>1049</v>
      </c>
      <c r="B64" s="112" t="s">
        <v>1045</v>
      </c>
      <c r="C64" s="124"/>
      <c r="D64" s="105" t="s">
        <v>1552</v>
      </c>
    </row>
    <row r="65" spans="1:4" s="105" customFormat="1">
      <c r="A65" s="91"/>
      <c r="B65" s="113"/>
    </row>
    <row r="66" spans="1:4" s="105" customFormat="1">
      <c r="A66" s="82" t="s">
        <v>1532</v>
      </c>
      <c r="B66" s="110"/>
      <c r="C66" s="81"/>
      <c r="D66" s="81"/>
    </row>
    <row r="67" spans="1:4" s="105" customFormat="1">
      <c r="A67" s="109" t="s">
        <v>1021</v>
      </c>
      <c r="B67" s="111" t="s">
        <v>1022</v>
      </c>
      <c r="C67" s="109" t="s">
        <v>1023</v>
      </c>
      <c r="D67" s="109" t="s">
        <v>1024</v>
      </c>
    </row>
    <row r="68" spans="1:4" s="105" customFormat="1">
      <c r="A68" s="91" t="s">
        <v>1032</v>
      </c>
      <c r="B68" s="113" t="s">
        <v>1037</v>
      </c>
      <c r="C68" s="116"/>
      <c r="D68" s="105" t="s">
        <v>1458</v>
      </c>
    </row>
    <row r="69" spans="1:4" s="105" customFormat="1">
      <c r="A69" s="91" t="s">
        <v>1047</v>
      </c>
      <c r="B69" s="112" t="s">
        <v>1043</v>
      </c>
      <c r="C69" s="121"/>
      <c r="D69" s="105" t="s">
        <v>1459</v>
      </c>
    </row>
    <row r="70" spans="1:4" s="105" customFormat="1">
      <c r="A70" s="91" t="s">
        <v>1046</v>
      </c>
      <c r="B70" s="112" t="s">
        <v>1063</v>
      </c>
      <c r="C70" s="122"/>
      <c r="D70" s="105" t="s">
        <v>1460</v>
      </c>
    </row>
    <row r="71" spans="1:4" s="105" customFormat="1">
      <c r="A71" s="91" t="s">
        <v>1033</v>
      </c>
      <c r="B71" s="113" t="s">
        <v>1034</v>
      </c>
      <c r="C71" s="107"/>
      <c r="D71" s="105" t="s">
        <v>1088</v>
      </c>
    </row>
    <row r="72" spans="1:4" s="91" customFormat="1">
      <c r="B72" s="112"/>
    </row>
    <row r="73" spans="1:4" s="91" customFormat="1">
      <c r="A73" s="82" t="s">
        <v>1472</v>
      </c>
      <c r="B73" s="110"/>
      <c r="C73" s="81"/>
      <c r="D73" s="81"/>
    </row>
    <row r="74" spans="1:4" s="91" customFormat="1">
      <c r="A74" s="109" t="s">
        <v>1021</v>
      </c>
      <c r="B74" s="111" t="s">
        <v>1022</v>
      </c>
      <c r="C74" s="109" t="s">
        <v>1023</v>
      </c>
      <c r="D74" s="109" t="s">
        <v>1024</v>
      </c>
    </row>
    <row r="75" spans="1:4" s="91" customFormat="1">
      <c r="A75" s="91" t="s">
        <v>1047</v>
      </c>
      <c r="B75" s="112" t="s">
        <v>1043</v>
      </c>
      <c r="C75" s="121"/>
      <c r="D75" s="105" t="s">
        <v>1473</v>
      </c>
    </row>
    <row r="76" spans="1:4" s="91" customFormat="1">
      <c r="A76" s="91" t="s">
        <v>1039</v>
      </c>
      <c r="B76" s="113" t="s">
        <v>1040</v>
      </c>
      <c r="C76" s="117"/>
      <c r="D76" s="105" t="s">
        <v>1474</v>
      </c>
    </row>
    <row r="77" spans="1:4" s="91" customFormat="1">
      <c r="A77" s="91" t="s">
        <v>1033</v>
      </c>
      <c r="B77" s="113" t="s">
        <v>1034</v>
      </c>
      <c r="C77" s="107"/>
      <c r="D77" s="105" t="s">
        <v>1088</v>
      </c>
    </row>
    <row r="78" spans="1:4" s="91" customFormat="1">
      <c r="B78" s="113"/>
      <c r="C78" s="105"/>
      <c r="D78" s="105"/>
    </row>
    <row r="79" spans="1:4" s="91" customFormat="1">
      <c r="A79" s="82" t="s">
        <v>1533</v>
      </c>
      <c r="B79" s="110"/>
      <c r="C79" s="81"/>
      <c r="D79" s="81"/>
    </row>
    <row r="80" spans="1:4" s="91" customFormat="1">
      <c r="A80" s="109" t="s">
        <v>1021</v>
      </c>
      <c r="B80" s="111" t="s">
        <v>1022</v>
      </c>
      <c r="C80" s="109" t="s">
        <v>1023</v>
      </c>
      <c r="D80" s="109" t="s">
        <v>1024</v>
      </c>
    </row>
    <row r="81" spans="1:4" s="91" customFormat="1">
      <c r="A81" s="91" t="s">
        <v>1032</v>
      </c>
      <c r="B81" s="113" t="s">
        <v>1037</v>
      </c>
      <c r="C81" s="116"/>
      <c r="D81" s="105" t="s">
        <v>1534</v>
      </c>
    </row>
    <row r="82" spans="1:4" s="91" customFormat="1">
      <c r="A82" s="91" t="s">
        <v>1072</v>
      </c>
      <c r="B82" s="112" t="s">
        <v>1066</v>
      </c>
      <c r="C82" s="131"/>
      <c r="D82" s="105" t="s">
        <v>1535</v>
      </c>
    </row>
    <row r="83" spans="1:4" s="91" customFormat="1">
      <c r="A83" s="91" t="s">
        <v>1049</v>
      </c>
      <c r="B83" s="112" t="s">
        <v>1045</v>
      </c>
      <c r="C83" s="124"/>
      <c r="D83" s="105" t="s">
        <v>1536</v>
      </c>
    </row>
    <row r="84" spans="1:4" s="91" customFormat="1">
      <c r="A84" s="91" t="s">
        <v>1033</v>
      </c>
      <c r="B84" s="113" t="s">
        <v>1034</v>
      </c>
      <c r="C84" s="107"/>
      <c r="D84" s="105" t="s">
        <v>1088</v>
      </c>
    </row>
    <row r="85" spans="1:4" s="91" customFormat="1">
      <c r="B85" s="112"/>
    </row>
    <row r="86" spans="1:4" s="91" customFormat="1">
      <c r="A86" s="82" t="s">
        <v>1090</v>
      </c>
      <c r="B86" s="110"/>
      <c r="C86" s="81"/>
      <c r="D86" s="81"/>
    </row>
    <row r="87" spans="1:4" s="91" customFormat="1">
      <c r="A87" s="109" t="s">
        <v>1021</v>
      </c>
      <c r="B87" s="111" t="s">
        <v>1022</v>
      </c>
      <c r="C87" s="109" t="s">
        <v>1023</v>
      </c>
      <c r="D87" s="109" t="s">
        <v>1024</v>
      </c>
    </row>
    <row r="88" spans="1:4" s="91" customFormat="1">
      <c r="A88" s="91" t="s">
        <v>1033</v>
      </c>
      <c r="B88" s="113" t="s">
        <v>1034</v>
      </c>
      <c r="C88" s="107"/>
      <c r="D88" s="91" t="s">
        <v>1091</v>
      </c>
    </row>
    <row r="89" spans="1:4" s="91" customFormat="1">
      <c r="A89" s="91" t="s">
        <v>1047</v>
      </c>
      <c r="B89" s="112" t="s">
        <v>1043</v>
      </c>
      <c r="C89" s="121"/>
      <c r="D89" s="91" t="s">
        <v>1092</v>
      </c>
    </row>
    <row r="90" spans="1:4" s="91" customFormat="1">
      <c r="A90" s="91" t="s">
        <v>1049</v>
      </c>
      <c r="B90" s="112" t="s">
        <v>1045</v>
      </c>
      <c r="C90" s="124"/>
      <c r="D90" s="91" t="s">
        <v>1206</v>
      </c>
    </row>
    <row r="91" spans="1:4" s="91" customFormat="1">
      <c r="A91" s="91" t="s">
        <v>1048</v>
      </c>
      <c r="B91" s="112" t="s">
        <v>1044</v>
      </c>
      <c r="C91" s="123"/>
      <c r="D91" s="91" t="s">
        <v>1093</v>
      </c>
    </row>
    <row r="92" spans="1:4" s="91" customFormat="1">
      <c r="A92" s="91" t="s">
        <v>1046</v>
      </c>
      <c r="B92" s="112" t="s">
        <v>1063</v>
      </c>
      <c r="C92" s="122"/>
      <c r="D92" s="91" t="s">
        <v>1094</v>
      </c>
    </row>
    <row r="93" spans="1:4" s="91" customFormat="1">
      <c r="A93" s="91" t="s">
        <v>1026</v>
      </c>
      <c r="B93" s="113" t="s">
        <v>1036</v>
      </c>
      <c r="C93" s="115"/>
      <c r="D93" s="91" t="s">
        <v>1095</v>
      </c>
    </row>
    <row r="94" spans="1:4" s="91" customFormat="1">
      <c r="A94" s="91" t="s">
        <v>1032</v>
      </c>
      <c r="B94" s="113" t="s">
        <v>1037</v>
      </c>
      <c r="C94" s="116"/>
      <c r="D94" s="91" t="s">
        <v>1096</v>
      </c>
    </row>
    <row r="95" spans="1:4" s="91" customFormat="1">
      <c r="A95" s="91" t="s">
        <v>1039</v>
      </c>
      <c r="B95" s="113" t="s">
        <v>1040</v>
      </c>
      <c r="C95" s="117"/>
      <c r="D95" s="91" t="s">
        <v>1097</v>
      </c>
    </row>
    <row r="96" spans="1:4" s="91" customFormat="1">
      <c r="A96" s="91" t="s">
        <v>1031</v>
      </c>
      <c r="B96" s="112" t="s">
        <v>1042</v>
      </c>
      <c r="C96" s="120"/>
      <c r="D96" s="91" t="s">
        <v>1098</v>
      </c>
    </row>
    <row r="97" spans="1:5" s="91" customFormat="1">
      <c r="B97" s="112"/>
      <c r="C97" s="105"/>
    </row>
    <row r="98" spans="1:5" s="91" customFormat="1">
      <c r="A98" s="82" t="s">
        <v>1089</v>
      </c>
      <c r="B98" s="110"/>
      <c r="C98" s="81"/>
      <c r="D98" s="81"/>
    </row>
    <row r="99" spans="1:5" s="91" customFormat="1">
      <c r="A99" s="109" t="s">
        <v>1021</v>
      </c>
      <c r="B99" s="111" t="s">
        <v>1022</v>
      </c>
      <c r="C99" s="109" t="s">
        <v>1023</v>
      </c>
      <c r="D99" s="109" t="s">
        <v>1024</v>
      </c>
    </row>
    <row r="100" spans="1:5" s="91" customFormat="1">
      <c r="A100" s="91" t="s">
        <v>1039</v>
      </c>
      <c r="B100" s="113" t="s">
        <v>1040</v>
      </c>
      <c r="C100" s="117"/>
      <c r="D100" s="91" t="s">
        <v>1224</v>
      </c>
    </row>
    <row r="101" spans="1:5" s="91" customFormat="1">
      <c r="A101" s="91" t="s">
        <v>1046</v>
      </c>
      <c r="B101" s="112" t="s">
        <v>1063</v>
      </c>
      <c r="C101" s="122"/>
      <c r="D101" s="105" t="s">
        <v>1225</v>
      </c>
    </row>
    <row r="102" spans="1:5" s="91" customFormat="1">
      <c r="A102" s="91" t="s">
        <v>1032</v>
      </c>
      <c r="B102" s="113" t="s">
        <v>1037</v>
      </c>
      <c r="C102" s="116"/>
      <c r="D102" s="91" t="s">
        <v>1215</v>
      </c>
    </row>
    <row r="103" spans="1:5" s="91" customFormat="1">
      <c r="A103" s="91" t="s">
        <v>1047</v>
      </c>
      <c r="B103" s="112" t="s">
        <v>1043</v>
      </c>
      <c r="C103" s="121"/>
      <c r="D103" s="91" t="s">
        <v>1216</v>
      </c>
    </row>
    <row r="104" spans="1:5" s="91" customFormat="1">
      <c r="A104" s="91" t="s">
        <v>1033</v>
      </c>
      <c r="B104" s="113" t="s">
        <v>1034</v>
      </c>
      <c r="C104" s="107"/>
      <c r="D104" s="105" t="s">
        <v>1088</v>
      </c>
    </row>
    <row r="105" spans="1:5" s="91" customFormat="1">
      <c r="B105" s="112"/>
      <c r="C105" s="105"/>
    </row>
    <row r="106" spans="1:5">
      <c r="A106" s="82" t="s">
        <v>1025</v>
      </c>
      <c r="B106" s="110"/>
      <c r="C106" s="81"/>
      <c r="D106" s="81"/>
    </row>
    <row r="107" spans="1:5">
      <c r="A107" s="109" t="s">
        <v>1021</v>
      </c>
      <c r="B107" s="111" t="s">
        <v>1022</v>
      </c>
      <c r="C107" s="109" t="s">
        <v>1023</v>
      </c>
      <c r="D107" s="109" t="s">
        <v>1024</v>
      </c>
    </row>
    <row r="108" spans="1:5">
      <c r="A108" s="91" t="s">
        <v>1046</v>
      </c>
      <c r="B108" s="112" t="s">
        <v>1063</v>
      </c>
      <c r="C108" s="122"/>
      <c r="D108" t="s">
        <v>552</v>
      </c>
    </row>
    <row r="109" spans="1:5">
      <c r="A109" t="s">
        <v>1026</v>
      </c>
      <c r="B109" s="113" t="s">
        <v>1036</v>
      </c>
      <c r="C109" s="115"/>
      <c r="D109" t="s">
        <v>554</v>
      </c>
    </row>
    <row r="110" spans="1:5">
      <c r="A110" t="s">
        <v>1032</v>
      </c>
      <c r="B110" s="113" t="s">
        <v>1037</v>
      </c>
      <c r="C110" s="116"/>
      <c r="D110" t="s">
        <v>553</v>
      </c>
    </row>
    <row r="111" spans="1:5">
      <c r="A111" t="s">
        <v>1031</v>
      </c>
      <c r="B111" s="112" t="s">
        <v>1042</v>
      </c>
      <c r="C111" s="118"/>
      <c r="D111" t="s">
        <v>1028</v>
      </c>
      <c r="E111" s="113"/>
    </row>
    <row r="112" spans="1:5">
      <c r="A112" s="91" t="s">
        <v>1047</v>
      </c>
      <c r="B112" s="112" t="s">
        <v>1043</v>
      </c>
      <c r="C112" s="121"/>
      <c r="D112" t="s">
        <v>1029</v>
      </c>
    </row>
    <row r="113" spans="1:4">
      <c r="A113" t="s">
        <v>1033</v>
      </c>
      <c r="B113" s="113" t="s">
        <v>1034</v>
      </c>
      <c r="C113" s="107"/>
      <c r="D113" t="s">
        <v>555</v>
      </c>
    </row>
    <row r="114" spans="1:4">
      <c r="A114" t="s">
        <v>1039</v>
      </c>
      <c r="B114" s="113" t="s">
        <v>1040</v>
      </c>
      <c r="C114" s="117"/>
      <c r="D114" t="s">
        <v>1038</v>
      </c>
    </row>
    <row r="116" spans="1:4">
      <c r="A116" s="82" t="s">
        <v>1073</v>
      </c>
      <c r="B116" s="110"/>
      <c r="C116" s="81"/>
      <c r="D116" s="81"/>
    </row>
    <row r="117" spans="1:4">
      <c r="A117" s="109" t="s">
        <v>1021</v>
      </c>
      <c r="B117" s="111" t="s">
        <v>1022</v>
      </c>
      <c r="C117" s="109" t="s">
        <v>1023</v>
      </c>
      <c r="D117" s="109" t="s">
        <v>1024</v>
      </c>
    </row>
    <row r="118" spans="1:4">
      <c r="A118" s="91" t="s">
        <v>1032</v>
      </c>
      <c r="B118" s="113" t="s">
        <v>1037</v>
      </c>
      <c r="C118" s="116"/>
      <c r="D118" t="s">
        <v>164</v>
      </c>
    </row>
    <row r="119" spans="1:4">
      <c r="A119" s="91" t="s">
        <v>1020</v>
      </c>
      <c r="B119" s="114" t="s">
        <v>1027</v>
      </c>
      <c r="C119" s="108"/>
      <c r="D119" t="s">
        <v>1075</v>
      </c>
    </row>
    <row r="120" spans="1:4">
      <c r="A120" s="91" t="s">
        <v>1072</v>
      </c>
      <c r="B120" s="112" t="s">
        <v>1066</v>
      </c>
      <c r="C120" s="131"/>
      <c r="D120" t="s">
        <v>1082</v>
      </c>
    </row>
    <row r="121" spans="1:4">
      <c r="A121" s="91" t="s">
        <v>1039</v>
      </c>
      <c r="B121" s="113" t="s">
        <v>1040</v>
      </c>
      <c r="C121" s="117"/>
      <c r="D121" t="s">
        <v>1076</v>
      </c>
    </row>
    <row r="122" spans="1:4">
      <c r="A122" s="91" t="s">
        <v>1048</v>
      </c>
      <c r="B122" s="112" t="s">
        <v>1044</v>
      </c>
      <c r="C122" s="123"/>
      <c r="D122" t="s">
        <v>1077</v>
      </c>
    </row>
    <row r="123" spans="1:4">
      <c r="A123" s="91" t="s">
        <v>1047</v>
      </c>
      <c r="B123" s="112" t="s">
        <v>1043</v>
      </c>
      <c r="C123" s="121"/>
      <c r="D123" t="s">
        <v>1078</v>
      </c>
    </row>
    <row r="124" spans="1:4">
      <c r="A124" s="91" t="s">
        <v>1067</v>
      </c>
      <c r="B124" s="112" t="s">
        <v>1064</v>
      </c>
      <c r="C124" s="130"/>
      <c r="D124" t="s">
        <v>1079</v>
      </c>
    </row>
    <row r="125" spans="1:4">
      <c r="A125" s="91" t="s">
        <v>1033</v>
      </c>
      <c r="B125" s="113" t="s">
        <v>1034</v>
      </c>
      <c r="C125" s="107"/>
      <c r="D125" t="s">
        <v>1083</v>
      </c>
    </row>
    <row r="126" spans="1:4">
      <c r="A126" s="91" t="s">
        <v>1046</v>
      </c>
      <c r="B126" s="112" t="s">
        <v>1063</v>
      </c>
      <c r="C126" s="122"/>
      <c r="D126" t="s">
        <v>750</v>
      </c>
    </row>
    <row r="127" spans="1:4">
      <c r="A127" s="91" t="s">
        <v>1049</v>
      </c>
      <c r="B127" s="112" t="s">
        <v>1045</v>
      </c>
      <c r="C127" s="124"/>
      <c r="D127" t="s">
        <v>751</v>
      </c>
    </row>
    <row r="128" spans="1:4">
      <c r="A128" s="91" t="s">
        <v>1026</v>
      </c>
      <c r="B128" s="113" t="s">
        <v>1036</v>
      </c>
      <c r="C128" s="115"/>
      <c r="D128" t="s">
        <v>1074</v>
      </c>
    </row>
    <row r="130" spans="1:8">
      <c r="A130" s="82" t="s">
        <v>1099</v>
      </c>
      <c r="B130" s="110"/>
      <c r="C130" s="81"/>
      <c r="D130" s="81"/>
    </row>
    <row r="131" spans="1:8">
      <c r="A131" s="109" t="s">
        <v>1021</v>
      </c>
      <c r="B131" s="111" t="s">
        <v>1022</v>
      </c>
      <c r="C131" s="109" t="s">
        <v>1023</v>
      </c>
      <c r="D131" s="109" t="s">
        <v>1024</v>
      </c>
      <c r="F131" s="105"/>
      <c r="G131" s="105"/>
      <c r="H131" s="105"/>
    </row>
    <row r="132" spans="1:8">
      <c r="A132" s="91" t="s">
        <v>1039</v>
      </c>
      <c r="B132" s="113" t="s">
        <v>1040</v>
      </c>
      <c r="C132" s="117"/>
      <c r="D132" t="s">
        <v>1100</v>
      </c>
      <c r="F132" s="105"/>
      <c r="G132" s="132"/>
      <c r="H132" s="105"/>
    </row>
    <row r="133" spans="1:8">
      <c r="A133" s="91" t="s">
        <v>1026</v>
      </c>
      <c r="B133" s="113" t="s">
        <v>1036</v>
      </c>
      <c r="C133" s="115"/>
      <c r="D133" t="s">
        <v>1326</v>
      </c>
      <c r="F133" s="105"/>
      <c r="G133" s="132"/>
      <c r="H133" s="105"/>
    </row>
    <row r="134" spans="1:8">
      <c r="A134" s="91" t="s">
        <v>1046</v>
      </c>
      <c r="B134" s="112" t="s">
        <v>1063</v>
      </c>
      <c r="C134" s="122"/>
      <c r="D134" t="s">
        <v>1101</v>
      </c>
      <c r="F134" s="105"/>
      <c r="G134" s="125"/>
      <c r="H134" s="105"/>
    </row>
    <row r="135" spans="1:8">
      <c r="A135" s="91" t="s">
        <v>1047</v>
      </c>
      <c r="B135" s="112" t="s">
        <v>1043</v>
      </c>
      <c r="C135" s="121"/>
      <c r="D135" t="s">
        <v>1102</v>
      </c>
      <c r="F135" s="105"/>
      <c r="G135" s="125"/>
      <c r="H135" s="105"/>
    </row>
    <row r="136" spans="1:8">
      <c r="A136" s="91" t="s">
        <v>1032</v>
      </c>
      <c r="B136" s="113" t="s">
        <v>1037</v>
      </c>
      <c r="C136" s="116"/>
      <c r="D136" t="s">
        <v>1103</v>
      </c>
      <c r="F136" s="105"/>
      <c r="G136" s="132"/>
      <c r="H136" s="105"/>
    </row>
    <row r="137" spans="1:8">
      <c r="A137" s="91" t="s">
        <v>1033</v>
      </c>
      <c r="B137" s="113" t="s">
        <v>1034</v>
      </c>
      <c r="C137" s="107"/>
      <c r="D137" t="s">
        <v>152</v>
      </c>
      <c r="F137" s="105"/>
      <c r="G137" s="132"/>
      <c r="H137" s="105"/>
    </row>
    <row r="138" spans="1:8">
      <c r="F138" s="105"/>
      <c r="G138" s="105"/>
      <c r="H138" s="105"/>
    </row>
    <row r="139" spans="1:8">
      <c r="A139" s="82" t="s">
        <v>1104</v>
      </c>
      <c r="B139" s="110"/>
      <c r="C139" s="81"/>
      <c r="D139" s="81"/>
      <c r="F139" s="105"/>
      <c r="G139" s="105"/>
      <c r="H139" s="105"/>
    </row>
    <row r="140" spans="1:8">
      <c r="A140" s="109" t="s">
        <v>1021</v>
      </c>
      <c r="B140" s="111" t="s">
        <v>1022</v>
      </c>
      <c r="C140" s="109" t="s">
        <v>1023</v>
      </c>
      <c r="D140" s="109" t="s">
        <v>1024</v>
      </c>
    </row>
    <row r="141" spans="1:8">
      <c r="A141" s="91" t="s">
        <v>1033</v>
      </c>
      <c r="B141" s="113" t="s">
        <v>1034</v>
      </c>
      <c r="C141" s="107"/>
      <c r="D141" t="s">
        <v>135</v>
      </c>
    </row>
    <row r="142" spans="1:8">
      <c r="A142" s="91" t="s">
        <v>1039</v>
      </c>
      <c r="B142" s="113" t="s">
        <v>1040</v>
      </c>
      <c r="C142" s="117"/>
      <c r="D142" t="s">
        <v>134</v>
      </c>
    </row>
    <row r="143" spans="1:8">
      <c r="A143" s="91" t="s">
        <v>1046</v>
      </c>
      <c r="B143" s="112" t="s">
        <v>1063</v>
      </c>
      <c r="C143" s="122"/>
      <c r="D143" t="s">
        <v>133</v>
      </c>
    </row>
    <row r="144" spans="1:8">
      <c r="A144" s="91" t="s">
        <v>1047</v>
      </c>
      <c r="B144" s="112" t="s">
        <v>1043</v>
      </c>
      <c r="C144" s="121"/>
      <c r="D144" t="s">
        <v>131</v>
      </c>
    </row>
    <row r="145" spans="1:4">
      <c r="A145" s="91" t="s">
        <v>1032</v>
      </c>
      <c r="B145" s="113" t="s">
        <v>1037</v>
      </c>
      <c r="C145" s="116"/>
      <c r="D145" t="s">
        <v>130</v>
      </c>
    </row>
    <row r="147" spans="1:4">
      <c r="A147" s="82" t="s">
        <v>1105</v>
      </c>
      <c r="B147" s="110"/>
      <c r="C147" s="81"/>
      <c r="D147" s="81"/>
    </row>
    <row r="148" spans="1:4">
      <c r="A148" s="109" t="s">
        <v>1021</v>
      </c>
      <c r="B148" s="111" t="s">
        <v>1022</v>
      </c>
      <c r="C148" s="109" t="s">
        <v>1023</v>
      </c>
      <c r="D148" s="109" t="s">
        <v>1024</v>
      </c>
    </row>
    <row r="149" spans="1:4">
      <c r="A149" s="91" t="s">
        <v>1020</v>
      </c>
      <c r="B149" s="114" t="s">
        <v>1027</v>
      </c>
      <c r="C149" s="108"/>
      <c r="D149" t="s">
        <v>185</v>
      </c>
    </row>
    <row r="150" spans="1:4">
      <c r="A150" s="91" t="s">
        <v>1039</v>
      </c>
      <c r="B150" s="113" t="s">
        <v>1040</v>
      </c>
      <c r="C150" s="117"/>
      <c r="D150" t="s">
        <v>310</v>
      </c>
    </row>
    <row r="151" spans="1:4">
      <c r="A151" s="91" t="s">
        <v>1026</v>
      </c>
      <c r="B151" s="113" t="s">
        <v>1036</v>
      </c>
      <c r="C151" s="115"/>
      <c r="D151" t="s">
        <v>311</v>
      </c>
    </row>
    <row r="153" spans="1:4" s="91" customFormat="1">
      <c r="A153" s="82" t="s">
        <v>1152</v>
      </c>
      <c r="B153" s="110"/>
      <c r="C153" s="81"/>
      <c r="D153" s="81"/>
    </row>
    <row r="154" spans="1:4" s="91" customFormat="1">
      <c r="A154" s="109" t="s">
        <v>1021</v>
      </c>
      <c r="B154" s="111" t="s">
        <v>1022</v>
      </c>
      <c r="C154" s="109" t="s">
        <v>1023</v>
      </c>
      <c r="D154" s="109" t="s">
        <v>1024</v>
      </c>
    </row>
    <row r="155" spans="1:4" s="91" customFormat="1">
      <c r="A155" s="91" t="s">
        <v>1031</v>
      </c>
      <c r="B155" s="112" t="s">
        <v>1042</v>
      </c>
      <c r="C155" s="118"/>
      <c r="D155" s="91" t="s">
        <v>965</v>
      </c>
    </row>
    <row r="156" spans="1:4" s="91" customFormat="1">
      <c r="A156" s="91" t="s">
        <v>1046</v>
      </c>
      <c r="B156" s="112" t="s">
        <v>1063</v>
      </c>
      <c r="C156" s="122"/>
      <c r="D156" s="91" t="s">
        <v>102</v>
      </c>
    </row>
    <row r="157" spans="1:4" s="91" customFormat="1">
      <c r="A157" s="91" t="s">
        <v>1032</v>
      </c>
      <c r="B157" s="113" t="s">
        <v>1037</v>
      </c>
      <c r="C157" s="116"/>
      <c r="D157" s="91" t="s">
        <v>96</v>
      </c>
    </row>
    <row r="158" spans="1:4" s="91" customFormat="1">
      <c r="A158" s="91" t="s">
        <v>1067</v>
      </c>
      <c r="B158" s="112" t="s">
        <v>1064</v>
      </c>
      <c r="C158" s="130"/>
      <c r="D158" s="91" t="s">
        <v>1153</v>
      </c>
    </row>
    <row r="159" spans="1:4" s="91" customFormat="1">
      <c r="A159" s="91" t="s">
        <v>1047</v>
      </c>
      <c r="B159" s="112" t="s">
        <v>1043</v>
      </c>
      <c r="C159" s="121"/>
      <c r="D159" s="91" t="s">
        <v>1154</v>
      </c>
    </row>
    <row r="160" spans="1:4" s="91" customFormat="1">
      <c r="A160" s="91" t="s">
        <v>1039</v>
      </c>
      <c r="B160" s="113" t="s">
        <v>1040</v>
      </c>
      <c r="C160" s="117"/>
      <c r="D160" s="91" t="s">
        <v>107</v>
      </c>
    </row>
    <row r="161" spans="1:4" s="91" customFormat="1">
      <c r="A161" s="91" t="s">
        <v>1048</v>
      </c>
      <c r="B161" s="112" t="s">
        <v>1044</v>
      </c>
      <c r="C161" s="123"/>
      <c r="D161" s="91" t="s">
        <v>106</v>
      </c>
    </row>
    <row r="162" spans="1:4" s="91" customFormat="1">
      <c r="A162" s="91" t="s">
        <v>1033</v>
      </c>
      <c r="B162" s="113" t="s">
        <v>1034</v>
      </c>
      <c r="C162" s="107"/>
      <c r="D162" s="91" t="s">
        <v>105</v>
      </c>
    </row>
    <row r="163" spans="1:4" s="91" customFormat="1">
      <c r="A163" s="91" t="s">
        <v>1026</v>
      </c>
      <c r="B163" s="113" t="s">
        <v>1036</v>
      </c>
      <c r="C163" s="115"/>
      <c r="D163" s="91" t="s">
        <v>104</v>
      </c>
    </row>
    <row r="164" spans="1:4" s="91" customFormat="1">
      <c r="B164" s="112"/>
    </row>
    <row r="165" spans="1:4" s="91" customFormat="1">
      <c r="A165" s="82" t="s">
        <v>1157</v>
      </c>
      <c r="B165" s="110"/>
      <c r="C165" s="81"/>
      <c r="D165" s="81"/>
    </row>
    <row r="166" spans="1:4" s="91" customFormat="1">
      <c r="A166" s="109" t="s">
        <v>1021</v>
      </c>
      <c r="B166" s="111" t="s">
        <v>1022</v>
      </c>
      <c r="C166" s="109" t="s">
        <v>1023</v>
      </c>
      <c r="D166" s="109" t="s">
        <v>1024</v>
      </c>
    </row>
    <row r="167" spans="1:4" s="91" customFormat="1">
      <c r="A167" s="91" t="s">
        <v>1031</v>
      </c>
      <c r="B167" s="112" t="s">
        <v>1042</v>
      </c>
      <c r="C167" s="118"/>
      <c r="D167" s="91" t="s">
        <v>965</v>
      </c>
    </row>
    <row r="168" spans="1:4" s="91" customFormat="1">
      <c r="A168" s="91" t="s">
        <v>1049</v>
      </c>
      <c r="B168" s="112" t="s">
        <v>1045</v>
      </c>
      <c r="C168" s="124"/>
      <c r="D168" s="91" t="s">
        <v>1107</v>
      </c>
    </row>
    <row r="169" spans="1:4" s="91" customFormat="1">
      <c r="A169" s="91" t="s">
        <v>1039</v>
      </c>
      <c r="B169" s="113" t="s">
        <v>1040</v>
      </c>
      <c r="C169" s="117"/>
      <c r="D169" s="91" t="s">
        <v>101</v>
      </c>
    </row>
    <row r="170" spans="1:4" s="91" customFormat="1">
      <c r="A170" s="91" t="s">
        <v>1046</v>
      </c>
      <c r="B170" s="112" t="s">
        <v>1063</v>
      </c>
      <c r="C170" s="122"/>
      <c r="D170" s="91" t="s">
        <v>102</v>
      </c>
    </row>
    <row r="171" spans="1:4" s="91" customFormat="1">
      <c r="A171" s="91" t="s">
        <v>1032</v>
      </c>
      <c r="B171" s="113" t="s">
        <v>1037</v>
      </c>
      <c r="C171" s="116"/>
      <c r="D171" s="91" t="s">
        <v>96</v>
      </c>
    </row>
    <row r="172" spans="1:4" s="91" customFormat="1">
      <c r="A172" s="91" t="s">
        <v>1047</v>
      </c>
      <c r="B172" s="112" t="s">
        <v>1043</v>
      </c>
      <c r="C172" s="121"/>
      <c r="D172" s="91" t="s">
        <v>1155</v>
      </c>
    </row>
    <row r="173" spans="1:4" s="91" customFormat="1">
      <c r="A173" s="91" t="s">
        <v>1026</v>
      </c>
      <c r="B173" s="113" t="s">
        <v>1036</v>
      </c>
      <c r="C173" s="115"/>
      <c r="D173" s="91" t="s">
        <v>500</v>
      </c>
    </row>
    <row r="174" spans="1:4" s="91" customFormat="1">
      <c r="A174" s="91" t="s">
        <v>1116</v>
      </c>
      <c r="B174" s="113" t="s">
        <v>1118</v>
      </c>
      <c r="C174" s="133"/>
      <c r="D174" s="91" t="s">
        <v>1115</v>
      </c>
    </row>
    <row r="175" spans="1:4" s="91" customFormat="1">
      <c r="A175" s="91" t="s">
        <v>1117</v>
      </c>
      <c r="B175" s="113">
        <v>740000</v>
      </c>
      <c r="C175" s="134"/>
      <c r="D175" s="91" t="s">
        <v>962</v>
      </c>
    </row>
    <row r="176" spans="1:4" s="91" customFormat="1">
      <c r="A176" s="91" t="s">
        <v>1033</v>
      </c>
      <c r="B176" s="113" t="s">
        <v>1034</v>
      </c>
      <c r="C176" s="107"/>
      <c r="D176" s="91" t="s">
        <v>1156</v>
      </c>
    </row>
    <row r="177" spans="1:4" s="91" customFormat="1">
      <c r="B177" s="112"/>
    </row>
    <row r="178" spans="1:4" s="91" customFormat="1">
      <c r="A178" s="82" t="s">
        <v>1158</v>
      </c>
      <c r="B178" s="110"/>
      <c r="C178" s="81"/>
      <c r="D178" s="81"/>
    </row>
    <row r="179" spans="1:4" s="91" customFormat="1">
      <c r="A179" s="109" t="s">
        <v>1021</v>
      </c>
      <c r="B179" s="111" t="s">
        <v>1022</v>
      </c>
      <c r="C179" s="109" t="s">
        <v>1023</v>
      </c>
      <c r="D179" s="109" t="s">
        <v>1024</v>
      </c>
    </row>
    <row r="180" spans="1:4" s="91" customFormat="1">
      <c r="A180" s="91" t="s">
        <v>1031</v>
      </c>
      <c r="B180" s="112" t="s">
        <v>1042</v>
      </c>
      <c r="C180" s="118"/>
      <c r="D180" s="91" t="s">
        <v>965</v>
      </c>
    </row>
    <row r="181" spans="1:4" s="91" customFormat="1">
      <c r="A181" s="91" t="s">
        <v>1026</v>
      </c>
      <c r="B181" s="113" t="s">
        <v>1036</v>
      </c>
      <c r="C181" s="115"/>
      <c r="D181" s="91" t="s">
        <v>500</v>
      </c>
    </row>
    <row r="182" spans="1:4" s="91" customFormat="1">
      <c r="A182" s="91" t="s">
        <v>1049</v>
      </c>
      <c r="B182" s="112" t="s">
        <v>1045</v>
      </c>
      <c r="C182" s="124"/>
      <c r="D182" s="91" t="s">
        <v>1107</v>
      </c>
    </row>
    <row r="183" spans="1:4" s="91" customFormat="1">
      <c r="A183" s="91" t="s">
        <v>1039</v>
      </c>
      <c r="B183" s="113" t="s">
        <v>1040</v>
      </c>
      <c r="C183" s="117"/>
      <c r="D183" s="91" t="s">
        <v>101</v>
      </c>
    </row>
    <row r="184" spans="1:4" s="91" customFormat="1">
      <c r="A184" s="91" t="s">
        <v>1067</v>
      </c>
      <c r="B184" s="112" t="s">
        <v>1064</v>
      </c>
      <c r="C184" s="130"/>
      <c r="D184" s="91" t="s">
        <v>1151</v>
      </c>
    </row>
    <row r="185" spans="1:4" s="91" customFormat="1">
      <c r="A185" s="91" t="s">
        <v>1116</v>
      </c>
      <c r="B185" s="113" t="s">
        <v>1118</v>
      </c>
      <c r="C185" s="133"/>
      <c r="D185" s="91" t="s">
        <v>1115</v>
      </c>
    </row>
    <row r="186" spans="1:4" s="91" customFormat="1">
      <c r="A186" s="91" t="s">
        <v>1033</v>
      </c>
      <c r="B186" s="113" t="s">
        <v>1034</v>
      </c>
      <c r="C186" s="107"/>
      <c r="D186" s="91" t="s">
        <v>1156</v>
      </c>
    </row>
    <row r="187" spans="1:4" s="91" customFormat="1">
      <c r="A187" s="91" t="s">
        <v>1047</v>
      </c>
      <c r="B187" s="112" t="s">
        <v>1043</v>
      </c>
      <c r="C187" s="121"/>
      <c r="D187" s="91" t="s">
        <v>1155</v>
      </c>
    </row>
    <row r="188" spans="1:4" s="91" customFormat="1">
      <c r="A188" s="91" t="s">
        <v>1032</v>
      </c>
      <c r="B188" s="113" t="s">
        <v>1037</v>
      </c>
      <c r="C188" s="116"/>
      <c r="D188" s="91" t="s">
        <v>96</v>
      </c>
    </row>
    <row r="189" spans="1:4" s="91" customFormat="1">
      <c r="A189" s="91" t="s">
        <v>1046</v>
      </c>
      <c r="B189" s="112" t="s">
        <v>1063</v>
      </c>
      <c r="C189" s="122"/>
      <c r="D189" s="91" t="s">
        <v>102</v>
      </c>
    </row>
    <row r="190" spans="1:4" s="91" customFormat="1">
      <c r="B190" s="112"/>
    </row>
    <row r="191" spans="1:4">
      <c r="A191" s="82" t="s">
        <v>1132</v>
      </c>
      <c r="B191" s="110"/>
      <c r="C191" s="81"/>
      <c r="D191" s="81"/>
    </row>
    <row r="192" spans="1:4">
      <c r="A192" s="109" t="s">
        <v>1021</v>
      </c>
      <c r="B192" s="111" t="s">
        <v>1022</v>
      </c>
      <c r="C192" s="109" t="s">
        <v>1023</v>
      </c>
      <c r="D192" s="109" t="s">
        <v>1024</v>
      </c>
    </row>
    <row r="193" spans="1:5">
      <c r="A193" s="91" t="s">
        <v>1031</v>
      </c>
      <c r="B193" s="112" t="s">
        <v>1042</v>
      </c>
      <c r="C193" s="118"/>
      <c r="D193" s="91" t="s">
        <v>488</v>
      </c>
    </row>
    <row r="194" spans="1:5">
      <c r="A194" s="91" t="s">
        <v>1072</v>
      </c>
      <c r="B194" s="112" t="s">
        <v>1066</v>
      </c>
      <c r="C194" s="131"/>
      <c r="D194" t="s">
        <v>1106</v>
      </c>
    </row>
    <row r="195" spans="1:5" s="91" customFormat="1">
      <c r="A195" s="91" t="s">
        <v>1071</v>
      </c>
      <c r="B195" s="112" t="s">
        <v>1065</v>
      </c>
      <c r="C195" s="129"/>
      <c r="D195" s="91" t="s">
        <v>964</v>
      </c>
    </row>
    <row r="196" spans="1:5">
      <c r="A196" s="91" t="s">
        <v>1039</v>
      </c>
      <c r="B196" s="113" t="s">
        <v>1040</v>
      </c>
      <c r="C196" s="117"/>
      <c r="D196" t="s">
        <v>101</v>
      </c>
    </row>
    <row r="197" spans="1:5">
      <c r="A197" s="91" t="s">
        <v>1046</v>
      </c>
      <c r="B197" s="112" t="s">
        <v>1063</v>
      </c>
      <c r="C197" s="122"/>
      <c r="D197" t="s">
        <v>1113</v>
      </c>
      <c r="E197" s="91"/>
    </row>
    <row r="198" spans="1:5">
      <c r="A198" s="91" t="s">
        <v>1067</v>
      </c>
      <c r="B198" s="112" t="s">
        <v>1064</v>
      </c>
      <c r="C198" s="130"/>
      <c r="D198" t="s">
        <v>1114</v>
      </c>
      <c r="E198" s="91"/>
    </row>
    <row r="199" spans="1:5">
      <c r="A199" s="91" t="s">
        <v>1020</v>
      </c>
      <c r="B199" s="114" t="s">
        <v>1027</v>
      </c>
      <c r="C199" s="108"/>
      <c r="D199" t="s">
        <v>98</v>
      </c>
      <c r="E199" s="91"/>
    </row>
    <row r="200" spans="1:5">
      <c r="A200" s="91" t="s">
        <v>1048</v>
      </c>
      <c r="B200" s="112" t="s">
        <v>1044</v>
      </c>
      <c r="C200" s="123"/>
      <c r="D200" t="s">
        <v>97</v>
      </c>
    </row>
    <row r="201" spans="1:5">
      <c r="A201" s="91" t="s">
        <v>1033</v>
      </c>
      <c r="B201" s="113" t="s">
        <v>1034</v>
      </c>
      <c r="C201" s="107"/>
      <c r="D201" t="s">
        <v>1169</v>
      </c>
    </row>
    <row r="202" spans="1:5">
      <c r="A202" s="91" t="s">
        <v>1032</v>
      </c>
      <c r="B202" s="113" t="s">
        <v>1037</v>
      </c>
      <c r="C202" s="116"/>
      <c r="D202" t="s">
        <v>96</v>
      </c>
    </row>
    <row r="203" spans="1:5">
      <c r="A203" s="105" t="s">
        <v>1056</v>
      </c>
      <c r="B203" s="125" t="s">
        <v>1055</v>
      </c>
      <c r="C203" s="126"/>
      <c r="D203" t="s">
        <v>497</v>
      </c>
    </row>
    <row r="204" spans="1:5">
      <c r="A204" s="91" t="s">
        <v>1026</v>
      </c>
      <c r="B204" s="113" t="s">
        <v>1036</v>
      </c>
      <c r="C204" s="115"/>
      <c r="D204" t="s">
        <v>500</v>
      </c>
    </row>
    <row r="205" spans="1:5" s="91" customFormat="1">
      <c r="A205" s="91" t="s">
        <v>1117</v>
      </c>
      <c r="B205" s="113">
        <v>740000</v>
      </c>
      <c r="C205" s="134"/>
      <c r="D205" s="91" t="s">
        <v>962</v>
      </c>
    </row>
    <row r="206" spans="1:5" s="91" customFormat="1"/>
    <row r="207" spans="1:5">
      <c r="A207" s="82" t="s">
        <v>1314</v>
      </c>
      <c r="B207" s="110"/>
      <c r="C207" s="81"/>
      <c r="D207" s="81"/>
    </row>
    <row r="208" spans="1:5">
      <c r="A208" s="109" t="s">
        <v>1021</v>
      </c>
      <c r="B208" s="111" t="s">
        <v>1022</v>
      </c>
      <c r="C208" s="109" t="s">
        <v>1023</v>
      </c>
      <c r="D208" s="109" t="s">
        <v>1024</v>
      </c>
    </row>
    <row r="209" spans="1:4">
      <c r="A209" s="91" t="s">
        <v>1031</v>
      </c>
      <c r="B209" s="112" t="s">
        <v>1042</v>
      </c>
      <c r="C209" s="118"/>
      <c r="D209" s="91" t="s">
        <v>965</v>
      </c>
    </row>
    <row r="210" spans="1:4">
      <c r="A210" s="91" t="s">
        <v>1046</v>
      </c>
      <c r="B210" s="112" t="s">
        <v>1063</v>
      </c>
      <c r="C210" s="122"/>
      <c r="D210" s="91" t="s">
        <v>102</v>
      </c>
    </row>
    <row r="211" spans="1:4" s="91" customFormat="1">
      <c r="A211" s="91" t="s">
        <v>1049</v>
      </c>
      <c r="B211" s="112" t="s">
        <v>1045</v>
      </c>
      <c r="C211" s="124"/>
      <c r="D211" s="91" t="s">
        <v>1107</v>
      </c>
    </row>
    <row r="212" spans="1:4">
      <c r="A212" s="91" t="s">
        <v>1071</v>
      </c>
      <c r="B212" s="112" t="s">
        <v>1065</v>
      </c>
      <c r="C212" s="129"/>
      <c r="D212" s="91" t="s">
        <v>964</v>
      </c>
    </row>
    <row r="213" spans="1:4">
      <c r="A213" s="91" t="s">
        <v>1072</v>
      </c>
      <c r="B213" s="112" t="s">
        <v>1066</v>
      </c>
      <c r="C213" s="131"/>
      <c r="D213" s="91" t="s">
        <v>1106</v>
      </c>
    </row>
    <row r="214" spans="1:4">
      <c r="A214" s="91" t="s">
        <v>1039</v>
      </c>
      <c r="B214" s="113" t="s">
        <v>1040</v>
      </c>
      <c r="C214" s="117"/>
      <c r="D214" s="91" t="s">
        <v>101</v>
      </c>
    </row>
    <row r="215" spans="1:4">
      <c r="A215" s="91" t="s">
        <v>1048</v>
      </c>
      <c r="B215" s="112" t="s">
        <v>1044</v>
      </c>
      <c r="C215" s="123"/>
      <c r="D215" s="91" t="s">
        <v>1171</v>
      </c>
    </row>
    <row r="216" spans="1:4">
      <c r="A216" s="91" t="s">
        <v>1026</v>
      </c>
      <c r="B216" s="113" t="s">
        <v>1036</v>
      </c>
      <c r="C216" s="115"/>
      <c r="D216" s="91" t="s">
        <v>1170</v>
      </c>
    </row>
    <row r="217" spans="1:4">
      <c r="A217" s="91" t="s">
        <v>1032</v>
      </c>
      <c r="B217" s="113" t="s">
        <v>1037</v>
      </c>
      <c r="C217" s="116"/>
      <c r="D217" s="91" t="s">
        <v>96</v>
      </c>
    </row>
    <row r="218" spans="1:4">
      <c r="A218" s="91" t="s">
        <v>1033</v>
      </c>
      <c r="B218" s="113" t="s">
        <v>1034</v>
      </c>
      <c r="C218" s="107"/>
      <c r="D218" s="91" t="s">
        <v>1169</v>
      </c>
    </row>
    <row r="219" spans="1:4">
      <c r="A219" s="91" t="s">
        <v>1117</v>
      </c>
      <c r="B219" s="113">
        <v>740000</v>
      </c>
      <c r="C219" s="134"/>
      <c r="D219" s="91" t="s">
        <v>962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926"/>
  <sheetViews>
    <sheetView topLeftCell="B1" workbookViewId="0">
      <selection activeCell="L20" sqref="L20"/>
    </sheetView>
  </sheetViews>
  <sheetFormatPr defaultRowHeight="15"/>
  <cols>
    <col min="1" max="1" width="31.7109375" bestFit="1" customWidth="1"/>
    <col min="2" max="2" width="18.7109375" bestFit="1" customWidth="1"/>
    <col min="3" max="3" width="34.85546875" bestFit="1" customWidth="1"/>
    <col min="6" max="6" width="24" bestFit="1" customWidth="1"/>
    <col min="7" max="7" width="24" style="91" bestFit="1" customWidth="1"/>
    <col min="9" max="9" width="31.7109375" bestFit="1" customWidth="1"/>
    <col min="10" max="10" width="16.28515625" customWidth="1"/>
    <col min="11" max="11" width="12" bestFit="1" customWidth="1"/>
    <col min="12" max="12" width="22.85546875" bestFit="1" customWidth="1"/>
    <col min="13" max="14" width="12" bestFit="1" customWidth="1"/>
  </cols>
  <sheetData>
    <row r="1" spans="1:14">
      <c r="A1" s="91" t="s">
        <v>3</v>
      </c>
      <c r="B1" s="91" t="s">
        <v>1784</v>
      </c>
      <c r="C1" s="91" t="s">
        <v>1785</v>
      </c>
      <c r="D1" s="91" t="s">
        <v>1054</v>
      </c>
      <c r="E1" s="91" t="s">
        <v>1786</v>
      </c>
      <c r="F1" s="91" t="s">
        <v>1899</v>
      </c>
      <c r="G1" s="91" t="s">
        <v>1787</v>
      </c>
      <c r="I1" s="212" t="s">
        <v>1892</v>
      </c>
      <c r="J1" s="212" t="s">
        <v>1893</v>
      </c>
    </row>
    <row r="2" spans="1:14">
      <c r="A2" s="91" t="s">
        <v>1788</v>
      </c>
      <c r="B2" s="91" t="s">
        <v>149</v>
      </c>
      <c r="C2" s="91" t="s">
        <v>1789</v>
      </c>
      <c r="D2" s="91" t="s">
        <v>549</v>
      </c>
      <c r="E2" s="91">
        <v>2016</v>
      </c>
      <c r="F2" s="91">
        <f t="shared" ref="F2:F65" si="0">G2*INDEX($J$28:$J$33,MATCH(D2,$I$28:$I$33,0),1)</f>
        <v>9100.3144990878354</v>
      </c>
      <c r="G2" s="91">
        <v>10233.561210295</v>
      </c>
      <c r="I2" s="212" t="s">
        <v>1890</v>
      </c>
      <c r="J2" s="91">
        <v>2005</v>
      </c>
      <c r="K2" s="91">
        <v>2010</v>
      </c>
      <c r="L2" s="91">
        <v>2015</v>
      </c>
      <c r="M2" s="91">
        <v>2016</v>
      </c>
      <c r="N2" s="91" t="s">
        <v>1891</v>
      </c>
    </row>
    <row r="3" spans="1:14">
      <c r="A3" s="91" t="s">
        <v>1788</v>
      </c>
      <c r="B3" s="91" t="s">
        <v>149</v>
      </c>
      <c r="C3" s="91" t="s">
        <v>1789</v>
      </c>
      <c r="D3" s="91" t="s">
        <v>548</v>
      </c>
      <c r="E3" s="91">
        <v>2016</v>
      </c>
      <c r="F3" s="91">
        <f t="shared" si="0"/>
        <v>24286.176763209762</v>
      </c>
      <c r="G3" s="91">
        <v>21684.086395722999</v>
      </c>
      <c r="I3" s="112" t="s">
        <v>1788</v>
      </c>
      <c r="J3" s="213">
        <v>39013245.713365957</v>
      </c>
      <c r="K3" s="213">
        <v>40000018.956596777</v>
      </c>
      <c r="L3" s="213">
        <v>41774586.100799292</v>
      </c>
      <c r="M3" s="213">
        <v>34497006.576968476</v>
      </c>
      <c r="N3" s="213">
        <v>155284857.34773052</v>
      </c>
    </row>
    <row r="4" spans="1:14">
      <c r="A4" s="91" t="s">
        <v>1788</v>
      </c>
      <c r="B4" s="91" t="s">
        <v>149</v>
      </c>
      <c r="C4" s="91" t="s">
        <v>1789</v>
      </c>
      <c r="D4" s="91" t="s">
        <v>549</v>
      </c>
      <c r="E4" s="91">
        <v>2015</v>
      </c>
      <c r="F4" s="91">
        <f t="shared" si="0"/>
        <v>8853.3232041831379</v>
      </c>
      <c r="G4" s="91">
        <v>9955.8125088550005</v>
      </c>
      <c r="I4" s="112" t="s">
        <v>185</v>
      </c>
      <c r="J4" s="213">
        <v>7019218.6445262628</v>
      </c>
      <c r="K4" s="213">
        <v>6384604.3731383923</v>
      </c>
      <c r="L4" s="213">
        <v>7032218.0389820738</v>
      </c>
      <c r="M4" s="213">
        <v>7119431.1675021937</v>
      </c>
      <c r="N4" s="213">
        <v>27555472.224148925</v>
      </c>
    </row>
    <row r="5" spans="1:14">
      <c r="A5" s="91" t="s">
        <v>1788</v>
      </c>
      <c r="B5" s="91" t="s">
        <v>149</v>
      </c>
      <c r="C5" s="91" t="s">
        <v>1789</v>
      </c>
      <c r="D5" s="91" t="s">
        <v>548</v>
      </c>
      <c r="E5" s="91">
        <v>2015</v>
      </c>
      <c r="F5" s="91">
        <f t="shared" si="0"/>
        <v>23804.124235519044</v>
      </c>
      <c r="G5" s="91">
        <v>21253.682353142001</v>
      </c>
      <c r="I5" s="112" t="s">
        <v>1825</v>
      </c>
      <c r="J5" s="213">
        <v>56535758.370067991</v>
      </c>
      <c r="K5" s="213">
        <v>49770209.674773335</v>
      </c>
      <c r="L5" s="213">
        <v>42768689.671894811</v>
      </c>
      <c r="M5" s="213">
        <v>40125628.857328035</v>
      </c>
      <c r="N5" s="213">
        <v>189200286.57406417</v>
      </c>
    </row>
    <row r="6" spans="1:14">
      <c r="A6" s="91" t="s">
        <v>1788</v>
      </c>
      <c r="B6" s="91" t="s">
        <v>149</v>
      </c>
      <c r="C6" s="91" t="s">
        <v>1789</v>
      </c>
      <c r="D6" s="91" t="s">
        <v>549</v>
      </c>
      <c r="E6" s="91">
        <v>2010</v>
      </c>
      <c r="F6" s="91">
        <f t="shared" si="0"/>
        <v>7878.0132958386412</v>
      </c>
      <c r="G6" s="91">
        <v>8859.0489138110006</v>
      </c>
      <c r="I6" s="112" t="s">
        <v>1831</v>
      </c>
      <c r="J6" s="213">
        <v>17530766.820099127</v>
      </c>
      <c r="K6" s="213">
        <v>21313118.067011323</v>
      </c>
      <c r="L6" s="213">
        <v>20833450.380641811</v>
      </c>
      <c r="M6" s="213">
        <v>20519644.07057697</v>
      </c>
      <c r="N6" s="213">
        <v>80196979.338329226</v>
      </c>
    </row>
    <row r="7" spans="1:14">
      <c r="A7" s="91" t="s">
        <v>1788</v>
      </c>
      <c r="B7" s="91" t="s">
        <v>149</v>
      </c>
      <c r="C7" s="91" t="s">
        <v>1789</v>
      </c>
      <c r="D7" s="91" t="s">
        <v>548</v>
      </c>
      <c r="E7" s="91">
        <v>2010</v>
      </c>
      <c r="F7" s="91">
        <f t="shared" si="0"/>
        <v>21552.702152539041</v>
      </c>
      <c r="G7" s="91">
        <v>19243.484064766999</v>
      </c>
      <c r="I7" s="112" t="s">
        <v>1851</v>
      </c>
      <c r="J7" s="213">
        <v>8803491.0992393326</v>
      </c>
      <c r="K7" s="213">
        <v>10149419.741077866</v>
      </c>
      <c r="L7" s="213">
        <v>11280544.885454211</v>
      </c>
      <c r="M7" s="213">
        <v>9746900.3045907542</v>
      </c>
      <c r="N7" s="213">
        <v>39980356.030362159</v>
      </c>
    </row>
    <row r="8" spans="1:14">
      <c r="A8" s="91" t="s">
        <v>1788</v>
      </c>
      <c r="B8" s="91" t="s">
        <v>149</v>
      </c>
      <c r="C8" s="91" t="s">
        <v>1789</v>
      </c>
      <c r="D8" s="91" t="s">
        <v>549</v>
      </c>
      <c r="E8" s="91">
        <v>2005</v>
      </c>
      <c r="F8" s="91">
        <f t="shared" si="0"/>
        <v>7246.9135292020474</v>
      </c>
      <c r="G8" s="91">
        <v>8149.3593649140003</v>
      </c>
      <c r="I8" s="112" t="s">
        <v>4</v>
      </c>
      <c r="J8" s="213">
        <v>43557057.829234771</v>
      </c>
      <c r="K8" s="213">
        <v>41050894.704875238</v>
      </c>
      <c r="L8" s="213">
        <v>39990730.108967796</v>
      </c>
      <c r="M8" s="213">
        <v>40247490.918548644</v>
      </c>
      <c r="N8" s="213">
        <v>164846173.56162643</v>
      </c>
    </row>
    <row r="9" spans="1:14">
      <c r="A9" s="91" t="s">
        <v>1788</v>
      </c>
      <c r="B9" s="91" t="s">
        <v>149</v>
      </c>
      <c r="C9" s="91" t="s">
        <v>1789</v>
      </c>
      <c r="D9" s="91" t="s">
        <v>548</v>
      </c>
      <c r="E9" s="91">
        <v>2005</v>
      </c>
      <c r="F9" s="91">
        <f t="shared" si="0"/>
        <v>19511.77495813504</v>
      </c>
      <c r="G9" s="91">
        <v>17421.227641191999</v>
      </c>
      <c r="I9" s="112" t="s">
        <v>1867</v>
      </c>
      <c r="J9" s="213">
        <v>2110899.8571006386</v>
      </c>
      <c r="K9" s="213">
        <v>1867042.7609793283</v>
      </c>
      <c r="L9" s="213">
        <v>1900277.7683397946</v>
      </c>
      <c r="M9" s="213">
        <v>1985612.3572736569</v>
      </c>
      <c r="N9" s="213">
        <v>7863832.7436934188</v>
      </c>
    </row>
    <row r="10" spans="1:14">
      <c r="A10" s="91" t="s">
        <v>1788</v>
      </c>
      <c r="B10" s="91" t="s">
        <v>149</v>
      </c>
      <c r="C10" s="91" t="s">
        <v>1790</v>
      </c>
      <c r="D10" s="91" t="s">
        <v>549</v>
      </c>
      <c r="E10" s="91">
        <v>2016</v>
      </c>
      <c r="F10" s="91">
        <f t="shared" si="0"/>
        <v>2363877.1635251283</v>
      </c>
      <c r="G10" s="91">
        <v>2658246.7725678799</v>
      </c>
      <c r="I10" s="112" t="s">
        <v>1891</v>
      </c>
      <c r="J10" s="213">
        <v>174570438.33363408</v>
      </c>
      <c r="K10" s="213">
        <v>170535308.27845225</v>
      </c>
      <c r="L10" s="213">
        <v>165580496.95507976</v>
      </c>
      <c r="M10" s="213">
        <v>154241714.25278875</v>
      </c>
      <c r="N10" s="213">
        <v>664927957.81995487</v>
      </c>
    </row>
    <row r="11" spans="1:14">
      <c r="A11" s="91" t="s">
        <v>1788</v>
      </c>
      <c r="B11" s="91" t="s">
        <v>149</v>
      </c>
      <c r="C11" s="91" t="s">
        <v>1790</v>
      </c>
      <c r="D11" s="91" t="s">
        <v>549</v>
      </c>
      <c r="E11" s="91">
        <v>2015</v>
      </c>
      <c r="F11" s="91">
        <f t="shared" si="0"/>
        <v>2272928.8865999323</v>
      </c>
      <c r="G11" s="91">
        <v>2555972.8611576599</v>
      </c>
    </row>
    <row r="12" spans="1:14">
      <c r="A12" s="91" t="s">
        <v>1788</v>
      </c>
      <c r="B12" s="91" t="s">
        <v>149</v>
      </c>
      <c r="C12" s="91" t="s">
        <v>1790</v>
      </c>
      <c r="D12" s="91" t="s">
        <v>549</v>
      </c>
      <c r="E12" s="91">
        <v>2010</v>
      </c>
      <c r="F12" s="91">
        <f t="shared" si="0"/>
        <v>2110119.2133714845</v>
      </c>
      <c r="G12" s="91">
        <v>2372888.7757913298</v>
      </c>
      <c r="J12">
        <v>2005</v>
      </c>
      <c r="K12" t="s">
        <v>1902</v>
      </c>
      <c r="L12" t="s">
        <v>1906</v>
      </c>
      <c r="M12" t="s">
        <v>1904</v>
      </c>
    </row>
    <row r="13" spans="1:14">
      <c r="A13" s="91" t="s">
        <v>1788</v>
      </c>
      <c r="B13" s="91" t="s">
        <v>149</v>
      </c>
      <c r="C13" s="91" t="s">
        <v>1790</v>
      </c>
      <c r="D13" s="91" t="s">
        <v>549</v>
      </c>
      <c r="E13" s="91">
        <v>2005</v>
      </c>
      <c r="F13" s="91">
        <f t="shared" si="0"/>
        <v>1971171.9274725569</v>
      </c>
      <c r="G13" s="91">
        <v>2216638.6203276301</v>
      </c>
      <c r="I13" s="112" t="s">
        <v>892</v>
      </c>
      <c r="J13" s="215">
        <f>(SUMIFS($F$2:$F$926,$A$2:$A$926,"residential",$E$2:$E$926,2005)+SUMIFS($F$2:$F$926,$A$2:$A$926,"commercial",$E$2:$E$926,2005)-SUMIFS($F$2:$F$926,$A$2:$A$926,"residential",$E$2:$E$926,2005,$D$2:$D$926,"HFCs")-SUMIFS($F$2:$F$926,$A$2:$A$926,"commercial",$E$2:$E$926,2005,$D$2:$D$926,"HFCs"))/10^6*$J$23</f>
        <v>13.674398924381405</v>
      </c>
      <c r="K13" s="216">
        <v>0.5</v>
      </c>
      <c r="L13" s="214">
        <f>J13*(1-K13)</f>
        <v>6.8371994621907026</v>
      </c>
    </row>
    <row r="14" spans="1:14">
      <c r="A14" s="91" t="s">
        <v>1788</v>
      </c>
      <c r="B14" s="91" t="s">
        <v>149</v>
      </c>
      <c r="C14" s="91" t="s">
        <v>1791</v>
      </c>
      <c r="D14" s="91" t="s">
        <v>549</v>
      </c>
      <c r="E14" s="91">
        <v>2016</v>
      </c>
      <c r="F14" s="91">
        <f t="shared" si="0"/>
        <v>1369376.1028484222</v>
      </c>
      <c r="G14" s="91">
        <v>1539902.1835804901</v>
      </c>
      <c r="I14" s="112" t="s">
        <v>102</v>
      </c>
      <c r="J14" s="215">
        <f>(SUMIFS($F$2:$F$926,$A$2:$A$926,"electricity generation",$E$2:$E$926,2005))/10^6*$J$23</f>
        <v>51.279556181417625</v>
      </c>
      <c r="K14" s="216">
        <v>0.89</v>
      </c>
      <c r="L14" s="214">
        <f t="shared" ref="L14:L20" si="1">J14*(1-K14)</f>
        <v>5.640751179955938</v>
      </c>
    </row>
    <row r="15" spans="1:14">
      <c r="A15" s="91" t="s">
        <v>1788</v>
      </c>
      <c r="B15" s="91" t="s">
        <v>149</v>
      </c>
      <c r="C15" s="91" t="s">
        <v>1791</v>
      </c>
      <c r="D15" s="91" t="s">
        <v>540</v>
      </c>
      <c r="E15" s="91">
        <v>2016</v>
      </c>
      <c r="F15" s="91">
        <f t="shared" si="0"/>
        <v>9482772.1464136504</v>
      </c>
      <c r="G15" s="91">
        <v>9482772.1464136504</v>
      </c>
      <c r="I15" s="112" t="s">
        <v>9</v>
      </c>
      <c r="J15" s="215">
        <f>(SUMIFS($F$2:$F$926,$A$2:$A$926,"industrial",$E$2:$E$926,2005)+SUMIFS($F$2:$F$926,$A$2:$A$926,"transportation",$E$2:$E$926,2005,$D$2:$D$926,"HFCs")+SUMIFS($F$2:$F$926,$A$2:$A$926,"residential",$E$2:$E$926,2005,$D$2:$D$926,"HFCs")+SUMIFS($F$2:$F$926,$A$2:$A$926,"commercial",$E$2:$E$926,2005,$D$2:$D$926,"HFCs"))/10^6*$J$23</f>
        <v>17.594153052682607</v>
      </c>
      <c r="K15" s="216">
        <v>0.3</v>
      </c>
      <c r="L15" s="214">
        <f t="shared" si="1"/>
        <v>12.315907136877824</v>
      </c>
    </row>
    <row r="16" spans="1:14">
      <c r="A16" s="91" t="s">
        <v>1788</v>
      </c>
      <c r="B16" s="91" t="s">
        <v>149</v>
      </c>
      <c r="C16" s="91" t="s">
        <v>1791</v>
      </c>
      <c r="D16" s="91" t="s">
        <v>549</v>
      </c>
      <c r="E16" s="91">
        <v>2015</v>
      </c>
      <c r="F16" s="91">
        <f t="shared" si="0"/>
        <v>1370243.2789085035</v>
      </c>
      <c r="G16" s="91">
        <v>1540877.34760277</v>
      </c>
      <c r="I16" s="112" t="s">
        <v>4</v>
      </c>
      <c r="J16" s="215">
        <f>(SUMIFS($F$2:$F$926,$A$2:$A$926,"transportation",$E$2:$E$926,2005)-SUMIFS($F$2:$F$926,$A$2:$A$926,"transportation",$E$2:$E$926,2005,$D$2:$D$926,"HFCs"))/10^6*$J$23</f>
        <v>38.58531877272943</v>
      </c>
      <c r="K16" s="216">
        <v>0.4</v>
      </c>
      <c r="L16" s="214">
        <f t="shared" si="1"/>
        <v>23.151191263637656</v>
      </c>
    </row>
    <row r="17" spans="1:13">
      <c r="A17" s="91" t="s">
        <v>1788</v>
      </c>
      <c r="B17" s="91" t="s">
        <v>149</v>
      </c>
      <c r="C17" s="91" t="s">
        <v>1791</v>
      </c>
      <c r="D17" s="91" t="s">
        <v>540</v>
      </c>
      <c r="E17" s="91">
        <v>2015</v>
      </c>
      <c r="F17" s="91">
        <f t="shared" si="0"/>
        <v>9472622.17193022</v>
      </c>
      <c r="G17" s="91">
        <v>9472622.17193022</v>
      </c>
      <c r="I17" s="112" t="s">
        <v>151</v>
      </c>
      <c r="J17" s="215">
        <f>(SUMIFS($F$2:$F$926,$A$2:$A$926,"Agriculture, Forestry and Land use",$E$2:$E$926,2005,$B$2:$B$926,"agriculture")+SUMIFS($F$2:$F$926,$A$2:$A$926,"Agriculture, Forestry and Land use",$E$2:$E$926,2005,$B$2:$B$926,"energy")-SUMIFS($F$2:$F$926,$A$2:$A$926,"Agriculture, Forestry and Land use",$E$2:$E$926,2005,$C$2:$C$926,"cultivated histosols"))/10^6*$J$23</f>
        <v>23.105685153500463</v>
      </c>
      <c r="K17" s="216">
        <v>0.25</v>
      </c>
      <c r="L17" s="214">
        <f t="shared" si="1"/>
        <v>17.329263865125348</v>
      </c>
    </row>
    <row r="18" spans="1:13">
      <c r="A18" s="91" t="s">
        <v>1788</v>
      </c>
      <c r="B18" s="91" t="s">
        <v>149</v>
      </c>
      <c r="C18" s="91" t="s">
        <v>1791</v>
      </c>
      <c r="D18" s="91" t="s">
        <v>549</v>
      </c>
      <c r="E18" s="91">
        <v>2010</v>
      </c>
      <c r="F18" s="91">
        <f t="shared" si="0"/>
        <v>1385509.102518542</v>
      </c>
      <c r="G18" s="91">
        <v>1558044.1983038699</v>
      </c>
      <c r="I18" s="112" t="s">
        <v>893</v>
      </c>
      <c r="J18" s="215">
        <f>(SUMIFS($F$2:$F$926,$A$2:$A$926,"Agriculture, Forestry and Land use",$E$2:$E$926,2005,$B$2:$B$926,"land use")+SUMIFS($F$2:$F$926,$A$2:$A$926,"Agriculture, Forestry and Land use",$E$2:$E$926,2005,$B$2:$B$926,"forestry")+SUMIFS($F$2:$F$926,$A$2:$A$926,"Agriculture, Forestry and Land use",$E$2:$E$926,2005,$C$2:$C$926,"cultivated histosols"))/10^6*$J$23</f>
        <v>12.239788190947111</v>
      </c>
      <c r="K18" s="216">
        <v>0</v>
      </c>
      <c r="L18" s="214">
        <f t="shared" si="1"/>
        <v>12.239788190947111</v>
      </c>
    </row>
    <row r="19" spans="1:13">
      <c r="A19" s="91" t="s">
        <v>1788</v>
      </c>
      <c r="B19" s="91" t="s">
        <v>149</v>
      </c>
      <c r="C19" s="91" t="s">
        <v>1791</v>
      </c>
      <c r="D19" s="91" t="s">
        <v>540</v>
      </c>
      <c r="E19" s="91">
        <v>2010</v>
      </c>
      <c r="F19" s="91">
        <f t="shared" si="0"/>
        <v>9354083.6911723707</v>
      </c>
      <c r="G19" s="91">
        <v>9354083.6911723707</v>
      </c>
      <c r="I19" s="112" t="s">
        <v>1867</v>
      </c>
      <c r="J19" s="215">
        <f>(SUMIFS($F$2:$F$926,$A$2:$A$926,"waste",$E$2:$E$926,2005))/10^6*$J$23</f>
        <v>2.2006289220821564</v>
      </c>
      <c r="K19" s="216">
        <v>0.25</v>
      </c>
      <c r="L19" s="214">
        <f t="shared" si="1"/>
        <v>1.6504716915616173</v>
      </c>
    </row>
    <row r="20" spans="1:13">
      <c r="A20" s="91" t="s">
        <v>1788</v>
      </c>
      <c r="B20" s="91" t="s">
        <v>149</v>
      </c>
      <c r="C20" s="91" t="s">
        <v>1791</v>
      </c>
      <c r="D20" s="91" t="s">
        <v>549</v>
      </c>
      <c r="E20" s="91">
        <v>2005</v>
      </c>
      <c r="F20" s="91">
        <f t="shared" si="0"/>
        <v>1389062.3795588138</v>
      </c>
      <c r="G20" s="91">
        <v>1562039.9589001001</v>
      </c>
      <c r="I20" s="112" t="s">
        <v>1900</v>
      </c>
      <c r="J20" s="215">
        <f>SUM(J13:J19)</f>
        <v>158.67952919774081</v>
      </c>
      <c r="K20" s="216">
        <f>SUM(L13:L19)/SUM(J13:J19)</f>
        <v>0.4988959394481447</v>
      </c>
      <c r="L20" s="217">
        <f t="shared" si="1"/>
        <v>79.5149564074446</v>
      </c>
      <c r="M20">
        <f>J20*0.2</f>
        <v>31.735905839548163</v>
      </c>
    </row>
    <row r="21" spans="1:13">
      <c r="A21" s="91" t="s">
        <v>1788</v>
      </c>
      <c r="B21" s="91" t="s">
        <v>149</v>
      </c>
      <c r="C21" s="91" t="s">
        <v>1791</v>
      </c>
      <c r="D21" s="91" t="s">
        <v>540</v>
      </c>
      <c r="E21" s="91">
        <v>2005</v>
      </c>
      <c r="F21" s="91">
        <f t="shared" si="0"/>
        <v>9442536.2492049504</v>
      </c>
      <c r="G21" s="91">
        <v>9442536.2492049504</v>
      </c>
      <c r="I21" s="112" t="s">
        <v>1901</v>
      </c>
      <c r="J21" s="215">
        <f>SUM(J13:J19)-J18</f>
        <v>146.4397410067937</v>
      </c>
      <c r="K21" s="216">
        <f>SUM(L13:L17,L19)/SUM(J13:J17,J19)</f>
        <v>0.45701244852819217</v>
      </c>
      <c r="L21" s="217">
        <f>J21*(1-K21)</f>
        <v>79.5149564074446</v>
      </c>
      <c r="M21" s="91">
        <f>J21*0.2</f>
        <v>29.287948201358741</v>
      </c>
    </row>
    <row r="22" spans="1:13">
      <c r="A22" s="91" t="s">
        <v>1788</v>
      </c>
      <c r="B22" s="91" t="s">
        <v>149</v>
      </c>
      <c r="C22" s="91" t="s">
        <v>1792</v>
      </c>
      <c r="D22" s="91" t="s">
        <v>549</v>
      </c>
      <c r="E22" s="91">
        <v>2016</v>
      </c>
      <c r="F22" s="91">
        <f t="shared" si="0"/>
        <v>1170255.1363809798</v>
      </c>
      <c r="G22" s="91">
        <v>1315985.0212888001</v>
      </c>
      <c r="L22" s="214"/>
    </row>
    <row r="23" spans="1:13">
      <c r="A23" s="91" t="s">
        <v>1788</v>
      </c>
      <c r="B23" s="91" t="s">
        <v>149</v>
      </c>
      <c r="C23" s="91" t="s">
        <v>1792</v>
      </c>
      <c r="D23" s="91" t="s">
        <v>549</v>
      </c>
      <c r="E23" s="91">
        <v>2015</v>
      </c>
      <c r="F23" s="91">
        <f t="shared" si="0"/>
        <v>923148.71240406309</v>
      </c>
      <c r="G23" s="91">
        <v>1038106.85394872</v>
      </c>
      <c r="I23" s="112" t="s">
        <v>1905</v>
      </c>
      <c r="J23">
        <f>CONVERT(2000,"lbm","kg")/1000</f>
        <v>0.90718474000000004</v>
      </c>
    </row>
    <row r="24" spans="1:13">
      <c r="A24" s="91" t="s">
        <v>1788</v>
      </c>
      <c r="B24" s="91" t="s">
        <v>149</v>
      </c>
      <c r="C24" s="91" t="s">
        <v>1792</v>
      </c>
      <c r="D24" s="91" t="s">
        <v>549</v>
      </c>
      <c r="E24" s="91">
        <v>2010</v>
      </c>
      <c r="F24" s="91">
        <f t="shared" si="0"/>
        <v>837919.49628206401</v>
      </c>
      <c r="G24" s="91">
        <v>942264.18827190599</v>
      </c>
    </row>
    <row r="25" spans="1:13">
      <c r="A25" s="91" t="s">
        <v>1788</v>
      </c>
      <c r="B25" s="91" t="s">
        <v>149</v>
      </c>
      <c r="C25" s="91" t="s">
        <v>1792</v>
      </c>
      <c r="D25" s="91" t="s">
        <v>549</v>
      </c>
      <c r="E25" s="91">
        <v>2005</v>
      </c>
      <c r="F25" s="91">
        <f t="shared" si="0"/>
        <v>895725.39341375581</v>
      </c>
      <c r="G25" s="91">
        <v>1007268.55561245</v>
      </c>
    </row>
    <row r="26" spans="1:13">
      <c r="A26" s="91" t="s">
        <v>1788</v>
      </c>
      <c r="B26" s="91" t="s">
        <v>149</v>
      </c>
      <c r="C26" s="91" t="s">
        <v>1793</v>
      </c>
      <c r="D26" s="91" t="s">
        <v>549</v>
      </c>
      <c r="E26" s="91">
        <v>2016</v>
      </c>
      <c r="F26" s="91">
        <f t="shared" si="0"/>
        <v>883243.86187337316</v>
      </c>
      <c r="G26" s="91">
        <v>993232.720144397</v>
      </c>
    </row>
    <row r="27" spans="1:13">
      <c r="A27" s="91" t="s">
        <v>1788</v>
      </c>
      <c r="B27" s="91" t="s">
        <v>149</v>
      </c>
      <c r="C27" s="91" t="s">
        <v>1793</v>
      </c>
      <c r="D27" s="91" t="s">
        <v>549</v>
      </c>
      <c r="E27" s="91">
        <v>2015</v>
      </c>
      <c r="F27" s="91">
        <f t="shared" si="0"/>
        <v>860566.21791191481</v>
      </c>
      <c r="G27" s="91">
        <v>967731.06768962496</v>
      </c>
      <c r="I27" s="112" t="s">
        <v>1894</v>
      </c>
      <c r="J27" t="s">
        <v>1895</v>
      </c>
      <c r="K27" t="s">
        <v>1896</v>
      </c>
    </row>
    <row r="28" spans="1:13">
      <c r="A28" s="91" t="s">
        <v>1788</v>
      </c>
      <c r="B28" s="91" t="s">
        <v>149</v>
      </c>
      <c r="C28" s="91" t="s">
        <v>1793</v>
      </c>
      <c r="D28" s="91" t="s">
        <v>549</v>
      </c>
      <c r="E28" s="91">
        <v>2010</v>
      </c>
      <c r="F28" s="91">
        <f t="shared" si="0"/>
        <v>890708.92505654774</v>
      </c>
      <c r="G28" s="91">
        <v>1001627.39496925</v>
      </c>
      <c r="I28" s="112" t="s">
        <v>540</v>
      </c>
      <c r="J28">
        <v>1</v>
      </c>
      <c r="K28" t="s">
        <v>1897</v>
      </c>
    </row>
    <row r="29" spans="1:13">
      <c r="A29" s="91" t="s">
        <v>1788</v>
      </c>
      <c r="B29" s="91" t="s">
        <v>149</v>
      </c>
      <c r="C29" s="91" t="s">
        <v>1793</v>
      </c>
      <c r="D29" s="91" t="s">
        <v>549</v>
      </c>
      <c r="E29" s="91">
        <v>2005</v>
      </c>
      <c r="F29" s="91">
        <f t="shared" si="0"/>
        <v>876795.68249688018</v>
      </c>
      <c r="G29" s="91">
        <v>985981.55993988796</v>
      </c>
      <c r="I29" s="112" t="s">
        <v>549</v>
      </c>
      <c r="J29">
        <f>265/298</f>
        <v>0.88926174496644295</v>
      </c>
    </row>
    <row r="30" spans="1:13">
      <c r="A30" s="91" t="s">
        <v>1788</v>
      </c>
      <c r="B30" s="91" t="s">
        <v>149</v>
      </c>
      <c r="C30" s="91" t="s">
        <v>1794</v>
      </c>
      <c r="D30" s="91" t="s">
        <v>549</v>
      </c>
      <c r="E30" s="91">
        <v>2016</v>
      </c>
      <c r="F30" s="91">
        <f t="shared" si="0"/>
        <v>3200435.3018920934</v>
      </c>
      <c r="G30" s="91">
        <v>3598980.07533526</v>
      </c>
      <c r="I30" s="112" t="s">
        <v>548</v>
      </c>
      <c r="J30">
        <f>28/25</f>
        <v>1.1200000000000001</v>
      </c>
    </row>
    <row r="31" spans="1:13">
      <c r="A31" s="91" t="s">
        <v>1788</v>
      </c>
      <c r="B31" s="91" t="s">
        <v>149</v>
      </c>
      <c r="C31" s="91" t="s">
        <v>1794</v>
      </c>
      <c r="D31" s="91" t="s">
        <v>549</v>
      </c>
      <c r="E31" s="91">
        <v>2015</v>
      </c>
      <c r="F31" s="91">
        <f t="shared" si="0"/>
        <v>3203597.5587098398</v>
      </c>
      <c r="G31" s="91">
        <v>3602536.1226246501</v>
      </c>
      <c r="I31" s="112" t="s">
        <v>1823</v>
      </c>
      <c r="J31">
        <v>1</v>
      </c>
      <c r="K31" t="s">
        <v>1898</v>
      </c>
    </row>
    <row r="32" spans="1:13">
      <c r="A32" s="91" t="s">
        <v>1788</v>
      </c>
      <c r="B32" s="91" t="s">
        <v>149</v>
      </c>
      <c r="C32" s="91" t="s">
        <v>1794</v>
      </c>
      <c r="D32" s="91" t="s">
        <v>549</v>
      </c>
      <c r="E32" s="91">
        <v>2010</v>
      </c>
      <c r="F32" s="91">
        <f t="shared" si="0"/>
        <v>2988205.1493198052</v>
      </c>
      <c r="G32" s="91">
        <v>3360321.2622539699</v>
      </c>
      <c r="I32" s="112" t="s">
        <v>1847</v>
      </c>
      <c r="J32">
        <v>1</v>
      </c>
      <c r="K32" s="91" t="s">
        <v>1898</v>
      </c>
    </row>
    <row r="33" spans="1:10">
      <c r="A33" s="91" t="s">
        <v>1788</v>
      </c>
      <c r="B33" s="91" t="s">
        <v>149</v>
      </c>
      <c r="C33" s="91" t="s">
        <v>1794</v>
      </c>
      <c r="D33" s="91" t="s">
        <v>549</v>
      </c>
      <c r="E33" s="91">
        <v>2005</v>
      </c>
      <c r="F33" s="91">
        <f t="shared" si="0"/>
        <v>2710640.0160389515</v>
      </c>
      <c r="G33" s="91">
        <v>3048191.4142626701</v>
      </c>
      <c r="I33" s="112" t="s">
        <v>1829</v>
      </c>
      <c r="J33">
        <f>23500/22800</f>
        <v>1.0307017543859649</v>
      </c>
    </row>
    <row r="34" spans="1:10">
      <c r="A34" s="91" t="s">
        <v>1788</v>
      </c>
      <c r="B34" s="91" t="s">
        <v>149</v>
      </c>
      <c r="C34" s="91" t="s">
        <v>1795</v>
      </c>
      <c r="D34" s="91" t="s">
        <v>540</v>
      </c>
      <c r="E34" s="91">
        <v>2016</v>
      </c>
      <c r="F34" s="91">
        <f t="shared" si="0"/>
        <v>24069.208963911002</v>
      </c>
      <c r="G34" s="91">
        <v>24069.208963911002</v>
      </c>
    </row>
    <row r="35" spans="1:10">
      <c r="A35" s="91" t="s">
        <v>1788</v>
      </c>
      <c r="B35" s="91" t="s">
        <v>149</v>
      </c>
      <c r="C35" s="91" t="s">
        <v>1795</v>
      </c>
      <c r="D35" s="91" t="s">
        <v>540</v>
      </c>
      <c r="E35" s="91">
        <v>2015</v>
      </c>
      <c r="F35" s="91">
        <f t="shared" si="0"/>
        <v>24069.208963911002</v>
      </c>
      <c r="G35" s="91">
        <v>24069.208963911002</v>
      </c>
    </row>
    <row r="36" spans="1:10">
      <c r="A36" s="91" t="s">
        <v>1788</v>
      </c>
      <c r="B36" s="91" t="s">
        <v>149</v>
      </c>
      <c r="C36" s="91" t="s">
        <v>1795</v>
      </c>
      <c r="D36" s="91" t="s">
        <v>540</v>
      </c>
      <c r="E36" s="91">
        <v>2010</v>
      </c>
      <c r="F36" s="91">
        <f t="shared" si="0"/>
        <v>28597.079957122001</v>
      </c>
      <c r="G36" s="91">
        <v>28597.079957122001</v>
      </c>
    </row>
    <row r="37" spans="1:10">
      <c r="A37" s="91" t="s">
        <v>1788</v>
      </c>
      <c r="B37" s="91" t="s">
        <v>149</v>
      </c>
      <c r="C37" s="91" t="s">
        <v>1795</v>
      </c>
      <c r="D37" s="91" t="s">
        <v>540</v>
      </c>
      <c r="E37" s="91">
        <v>2005</v>
      </c>
      <c r="F37" s="91">
        <f t="shared" si="0"/>
        <v>33919.314282475003</v>
      </c>
      <c r="G37" s="91">
        <v>33919.314282475003</v>
      </c>
    </row>
    <row r="38" spans="1:10">
      <c r="A38" s="91" t="s">
        <v>1788</v>
      </c>
      <c r="B38" s="91" t="s">
        <v>149</v>
      </c>
      <c r="C38" s="91" t="s">
        <v>1796</v>
      </c>
      <c r="D38" s="91" t="s">
        <v>548</v>
      </c>
      <c r="E38" s="91">
        <v>2016</v>
      </c>
      <c r="F38" s="91">
        <f t="shared" si="0"/>
        <v>3408731.490212597</v>
      </c>
      <c r="G38" s="91">
        <v>3043510.2591183898</v>
      </c>
    </row>
    <row r="39" spans="1:10">
      <c r="A39" s="91" t="s">
        <v>1788</v>
      </c>
      <c r="B39" s="91" t="s">
        <v>149</v>
      </c>
      <c r="C39" s="91" t="s">
        <v>1796</v>
      </c>
      <c r="D39" s="91" t="s">
        <v>548</v>
      </c>
      <c r="E39" s="91">
        <v>2015</v>
      </c>
      <c r="F39" s="91">
        <f t="shared" si="0"/>
        <v>3326405.0761968098</v>
      </c>
      <c r="G39" s="91">
        <v>2970004.53231858</v>
      </c>
    </row>
    <row r="40" spans="1:10">
      <c r="A40" s="91" t="s">
        <v>1788</v>
      </c>
      <c r="B40" s="91" t="s">
        <v>149</v>
      </c>
      <c r="C40" s="91" t="s">
        <v>1796</v>
      </c>
      <c r="D40" s="91" t="s">
        <v>548</v>
      </c>
      <c r="E40" s="91">
        <v>2010</v>
      </c>
      <c r="F40" s="91">
        <f t="shared" si="0"/>
        <v>3387380.7471211907</v>
      </c>
      <c r="G40" s="91">
        <v>3024447.0956439199</v>
      </c>
    </row>
    <row r="41" spans="1:10">
      <c r="A41" s="91" t="s">
        <v>1788</v>
      </c>
      <c r="B41" s="91" t="s">
        <v>149</v>
      </c>
      <c r="C41" s="91" t="s">
        <v>1796</v>
      </c>
      <c r="D41" s="91" t="s">
        <v>548</v>
      </c>
      <c r="E41" s="91">
        <v>2005</v>
      </c>
      <c r="F41" s="91">
        <f t="shared" si="0"/>
        <v>2945488.9189238804</v>
      </c>
      <c r="G41" s="91">
        <v>2629900.8204677501</v>
      </c>
    </row>
    <row r="42" spans="1:10">
      <c r="A42" s="91" t="s">
        <v>1788</v>
      </c>
      <c r="B42" s="91" t="s">
        <v>149</v>
      </c>
      <c r="C42" s="91" t="s">
        <v>1797</v>
      </c>
      <c r="D42" s="91" t="s">
        <v>549</v>
      </c>
      <c r="E42" s="91">
        <v>2016</v>
      </c>
      <c r="F42" s="91">
        <f t="shared" si="0"/>
        <v>716429.72873992752</v>
      </c>
      <c r="G42" s="91">
        <v>805645.50628112606</v>
      </c>
    </row>
    <row r="43" spans="1:10">
      <c r="A43" s="91" t="s">
        <v>1788</v>
      </c>
      <c r="B43" s="91" t="s">
        <v>149</v>
      </c>
      <c r="C43" s="91" t="s">
        <v>1797</v>
      </c>
      <c r="D43" s="91" t="s">
        <v>549</v>
      </c>
      <c r="E43" s="91">
        <v>2015</v>
      </c>
      <c r="F43" s="91">
        <f t="shared" si="0"/>
        <v>694559.03454398096</v>
      </c>
      <c r="G43" s="91">
        <v>781051.29167587298</v>
      </c>
    </row>
    <row r="44" spans="1:10">
      <c r="A44" s="91" t="s">
        <v>1788</v>
      </c>
      <c r="B44" s="91" t="s">
        <v>149</v>
      </c>
      <c r="C44" s="91" t="s">
        <v>1797</v>
      </c>
      <c r="D44" s="91" t="s">
        <v>549</v>
      </c>
      <c r="E44" s="91">
        <v>2010</v>
      </c>
      <c r="F44" s="91">
        <f t="shared" si="0"/>
        <v>704571.88804942754</v>
      </c>
      <c r="G44" s="91">
        <v>792311.02882539399</v>
      </c>
    </row>
    <row r="45" spans="1:10">
      <c r="A45" s="91" t="s">
        <v>1788</v>
      </c>
      <c r="B45" s="91" t="s">
        <v>149</v>
      </c>
      <c r="C45" s="91" t="s">
        <v>1797</v>
      </c>
      <c r="D45" s="91" t="s">
        <v>549</v>
      </c>
      <c r="E45" s="91">
        <v>2005</v>
      </c>
      <c r="F45" s="91">
        <f t="shared" si="0"/>
        <v>689236.00198238657</v>
      </c>
      <c r="G45" s="91">
        <v>775065.39090849506</v>
      </c>
    </row>
    <row r="46" spans="1:10">
      <c r="A46" s="91" t="s">
        <v>1788</v>
      </c>
      <c r="B46" s="91" t="s">
        <v>149</v>
      </c>
      <c r="C46" s="91" t="s">
        <v>1798</v>
      </c>
      <c r="D46" s="91" t="s">
        <v>549</v>
      </c>
      <c r="E46" s="91">
        <v>2016</v>
      </c>
      <c r="F46" s="91">
        <f t="shared" si="0"/>
        <v>4032225.2243378828</v>
      </c>
      <c r="G46" s="91">
        <v>4534351.3843497699</v>
      </c>
    </row>
    <row r="47" spans="1:10">
      <c r="A47" s="91" t="s">
        <v>1788</v>
      </c>
      <c r="B47" s="91" t="s">
        <v>149</v>
      </c>
      <c r="C47" s="91" t="s">
        <v>1798</v>
      </c>
      <c r="D47" s="91" t="s">
        <v>549</v>
      </c>
      <c r="E47" s="91">
        <v>2015</v>
      </c>
      <c r="F47" s="91">
        <f t="shared" si="0"/>
        <v>4033144.5151476962</v>
      </c>
      <c r="G47" s="91">
        <v>4535385.1528830696</v>
      </c>
    </row>
    <row r="48" spans="1:10">
      <c r="A48" s="91" t="s">
        <v>1788</v>
      </c>
      <c r="B48" s="91" t="s">
        <v>149</v>
      </c>
      <c r="C48" s="91" t="s">
        <v>1798</v>
      </c>
      <c r="D48" s="91" t="s">
        <v>549</v>
      </c>
      <c r="E48" s="91">
        <v>2010</v>
      </c>
      <c r="F48" s="91">
        <f t="shared" si="0"/>
        <v>3977517.7930808766</v>
      </c>
      <c r="G48" s="91">
        <v>4472831.3295777403</v>
      </c>
    </row>
    <row r="49" spans="1:7">
      <c r="A49" s="91" t="s">
        <v>1788</v>
      </c>
      <c r="B49" s="91" t="s">
        <v>149</v>
      </c>
      <c r="C49" s="91" t="s">
        <v>1798</v>
      </c>
      <c r="D49" s="91" t="s">
        <v>549</v>
      </c>
      <c r="E49" s="91">
        <v>2005</v>
      </c>
      <c r="F49" s="91">
        <f t="shared" si="0"/>
        <v>3829547.6484180689</v>
      </c>
      <c r="G49" s="91">
        <v>4306434.7140701301</v>
      </c>
    </row>
    <row r="50" spans="1:7">
      <c r="A50" s="91" t="s">
        <v>1788</v>
      </c>
      <c r="B50" s="91" t="s">
        <v>149</v>
      </c>
      <c r="C50" s="91" t="s">
        <v>1799</v>
      </c>
      <c r="D50" s="91" t="s">
        <v>549</v>
      </c>
      <c r="E50" s="91">
        <v>2016</v>
      </c>
      <c r="F50" s="91">
        <f t="shared" si="0"/>
        <v>174327.16619212236</v>
      </c>
      <c r="G50" s="91">
        <v>196035.83217076401</v>
      </c>
    </row>
    <row r="51" spans="1:7">
      <c r="A51" s="91" t="s">
        <v>1788</v>
      </c>
      <c r="B51" s="91" t="s">
        <v>149</v>
      </c>
      <c r="C51" s="91" t="s">
        <v>1799</v>
      </c>
      <c r="D51" s="91" t="s">
        <v>549</v>
      </c>
      <c r="E51" s="91">
        <v>2015</v>
      </c>
      <c r="F51" s="91">
        <f t="shared" si="0"/>
        <v>174581.03588562584</v>
      </c>
      <c r="G51" s="91">
        <v>196321.31582610001</v>
      </c>
    </row>
    <row r="52" spans="1:7">
      <c r="A52" s="91" t="s">
        <v>1788</v>
      </c>
      <c r="B52" s="91" t="s">
        <v>149</v>
      </c>
      <c r="C52" s="91" t="s">
        <v>1799</v>
      </c>
      <c r="D52" s="91" t="s">
        <v>549</v>
      </c>
      <c r="E52" s="91">
        <v>2010</v>
      </c>
      <c r="F52" s="91">
        <f t="shared" si="0"/>
        <v>169854.75035918559</v>
      </c>
      <c r="G52" s="91">
        <v>191006.47398882001</v>
      </c>
    </row>
    <row r="53" spans="1:7">
      <c r="A53" s="91" t="s">
        <v>1788</v>
      </c>
      <c r="B53" s="91" t="s">
        <v>149</v>
      </c>
      <c r="C53" s="91" t="s">
        <v>1799</v>
      </c>
      <c r="D53" s="91" t="s">
        <v>549</v>
      </c>
      <c r="E53" s="91">
        <v>2005</v>
      </c>
      <c r="F53" s="91">
        <f t="shared" si="0"/>
        <v>164737.63665514358</v>
      </c>
      <c r="G53" s="91">
        <v>185252.13480465201</v>
      </c>
    </row>
    <row r="54" spans="1:7">
      <c r="A54" s="91" t="s">
        <v>1788</v>
      </c>
      <c r="B54" s="91" t="s">
        <v>149</v>
      </c>
      <c r="C54" s="91" t="s">
        <v>1800</v>
      </c>
      <c r="D54" s="91" t="s">
        <v>548</v>
      </c>
      <c r="E54" s="91">
        <v>2016</v>
      </c>
      <c r="F54" s="91">
        <f t="shared" si="0"/>
        <v>6317077.4973137453</v>
      </c>
      <c r="G54" s="91">
        <v>5640247.7654587002</v>
      </c>
    </row>
    <row r="55" spans="1:7">
      <c r="A55" s="91" t="s">
        <v>1788</v>
      </c>
      <c r="B55" s="91" t="s">
        <v>149</v>
      </c>
      <c r="C55" s="91" t="s">
        <v>1800</v>
      </c>
      <c r="D55" s="91" t="s">
        <v>548</v>
      </c>
      <c r="E55" s="91">
        <v>2015</v>
      </c>
      <c r="F55" s="91">
        <f t="shared" si="0"/>
        <v>6193374.5150415609</v>
      </c>
      <c r="G55" s="91">
        <v>5529798.6741442503</v>
      </c>
    </row>
    <row r="56" spans="1:7">
      <c r="A56" s="91" t="s">
        <v>1788</v>
      </c>
      <c r="B56" s="91" t="s">
        <v>149</v>
      </c>
      <c r="C56" s="91" t="s">
        <v>1800</v>
      </c>
      <c r="D56" s="91" t="s">
        <v>548</v>
      </c>
      <c r="E56" s="91">
        <v>2010</v>
      </c>
      <c r="F56" s="91">
        <f t="shared" si="0"/>
        <v>6242178.9868882308</v>
      </c>
      <c r="G56" s="91">
        <v>5573374.0954359202</v>
      </c>
    </row>
    <row r="57" spans="1:7">
      <c r="A57" s="91" t="s">
        <v>1788</v>
      </c>
      <c r="B57" s="91" t="s">
        <v>149</v>
      </c>
      <c r="C57" s="91" t="s">
        <v>1800</v>
      </c>
      <c r="D57" s="91" t="s">
        <v>548</v>
      </c>
      <c r="E57" s="91">
        <v>2005</v>
      </c>
      <c r="F57" s="91">
        <f t="shared" si="0"/>
        <v>6030708.5620134985</v>
      </c>
      <c r="G57" s="91">
        <v>5384561.21608348</v>
      </c>
    </row>
    <row r="58" spans="1:7">
      <c r="A58" s="91" t="s">
        <v>1788</v>
      </c>
      <c r="B58" s="91" t="s">
        <v>149</v>
      </c>
      <c r="C58" s="91" t="s">
        <v>1801</v>
      </c>
      <c r="D58" s="91" t="s">
        <v>549</v>
      </c>
      <c r="E58" s="91">
        <v>2016</v>
      </c>
      <c r="F58" s="91">
        <f t="shared" si="0"/>
        <v>2522710.5760224699</v>
      </c>
      <c r="G58" s="91">
        <v>2836859.4402064001</v>
      </c>
    </row>
    <row r="59" spans="1:7">
      <c r="A59" s="91" t="s">
        <v>1788</v>
      </c>
      <c r="B59" s="91" t="s">
        <v>149</v>
      </c>
      <c r="C59" s="91" t="s">
        <v>1801</v>
      </c>
      <c r="D59" s="91" t="s">
        <v>549</v>
      </c>
      <c r="E59" s="91">
        <v>2015</v>
      </c>
      <c r="F59" s="91">
        <f t="shared" si="0"/>
        <v>2498700.2699798672</v>
      </c>
      <c r="G59" s="91">
        <v>2809859.1715245298</v>
      </c>
    </row>
    <row r="60" spans="1:7">
      <c r="A60" s="91" t="s">
        <v>1788</v>
      </c>
      <c r="B60" s="91" t="s">
        <v>149</v>
      </c>
      <c r="C60" s="91" t="s">
        <v>1801</v>
      </c>
      <c r="D60" s="91" t="s">
        <v>549</v>
      </c>
      <c r="E60" s="91">
        <v>2010</v>
      </c>
      <c r="F60" s="91">
        <f t="shared" si="0"/>
        <v>2404300.6339632124</v>
      </c>
      <c r="G60" s="91">
        <v>2703704.10913599</v>
      </c>
    </row>
    <row r="61" spans="1:7">
      <c r="A61" s="91" t="s">
        <v>1788</v>
      </c>
      <c r="B61" s="91" t="s">
        <v>149</v>
      </c>
      <c r="C61" s="91" t="s">
        <v>1801</v>
      </c>
      <c r="D61" s="91" t="s">
        <v>549</v>
      </c>
      <c r="E61" s="91">
        <v>2005</v>
      </c>
      <c r="F61" s="91">
        <f t="shared" si="0"/>
        <v>2264575.7111005438</v>
      </c>
      <c r="G61" s="91">
        <v>2546579.4788979702</v>
      </c>
    </row>
    <row r="62" spans="1:7">
      <c r="A62" s="91" t="s">
        <v>1788</v>
      </c>
      <c r="B62" s="91" t="s">
        <v>149</v>
      </c>
      <c r="C62" s="91" t="s">
        <v>1802</v>
      </c>
      <c r="D62" s="91" t="s">
        <v>540</v>
      </c>
      <c r="E62" s="91">
        <v>2016</v>
      </c>
      <c r="F62" s="91">
        <f t="shared" si="0"/>
        <v>0</v>
      </c>
      <c r="G62" s="91">
        <v>0</v>
      </c>
    </row>
    <row r="63" spans="1:7">
      <c r="A63" s="91" t="s">
        <v>1788</v>
      </c>
      <c r="B63" s="91" t="s">
        <v>149</v>
      </c>
      <c r="C63" s="91" t="s">
        <v>1802</v>
      </c>
      <c r="D63" s="91" t="s">
        <v>540</v>
      </c>
      <c r="E63" s="91">
        <v>2015</v>
      </c>
      <c r="F63" s="91">
        <f t="shared" si="0"/>
        <v>0</v>
      </c>
      <c r="G63" s="91">
        <v>0</v>
      </c>
    </row>
    <row r="64" spans="1:7">
      <c r="A64" s="91" t="s">
        <v>1788</v>
      </c>
      <c r="B64" s="91" t="s">
        <v>149</v>
      </c>
      <c r="C64" s="91" t="s">
        <v>1802</v>
      </c>
      <c r="D64" s="91" t="s">
        <v>540</v>
      </c>
      <c r="E64" s="91">
        <v>2010</v>
      </c>
      <c r="F64" s="91">
        <f t="shared" si="0"/>
        <v>0</v>
      </c>
      <c r="G64" s="91">
        <v>0</v>
      </c>
    </row>
    <row r="65" spans="1:7">
      <c r="A65" s="91" t="s">
        <v>1788</v>
      </c>
      <c r="B65" s="91" t="s">
        <v>149</v>
      </c>
      <c r="C65" s="91" t="s">
        <v>1802</v>
      </c>
      <c r="D65" s="91" t="s">
        <v>540</v>
      </c>
      <c r="E65" s="91">
        <v>2005</v>
      </c>
      <c r="F65" s="91">
        <f t="shared" si="0"/>
        <v>0</v>
      </c>
      <c r="G65" s="91">
        <v>0</v>
      </c>
    </row>
    <row r="66" spans="1:7">
      <c r="A66" s="91" t="s">
        <v>1788</v>
      </c>
      <c r="B66" s="91" t="s">
        <v>149</v>
      </c>
      <c r="C66" s="91" t="s">
        <v>1803</v>
      </c>
      <c r="D66" s="91" t="s">
        <v>540</v>
      </c>
      <c r="E66" s="91">
        <v>2016</v>
      </c>
      <c r="F66" s="91">
        <f t="shared" ref="F66:F129" si="2">G66*INDEX($J$28:$J$33,MATCH(D66,$I$28:$I$33,0),1)</f>
        <v>583087.37142857094</v>
      </c>
      <c r="G66" s="91">
        <v>583087.37142857094</v>
      </c>
    </row>
    <row r="67" spans="1:7">
      <c r="A67" s="91" t="s">
        <v>1788</v>
      </c>
      <c r="B67" s="91" t="s">
        <v>149</v>
      </c>
      <c r="C67" s="91" t="s">
        <v>1803</v>
      </c>
      <c r="D67" s="91" t="s">
        <v>540</v>
      </c>
      <c r="E67" s="91">
        <v>2015</v>
      </c>
      <c r="F67" s="91">
        <f t="shared" si="2"/>
        <v>568813.49384889298</v>
      </c>
      <c r="G67" s="91">
        <v>568813.49384889298</v>
      </c>
    </row>
    <row r="68" spans="1:7">
      <c r="A68" s="91" t="s">
        <v>1788</v>
      </c>
      <c r="B68" s="91" t="s">
        <v>149</v>
      </c>
      <c r="C68" s="91" t="s">
        <v>1803</v>
      </c>
      <c r="D68" s="91" t="s">
        <v>540</v>
      </c>
      <c r="E68" s="91">
        <v>2010</v>
      </c>
      <c r="F68" s="91">
        <f t="shared" si="2"/>
        <v>458739.74673491402</v>
      </c>
      <c r="G68" s="91">
        <v>458739.74673491402</v>
      </c>
    </row>
    <row r="69" spans="1:7">
      <c r="A69" s="91" t="s">
        <v>1788</v>
      </c>
      <c r="B69" s="91" t="s">
        <v>149</v>
      </c>
      <c r="C69" s="91" t="s">
        <v>1803</v>
      </c>
      <c r="D69" s="91" t="s">
        <v>540</v>
      </c>
      <c r="E69" s="91">
        <v>2005</v>
      </c>
      <c r="F69" s="91">
        <f t="shared" si="2"/>
        <v>395895.48022598901</v>
      </c>
      <c r="G69" s="91">
        <v>395895.48022598901</v>
      </c>
    </row>
    <row r="70" spans="1:7">
      <c r="A70" s="91" t="s">
        <v>1788</v>
      </c>
      <c r="B70" s="91" t="s">
        <v>149</v>
      </c>
      <c r="C70" s="91" t="s">
        <v>1804</v>
      </c>
      <c r="D70" s="91" t="s">
        <v>548</v>
      </c>
      <c r="E70" s="91">
        <v>2016</v>
      </c>
      <c r="F70" s="91">
        <f t="shared" si="2"/>
        <v>114843.40677830049</v>
      </c>
      <c r="G70" s="91">
        <v>102538.756052054</v>
      </c>
    </row>
    <row r="71" spans="1:7">
      <c r="A71" s="91" t="s">
        <v>1788</v>
      </c>
      <c r="B71" s="91" t="s">
        <v>149</v>
      </c>
      <c r="C71" s="91" t="s">
        <v>1804</v>
      </c>
      <c r="D71" s="91" t="s">
        <v>548</v>
      </c>
      <c r="E71" s="91">
        <v>2015</v>
      </c>
      <c r="F71" s="91">
        <f t="shared" si="2"/>
        <v>114843.40677830049</v>
      </c>
      <c r="G71" s="91">
        <v>102538.756052054</v>
      </c>
    </row>
    <row r="72" spans="1:7">
      <c r="A72" s="91" t="s">
        <v>1788</v>
      </c>
      <c r="B72" s="91" t="s">
        <v>149</v>
      </c>
      <c r="C72" s="91" t="s">
        <v>1804</v>
      </c>
      <c r="D72" s="91" t="s">
        <v>548</v>
      </c>
      <c r="E72" s="91">
        <v>2010</v>
      </c>
      <c r="F72" s="91">
        <f t="shared" si="2"/>
        <v>114843.40677830049</v>
      </c>
      <c r="G72" s="91">
        <v>102538.756052054</v>
      </c>
    </row>
    <row r="73" spans="1:7">
      <c r="A73" s="91" t="s">
        <v>1788</v>
      </c>
      <c r="B73" s="91" t="s">
        <v>149</v>
      </c>
      <c r="C73" s="91" t="s">
        <v>1804</v>
      </c>
      <c r="D73" s="91" t="s">
        <v>548</v>
      </c>
      <c r="E73" s="91">
        <v>2005</v>
      </c>
      <c r="F73" s="91">
        <f t="shared" si="2"/>
        <v>115459.18912027472</v>
      </c>
      <c r="G73" s="91">
        <v>103088.561714531</v>
      </c>
    </row>
    <row r="74" spans="1:7">
      <c r="A74" s="91" t="s">
        <v>1788</v>
      </c>
      <c r="B74" s="91" t="s">
        <v>1805</v>
      </c>
      <c r="C74" s="91" t="s">
        <v>1170</v>
      </c>
      <c r="D74" s="91" t="s">
        <v>549</v>
      </c>
      <c r="E74" s="91">
        <v>2016</v>
      </c>
      <c r="F74" s="91">
        <f t="shared" si="2"/>
        <v>0</v>
      </c>
      <c r="G74" s="91">
        <v>0</v>
      </c>
    </row>
    <row r="75" spans="1:7">
      <c r="A75" s="91" t="s">
        <v>1788</v>
      </c>
      <c r="B75" s="91" t="s">
        <v>1805</v>
      </c>
      <c r="C75" s="91" t="s">
        <v>1170</v>
      </c>
      <c r="D75" s="91" t="s">
        <v>540</v>
      </c>
      <c r="E75" s="91">
        <v>2016</v>
      </c>
      <c r="F75" s="91">
        <f t="shared" si="2"/>
        <v>0</v>
      </c>
      <c r="G75" s="91">
        <v>0</v>
      </c>
    </row>
    <row r="76" spans="1:7">
      <c r="A76" s="91" t="s">
        <v>1788</v>
      </c>
      <c r="B76" s="91" t="s">
        <v>1805</v>
      </c>
      <c r="C76" s="91" t="s">
        <v>1170</v>
      </c>
      <c r="D76" s="91" t="s">
        <v>548</v>
      </c>
      <c r="E76" s="91">
        <v>2016</v>
      </c>
      <c r="F76" s="91">
        <f t="shared" si="2"/>
        <v>0</v>
      </c>
      <c r="G76" s="91">
        <v>0</v>
      </c>
    </row>
    <row r="77" spans="1:7">
      <c r="A77" s="91" t="s">
        <v>1788</v>
      </c>
      <c r="B77" s="91" t="s">
        <v>1805</v>
      </c>
      <c r="C77" s="91" t="s">
        <v>1170</v>
      </c>
      <c r="D77" s="91" t="s">
        <v>549</v>
      </c>
      <c r="E77" s="91">
        <v>2015</v>
      </c>
      <c r="F77" s="91">
        <f t="shared" si="2"/>
        <v>0</v>
      </c>
      <c r="G77" s="91">
        <v>0</v>
      </c>
    </row>
    <row r="78" spans="1:7">
      <c r="A78" s="91" t="s">
        <v>1788</v>
      </c>
      <c r="B78" s="91" t="s">
        <v>1805</v>
      </c>
      <c r="C78" s="91" t="s">
        <v>1170</v>
      </c>
      <c r="D78" s="91" t="s">
        <v>540</v>
      </c>
      <c r="E78" s="91">
        <v>2015</v>
      </c>
      <c r="F78" s="91">
        <f t="shared" si="2"/>
        <v>0</v>
      </c>
      <c r="G78" s="91">
        <v>0</v>
      </c>
    </row>
    <row r="79" spans="1:7">
      <c r="A79" s="91" t="s">
        <v>1788</v>
      </c>
      <c r="B79" s="91" t="s">
        <v>1805</v>
      </c>
      <c r="C79" s="91" t="s">
        <v>1170</v>
      </c>
      <c r="D79" s="91" t="s">
        <v>548</v>
      </c>
      <c r="E79" s="91">
        <v>2015</v>
      </c>
      <c r="F79" s="91">
        <f t="shared" si="2"/>
        <v>0</v>
      </c>
      <c r="G79" s="91">
        <v>0</v>
      </c>
    </row>
    <row r="80" spans="1:7">
      <c r="A80" s="91" t="s">
        <v>1788</v>
      </c>
      <c r="B80" s="91" t="s">
        <v>1805</v>
      </c>
      <c r="C80" s="91" t="s">
        <v>1170</v>
      </c>
      <c r="D80" s="91" t="s">
        <v>549</v>
      </c>
      <c r="E80" s="91">
        <v>2010</v>
      </c>
      <c r="F80" s="91">
        <f t="shared" si="2"/>
        <v>0</v>
      </c>
      <c r="G80" s="91">
        <v>0</v>
      </c>
    </row>
    <row r="81" spans="1:7">
      <c r="A81" s="91" t="s">
        <v>1788</v>
      </c>
      <c r="B81" s="91" t="s">
        <v>1805</v>
      </c>
      <c r="C81" s="91" t="s">
        <v>1170</v>
      </c>
      <c r="D81" s="91" t="s">
        <v>540</v>
      </c>
      <c r="E81" s="91">
        <v>2010</v>
      </c>
      <c r="F81" s="91">
        <f t="shared" si="2"/>
        <v>0</v>
      </c>
      <c r="G81" s="91">
        <v>0</v>
      </c>
    </row>
    <row r="82" spans="1:7">
      <c r="A82" s="91" t="s">
        <v>1788</v>
      </c>
      <c r="B82" s="91" t="s">
        <v>1805</v>
      </c>
      <c r="C82" s="91" t="s">
        <v>1170</v>
      </c>
      <c r="D82" s="91" t="s">
        <v>548</v>
      </c>
      <c r="E82" s="91">
        <v>2010</v>
      </c>
      <c r="F82" s="91">
        <f t="shared" si="2"/>
        <v>0</v>
      </c>
      <c r="G82" s="91">
        <v>0</v>
      </c>
    </row>
    <row r="83" spans="1:7">
      <c r="A83" s="91" t="s">
        <v>1788</v>
      </c>
      <c r="B83" s="91" t="s">
        <v>1805</v>
      </c>
      <c r="C83" s="91" t="s">
        <v>1170</v>
      </c>
      <c r="D83" s="91" t="s">
        <v>549</v>
      </c>
      <c r="E83" s="91">
        <v>2005</v>
      </c>
      <c r="F83" s="91">
        <f t="shared" si="2"/>
        <v>0</v>
      </c>
      <c r="G83" s="91">
        <v>0</v>
      </c>
    </row>
    <row r="84" spans="1:7">
      <c r="A84" s="91" t="s">
        <v>1788</v>
      </c>
      <c r="B84" s="91" t="s">
        <v>1805</v>
      </c>
      <c r="C84" s="91" t="s">
        <v>1170</v>
      </c>
      <c r="D84" s="91" t="s">
        <v>540</v>
      </c>
      <c r="E84" s="91">
        <v>2005</v>
      </c>
      <c r="F84" s="91">
        <f t="shared" si="2"/>
        <v>0</v>
      </c>
      <c r="G84" s="91">
        <v>0</v>
      </c>
    </row>
    <row r="85" spans="1:7">
      <c r="A85" s="91" t="s">
        <v>1788</v>
      </c>
      <c r="B85" s="91" t="s">
        <v>1805</v>
      </c>
      <c r="C85" s="91" t="s">
        <v>1170</v>
      </c>
      <c r="D85" s="91" t="s">
        <v>548</v>
      </c>
      <c r="E85" s="91">
        <v>2005</v>
      </c>
      <c r="F85" s="91">
        <f t="shared" si="2"/>
        <v>0</v>
      </c>
      <c r="G85" s="91">
        <v>0</v>
      </c>
    </row>
    <row r="86" spans="1:7">
      <c r="A86" s="91" t="s">
        <v>1788</v>
      </c>
      <c r="B86" s="91" t="s">
        <v>1805</v>
      </c>
      <c r="C86" s="91" t="s">
        <v>1806</v>
      </c>
      <c r="D86" s="91" t="s">
        <v>549</v>
      </c>
      <c r="E86" s="91">
        <v>2016</v>
      </c>
      <c r="F86" s="91">
        <f t="shared" si="2"/>
        <v>0</v>
      </c>
      <c r="G86" s="91">
        <v>0</v>
      </c>
    </row>
    <row r="87" spans="1:7">
      <c r="A87" s="91" t="s">
        <v>1788</v>
      </c>
      <c r="B87" s="91" t="s">
        <v>1805</v>
      </c>
      <c r="C87" s="91" t="s">
        <v>1806</v>
      </c>
      <c r="D87" s="91" t="s">
        <v>540</v>
      </c>
      <c r="E87" s="91">
        <v>2016</v>
      </c>
      <c r="F87" s="91">
        <f t="shared" si="2"/>
        <v>0</v>
      </c>
      <c r="G87" s="91">
        <v>0</v>
      </c>
    </row>
    <row r="88" spans="1:7">
      <c r="A88" s="91" t="s">
        <v>1788</v>
      </c>
      <c r="B88" s="91" t="s">
        <v>1805</v>
      </c>
      <c r="C88" s="91" t="s">
        <v>1806</v>
      </c>
      <c r="D88" s="91" t="s">
        <v>548</v>
      </c>
      <c r="E88" s="91">
        <v>2016</v>
      </c>
      <c r="F88" s="91">
        <f t="shared" si="2"/>
        <v>0</v>
      </c>
      <c r="G88" s="91">
        <v>0</v>
      </c>
    </row>
    <row r="89" spans="1:7">
      <c r="A89" s="91" t="s">
        <v>1788</v>
      </c>
      <c r="B89" s="91" t="s">
        <v>1805</v>
      </c>
      <c r="C89" s="91" t="s">
        <v>1806</v>
      </c>
      <c r="D89" s="91" t="s">
        <v>549</v>
      </c>
      <c r="E89" s="91">
        <v>2015</v>
      </c>
      <c r="F89" s="91">
        <f t="shared" si="2"/>
        <v>0</v>
      </c>
      <c r="G89" s="91">
        <v>0</v>
      </c>
    </row>
    <row r="90" spans="1:7">
      <c r="A90" s="91" t="s">
        <v>1788</v>
      </c>
      <c r="B90" s="91" t="s">
        <v>1805</v>
      </c>
      <c r="C90" s="91" t="s">
        <v>1806</v>
      </c>
      <c r="D90" s="91" t="s">
        <v>540</v>
      </c>
      <c r="E90" s="91">
        <v>2015</v>
      </c>
      <c r="F90" s="91">
        <f t="shared" si="2"/>
        <v>0</v>
      </c>
      <c r="G90" s="91">
        <v>0</v>
      </c>
    </row>
    <row r="91" spans="1:7">
      <c r="A91" s="91" t="s">
        <v>1788</v>
      </c>
      <c r="B91" s="91" t="s">
        <v>1805</v>
      </c>
      <c r="C91" s="91" t="s">
        <v>1806</v>
      </c>
      <c r="D91" s="91" t="s">
        <v>548</v>
      </c>
      <c r="E91" s="91">
        <v>2015</v>
      </c>
      <c r="F91" s="91">
        <f t="shared" si="2"/>
        <v>0</v>
      </c>
      <c r="G91" s="91">
        <v>0</v>
      </c>
    </row>
    <row r="92" spans="1:7">
      <c r="A92" s="91" t="s">
        <v>1788</v>
      </c>
      <c r="B92" s="91" t="s">
        <v>1805</v>
      </c>
      <c r="C92" s="91" t="s">
        <v>1806</v>
      </c>
      <c r="D92" s="91" t="s">
        <v>549</v>
      </c>
      <c r="E92" s="91">
        <v>2010</v>
      </c>
      <c r="F92" s="91">
        <f t="shared" si="2"/>
        <v>0</v>
      </c>
      <c r="G92" s="91">
        <v>0</v>
      </c>
    </row>
    <row r="93" spans="1:7">
      <c r="A93" s="91" t="s">
        <v>1788</v>
      </c>
      <c r="B93" s="91" t="s">
        <v>1805</v>
      </c>
      <c r="C93" s="91" t="s">
        <v>1806</v>
      </c>
      <c r="D93" s="91" t="s">
        <v>540</v>
      </c>
      <c r="E93" s="91">
        <v>2010</v>
      </c>
      <c r="F93" s="91">
        <f t="shared" si="2"/>
        <v>0</v>
      </c>
      <c r="G93" s="91">
        <v>0</v>
      </c>
    </row>
    <row r="94" spans="1:7">
      <c r="A94" s="91" t="s">
        <v>1788</v>
      </c>
      <c r="B94" s="91" t="s">
        <v>1805</v>
      </c>
      <c r="C94" s="91" t="s">
        <v>1806</v>
      </c>
      <c r="D94" s="91" t="s">
        <v>548</v>
      </c>
      <c r="E94" s="91">
        <v>2010</v>
      </c>
      <c r="F94" s="91">
        <f t="shared" si="2"/>
        <v>0</v>
      </c>
      <c r="G94" s="91">
        <v>0</v>
      </c>
    </row>
    <row r="95" spans="1:7">
      <c r="A95" s="91" t="s">
        <v>1788</v>
      </c>
      <c r="B95" s="91" t="s">
        <v>1805</v>
      </c>
      <c r="C95" s="91" t="s">
        <v>1806</v>
      </c>
      <c r="D95" s="91" t="s">
        <v>549</v>
      </c>
      <c r="E95" s="91">
        <v>2005</v>
      </c>
      <c r="F95" s="91">
        <f t="shared" si="2"/>
        <v>0</v>
      </c>
      <c r="G95" s="91">
        <v>0</v>
      </c>
    </row>
    <row r="96" spans="1:7">
      <c r="A96" s="91" t="s">
        <v>1788</v>
      </c>
      <c r="B96" s="91" t="s">
        <v>1805</v>
      </c>
      <c r="C96" s="91" t="s">
        <v>1806</v>
      </c>
      <c r="D96" s="91" t="s">
        <v>540</v>
      </c>
      <c r="E96" s="91">
        <v>2005</v>
      </c>
      <c r="F96" s="91">
        <f t="shared" si="2"/>
        <v>0</v>
      </c>
      <c r="G96" s="91">
        <v>0</v>
      </c>
    </row>
    <row r="97" spans="1:7">
      <c r="A97" s="91" t="s">
        <v>1788</v>
      </c>
      <c r="B97" s="91" t="s">
        <v>1805</v>
      </c>
      <c r="C97" s="91" t="s">
        <v>1806</v>
      </c>
      <c r="D97" s="91" t="s">
        <v>548</v>
      </c>
      <c r="E97" s="91">
        <v>2005</v>
      </c>
      <c r="F97" s="91">
        <f t="shared" si="2"/>
        <v>0</v>
      </c>
      <c r="G97" s="91">
        <v>0</v>
      </c>
    </row>
    <row r="98" spans="1:7">
      <c r="A98" s="91" t="s">
        <v>1788</v>
      </c>
      <c r="B98" s="91" t="s">
        <v>1805</v>
      </c>
      <c r="C98" s="91" t="s">
        <v>1807</v>
      </c>
      <c r="D98" s="91" t="s">
        <v>549</v>
      </c>
      <c r="E98" s="91">
        <v>2016</v>
      </c>
      <c r="F98" s="91">
        <f t="shared" si="2"/>
        <v>12784.720692307063</v>
      </c>
      <c r="G98" s="91">
        <v>14376.780250217</v>
      </c>
    </row>
    <row r="99" spans="1:7">
      <c r="A99" s="91" t="s">
        <v>1788</v>
      </c>
      <c r="B99" s="91" t="s">
        <v>1805</v>
      </c>
      <c r="C99" s="91" t="s">
        <v>1807</v>
      </c>
      <c r="D99" s="91" t="s">
        <v>540</v>
      </c>
      <c r="E99" s="91">
        <v>2016</v>
      </c>
      <c r="F99" s="91">
        <f t="shared" si="2"/>
        <v>2211847.5284253899</v>
      </c>
      <c r="G99" s="91">
        <v>2211847.5284253899</v>
      </c>
    </row>
    <row r="100" spans="1:7">
      <c r="A100" s="91" t="s">
        <v>1788</v>
      </c>
      <c r="B100" s="91" t="s">
        <v>1805</v>
      </c>
      <c r="C100" s="91" t="s">
        <v>1807</v>
      </c>
      <c r="D100" s="91" t="s">
        <v>548</v>
      </c>
      <c r="E100" s="91">
        <v>2016</v>
      </c>
      <c r="F100" s="91">
        <f t="shared" si="2"/>
        <v>8389.4220148267214</v>
      </c>
      <c r="G100" s="91">
        <v>7490.5553703810001</v>
      </c>
    </row>
    <row r="101" spans="1:7">
      <c r="A101" s="91" t="s">
        <v>1788</v>
      </c>
      <c r="B101" s="91" t="s">
        <v>1805</v>
      </c>
      <c r="C101" s="91" t="s">
        <v>1807</v>
      </c>
      <c r="D101" s="91" t="s">
        <v>549</v>
      </c>
      <c r="E101" s="91">
        <v>2015</v>
      </c>
      <c r="F101" s="91">
        <f t="shared" si="2"/>
        <v>11836.908226749129</v>
      </c>
      <c r="G101" s="91">
        <v>13310.938307816001</v>
      </c>
    </row>
    <row r="102" spans="1:7">
      <c r="A102" s="91" t="s">
        <v>1788</v>
      </c>
      <c r="B102" s="91" t="s">
        <v>1805</v>
      </c>
      <c r="C102" s="91" t="s">
        <v>1807</v>
      </c>
      <c r="D102" s="91" t="s">
        <v>540</v>
      </c>
      <c r="E102" s="91">
        <v>2015</v>
      </c>
      <c r="F102" s="91">
        <f t="shared" si="2"/>
        <v>2133024.00405148</v>
      </c>
      <c r="G102" s="91">
        <v>2133024.00405148</v>
      </c>
    </row>
    <row r="103" spans="1:7">
      <c r="A103" s="91" t="s">
        <v>1788</v>
      </c>
      <c r="B103" s="91" t="s">
        <v>1805</v>
      </c>
      <c r="C103" s="91" t="s">
        <v>1807</v>
      </c>
      <c r="D103" s="91" t="s">
        <v>548</v>
      </c>
      <c r="E103" s="91">
        <v>2015</v>
      </c>
      <c r="F103" s="91">
        <f t="shared" si="2"/>
        <v>7872.8985607910408</v>
      </c>
      <c r="G103" s="91">
        <v>7029.3737149919998</v>
      </c>
    </row>
    <row r="104" spans="1:7">
      <c r="A104" s="91" t="s">
        <v>1788</v>
      </c>
      <c r="B104" s="91" t="s">
        <v>1805</v>
      </c>
      <c r="C104" s="91" t="s">
        <v>1807</v>
      </c>
      <c r="D104" s="91" t="s">
        <v>549</v>
      </c>
      <c r="E104" s="91">
        <v>2010</v>
      </c>
      <c r="F104" s="91">
        <f t="shared" si="2"/>
        <v>13900.705376417165</v>
      </c>
      <c r="G104" s="91">
        <v>15631.736611971</v>
      </c>
    </row>
    <row r="105" spans="1:7">
      <c r="A105" s="91" t="s">
        <v>1788</v>
      </c>
      <c r="B105" s="91" t="s">
        <v>1805</v>
      </c>
      <c r="C105" s="91" t="s">
        <v>1807</v>
      </c>
      <c r="D105" s="91" t="s">
        <v>540</v>
      </c>
      <c r="E105" s="91">
        <v>2010</v>
      </c>
      <c r="F105" s="91">
        <f t="shared" si="2"/>
        <v>2463462.7993748002</v>
      </c>
      <c r="G105" s="91">
        <v>2463462.7993748002</v>
      </c>
    </row>
    <row r="106" spans="1:7">
      <c r="A106" s="91" t="s">
        <v>1788</v>
      </c>
      <c r="B106" s="91" t="s">
        <v>1805</v>
      </c>
      <c r="C106" s="91" t="s">
        <v>1807</v>
      </c>
      <c r="D106" s="91" t="s">
        <v>548</v>
      </c>
      <c r="E106" s="91">
        <v>2010</v>
      </c>
      <c r="F106" s="91">
        <f t="shared" si="2"/>
        <v>9007.5073892552009</v>
      </c>
      <c r="G106" s="91">
        <v>8042.417311835</v>
      </c>
    </row>
    <row r="107" spans="1:7">
      <c r="A107" s="91" t="s">
        <v>1788</v>
      </c>
      <c r="B107" s="91" t="s">
        <v>1805</v>
      </c>
      <c r="C107" s="91" t="s">
        <v>1807</v>
      </c>
      <c r="D107" s="91" t="s">
        <v>549</v>
      </c>
      <c r="E107" s="91">
        <v>2005</v>
      </c>
      <c r="F107" s="91">
        <f t="shared" si="2"/>
        <v>10681.252682915756</v>
      </c>
      <c r="G107" s="91">
        <v>12011.370941543</v>
      </c>
    </row>
    <row r="108" spans="1:7">
      <c r="A108" s="91" t="s">
        <v>1788</v>
      </c>
      <c r="B108" s="91" t="s">
        <v>1805</v>
      </c>
      <c r="C108" s="91" t="s">
        <v>1807</v>
      </c>
      <c r="D108" s="91" t="s">
        <v>540</v>
      </c>
      <c r="E108" s="91">
        <v>2005</v>
      </c>
      <c r="F108" s="91">
        <f t="shared" si="2"/>
        <v>2499897.1962936702</v>
      </c>
      <c r="G108" s="91">
        <v>2499897.1962936702</v>
      </c>
    </row>
    <row r="109" spans="1:7">
      <c r="A109" s="91" t="s">
        <v>1788</v>
      </c>
      <c r="B109" s="91" t="s">
        <v>1805</v>
      </c>
      <c r="C109" s="91" t="s">
        <v>1807</v>
      </c>
      <c r="D109" s="91" t="s">
        <v>548</v>
      </c>
      <c r="E109" s="91">
        <v>2005</v>
      </c>
      <c r="F109" s="91">
        <f t="shared" si="2"/>
        <v>8162.5492667980816</v>
      </c>
      <c r="G109" s="91">
        <v>7287.9904167840004</v>
      </c>
    </row>
    <row r="110" spans="1:7">
      <c r="A110" s="91" t="s">
        <v>1788</v>
      </c>
      <c r="B110" s="91" t="s">
        <v>1805</v>
      </c>
      <c r="C110" s="91" t="s">
        <v>1808</v>
      </c>
      <c r="D110" s="91" t="s">
        <v>549</v>
      </c>
      <c r="E110" s="91">
        <v>2016</v>
      </c>
      <c r="F110" s="91">
        <f t="shared" si="2"/>
        <v>926.18129457078851</v>
      </c>
      <c r="G110" s="91">
        <v>1041.5170784229999</v>
      </c>
    </row>
    <row r="111" spans="1:7">
      <c r="A111" s="91" t="s">
        <v>1788</v>
      </c>
      <c r="B111" s="91" t="s">
        <v>1805</v>
      </c>
      <c r="C111" s="91" t="s">
        <v>1808</v>
      </c>
      <c r="D111" s="91" t="s">
        <v>540</v>
      </c>
      <c r="E111" s="91">
        <v>2016</v>
      </c>
      <c r="F111" s="91">
        <f t="shared" si="2"/>
        <v>0</v>
      </c>
      <c r="G111" s="91">
        <v>0</v>
      </c>
    </row>
    <row r="112" spans="1:7">
      <c r="A112" s="91" t="s">
        <v>1788</v>
      </c>
      <c r="B112" s="91" t="s">
        <v>1805</v>
      </c>
      <c r="C112" s="91" t="s">
        <v>1808</v>
      </c>
      <c r="D112" s="91" t="s">
        <v>548</v>
      </c>
      <c r="E112" s="91">
        <v>2016</v>
      </c>
      <c r="F112" s="91">
        <f t="shared" si="2"/>
        <v>550.46624111248002</v>
      </c>
      <c r="G112" s="91">
        <v>491.48771527899999</v>
      </c>
    </row>
    <row r="113" spans="1:7">
      <c r="A113" s="91" t="s">
        <v>1788</v>
      </c>
      <c r="B113" s="91" t="s">
        <v>1805</v>
      </c>
      <c r="C113" s="91" t="s">
        <v>1808</v>
      </c>
      <c r="D113" s="91" t="s">
        <v>549</v>
      </c>
      <c r="E113" s="91">
        <v>2015</v>
      </c>
      <c r="F113" s="91">
        <f t="shared" si="2"/>
        <v>855.01380025808726</v>
      </c>
      <c r="G113" s="91">
        <v>961.48721689399997</v>
      </c>
    </row>
    <row r="114" spans="1:7">
      <c r="A114" s="91" t="s">
        <v>1788</v>
      </c>
      <c r="B114" s="91" t="s">
        <v>1805</v>
      </c>
      <c r="C114" s="91" t="s">
        <v>1808</v>
      </c>
      <c r="D114" s="91" t="s">
        <v>540</v>
      </c>
      <c r="E114" s="91">
        <v>2015</v>
      </c>
      <c r="F114" s="91">
        <f t="shared" si="2"/>
        <v>0</v>
      </c>
      <c r="G114" s="91">
        <v>0</v>
      </c>
    </row>
    <row r="115" spans="1:7">
      <c r="A115" s="91" t="s">
        <v>1788</v>
      </c>
      <c r="B115" s="91" t="s">
        <v>1805</v>
      </c>
      <c r="C115" s="91" t="s">
        <v>1808</v>
      </c>
      <c r="D115" s="91" t="s">
        <v>548</v>
      </c>
      <c r="E115" s="91">
        <v>2015</v>
      </c>
      <c r="F115" s="91">
        <f t="shared" si="2"/>
        <v>508.16857939904008</v>
      </c>
      <c r="G115" s="91">
        <v>453.72194589200001</v>
      </c>
    </row>
    <row r="116" spans="1:7">
      <c r="A116" s="91" t="s">
        <v>1788</v>
      </c>
      <c r="B116" s="91" t="s">
        <v>1805</v>
      </c>
      <c r="C116" s="91" t="s">
        <v>1808</v>
      </c>
      <c r="D116" s="91" t="s">
        <v>549</v>
      </c>
      <c r="E116" s="91">
        <v>2010</v>
      </c>
      <c r="F116" s="91">
        <f t="shared" si="2"/>
        <v>694.75479570513426</v>
      </c>
      <c r="G116" s="91">
        <v>781.27143064200004</v>
      </c>
    </row>
    <row r="117" spans="1:7">
      <c r="A117" s="91" t="s">
        <v>1788</v>
      </c>
      <c r="B117" s="91" t="s">
        <v>1805</v>
      </c>
      <c r="C117" s="91" t="s">
        <v>1808</v>
      </c>
      <c r="D117" s="91" t="s">
        <v>540</v>
      </c>
      <c r="E117" s="91">
        <v>2010</v>
      </c>
      <c r="F117" s="91">
        <f t="shared" si="2"/>
        <v>0</v>
      </c>
      <c r="G117" s="91">
        <v>0</v>
      </c>
    </row>
    <row r="118" spans="1:7">
      <c r="A118" s="91" t="s">
        <v>1788</v>
      </c>
      <c r="B118" s="91" t="s">
        <v>1805</v>
      </c>
      <c r="C118" s="91" t="s">
        <v>1808</v>
      </c>
      <c r="D118" s="91" t="s">
        <v>548</v>
      </c>
      <c r="E118" s="91">
        <v>2010</v>
      </c>
      <c r="F118" s="91">
        <f t="shared" si="2"/>
        <v>412.92030310720008</v>
      </c>
      <c r="G118" s="91">
        <v>368.67884206000002</v>
      </c>
    </row>
    <row r="119" spans="1:7">
      <c r="A119" s="91" t="s">
        <v>1788</v>
      </c>
      <c r="B119" s="91" t="s">
        <v>1805</v>
      </c>
      <c r="C119" s="91" t="s">
        <v>1808</v>
      </c>
      <c r="D119" s="91" t="s">
        <v>549</v>
      </c>
      <c r="E119" s="91">
        <v>2005</v>
      </c>
      <c r="F119" s="91">
        <f t="shared" si="2"/>
        <v>161.14664810654364</v>
      </c>
      <c r="G119" s="91">
        <v>181.21396655000001</v>
      </c>
    </row>
    <row r="120" spans="1:7">
      <c r="A120" s="91" t="s">
        <v>1788</v>
      </c>
      <c r="B120" s="91" t="s">
        <v>1805</v>
      </c>
      <c r="C120" s="91" t="s">
        <v>1808</v>
      </c>
      <c r="D120" s="91" t="s">
        <v>540</v>
      </c>
      <c r="E120" s="91">
        <v>2005</v>
      </c>
      <c r="F120" s="91">
        <f t="shared" si="2"/>
        <v>0</v>
      </c>
      <c r="G120" s="91">
        <v>0</v>
      </c>
    </row>
    <row r="121" spans="1:7">
      <c r="A121" s="91" t="s">
        <v>1788</v>
      </c>
      <c r="B121" s="91" t="s">
        <v>1805</v>
      </c>
      <c r="C121" s="91" t="s">
        <v>1808</v>
      </c>
      <c r="D121" s="91" t="s">
        <v>548</v>
      </c>
      <c r="E121" s="91">
        <v>2005</v>
      </c>
      <c r="F121" s="91">
        <f t="shared" si="2"/>
        <v>95.775838025280009</v>
      </c>
      <c r="G121" s="91">
        <v>85.514141093999996</v>
      </c>
    </row>
    <row r="122" spans="1:7">
      <c r="A122" s="91" t="s">
        <v>1788</v>
      </c>
      <c r="B122" s="91" t="s">
        <v>1809</v>
      </c>
      <c r="C122" s="91" t="s">
        <v>1810</v>
      </c>
      <c r="D122" s="91" t="s">
        <v>540</v>
      </c>
      <c r="E122" s="91">
        <v>2005</v>
      </c>
      <c r="F122" s="91">
        <f t="shared" si="2"/>
        <v>0</v>
      </c>
      <c r="G122" s="91">
        <v>0</v>
      </c>
    </row>
    <row r="123" spans="1:7">
      <c r="A123" s="91" t="s">
        <v>1788</v>
      </c>
      <c r="B123" s="91" t="s">
        <v>1809</v>
      </c>
      <c r="C123" s="91" t="s">
        <v>1811</v>
      </c>
      <c r="D123" s="91" t="s">
        <v>540</v>
      </c>
      <c r="E123" s="91">
        <v>2016</v>
      </c>
      <c r="F123" s="91">
        <f t="shared" si="2"/>
        <v>-12114763.3500684</v>
      </c>
      <c r="G123" s="91">
        <v>-12114763.3500684</v>
      </c>
    </row>
    <row r="124" spans="1:7">
      <c r="A124" s="91" t="s">
        <v>1788</v>
      </c>
      <c r="B124" s="91" t="s">
        <v>1809</v>
      </c>
      <c r="C124" s="91" t="s">
        <v>1811</v>
      </c>
      <c r="D124" s="91" t="s">
        <v>540</v>
      </c>
      <c r="E124" s="91">
        <v>2015</v>
      </c>
      <c r="F124" s="91">
        <f t="shared" si="2"/>
        <v>-4043429.17033828</v>
      </c>
      <c r="G124" s="91">
        <v>-4043429.17033828</v>
      </c>
    </row>
    <row r="125" spans="1:7">
      <c r="A125" s="91" t="s">
        <v>1788</v>
      </c>
      <c r="B125" s="91" t="s">
        <v>1809</v>
      </c>
      <c r="C125" s="91" t="s">
        <v>1811</v>
      </c>
      <c r="D125" s="91" t="s">
        <v>540</v>
      </c>
      <c r="E125" s="91">
        <v>2010</v>
      </c>
      <c r="F125" s="91">
        <f t="shared" si="2"/>
        <v>-5528194.2326427503</v>
      </c>
      <c r="G125" s="91">
        <v>-5528194.2326427503</v>
      </c>
    </row>
    <row r="126" spans="1:7">
      <c r="A126" s="91" t="s">
        <v>1788</v>
      </c>
      <c r="B126" s="91" t="s">
        <v>1809</v>
      </c>
      <c r="C126" s="91" t="s">
        <v>1811</v>
      </c>
      <c r="D126" s="91" t="s">
        <v>540</v>
      </c>
      <c r="E126" s="91">
        <v>2005</v>
      </c>
      <c r="F126" s="91">
        <f t="shared" si="2"/>
        <v>-5150317.58023874</v>
      </c>
      <c r="G126" s="91">
        <v>-5150317.58023874</v>
      </c>
    </row>
    <row r="127" spans="1:7">
      <c r="A127" s="91" t="s">
        <v>1788</v>
      </c>
      <c r="B127" s="91" t="s">
        <v>1812</v>
      </c>
      <c r="C127" s="91" t="s">
        <v>1813</v>
      </c>
      <c r="D127" s="91" t="s">
        <v>540</v>
      </c>
      <c r="E127" s="91">
        <v>2016</v>
      </c>
      <c r="F127" s="91">
        <f t="shared" si="2"/>
        <v>0</v>
      </c>
      <c r="G127" s="91">
        <v>0</v>
      </c>
    </row>
    <row r="128" spans="1:7">
      <c r="A128" s="91" t="s">
        <v>1788</v>
      </c>
      <c r="B128" s="91" t="s">
        <v>1812</v>
      </c>
      <c r="C128" s="91" t="s">
        <v>1813</v>
      </c>
      <c r="D128" s="91" t="s">
        <v>540</v>
      </c>
      <c r="E128" s="91">
        <v>2015</v>
      </c>
      <c r="F128" s="91">
        <f t="shared" si="2"/>
        <v>0</v>
      </c>
      <c r="G128" s="91">
        <v>0</v>
      </c>
    </row>
    <row r="129" spans="1:7">
      <c r="A129" s="91" t="s">
        <v>1788</v>
      </c>
      <c r="B129" s="91" t="s">
        <v>1812</v>
      </c>
      <c r="C129" s="91" t="s">
        <v>1813</v>
      </c>
      <c r="D129" s="91" t="s">
        <v>540</v>
      </c>
      <c r="E129" s="91">
        <v>2010</v>
      </c>
      <c r="F129" s="91">
        <f t="shared" si="2"/>
        <v>0</v>
      </c>
      <c r="G129" s="91">
        <v>0</v>
      </c>
    </row>
    <row r="130" spans="1:7">
      <c r="A130" s="91" t="s">
        <v>1788</v>
      </c>
      <c r="B130" s="91" t="s">
        <v>1812</v>
      </c>
      <c r="C130" s="91" t="s">
        <v>1813</v>
      </c>
      <c r="D130" s="91" t="s">
        <v>540</v>
      </c>
      <c r="E130" s="91">
        <v>2005</v>
      </c>
      <c r="F130" s="91">
        <f t="shared" ref="F130:F193" si="3">G130*INDEX($J$28:$J$33,MATCH(D130,$I$28:$I$33,0),1)</f>
        <v>0</v>
      </c>
      <c r="G130" s="91">
        <v>0</v>
      </c>
    </row>
    <row r="131" spans="1:7">
      <c r="A131" s="91" t="s">
        <v>1788</v>
      </c>
      <c r="B131" s="91" t="s">
        <v>1812</v>
      </c>
      <c r="C131" s="91" t="s">
        <v>1814</v>
      </c>
      <c r="D131" s="91" t="s">
        <v>540</v>
      </c>
      <c r="E131" s="91">
        <v>2016</v>
      </c>
      <c r="F131" s="91">
        <f t="shared" si="3"/>
        <v>0</v>
      </c>
      <c r="G131" s="91">
        <v>0</v>
      </c>
    </row>
    <row r="132" spans="1:7">
      <c r="A132" s="91" t="s">
        <v>1788</v>
      </c>
      <c r="B132" s="91" t="s">
        <v>1812</v>
      </c>
      <c r="C132" s="91" t="s">
        <v>1814</v>
      </c>
      <c r="D132" s="91" t="s">
        <v>548</v>
      </c>
      <c r="E132" s="91">
        <v>2016</v>
      </c>
      <c r="F132" s="91">
        <f t="shared" si="3"/>
        <v>3740921.4777553924</v>
      </c>
      <c r="G132" s="91">
        <v>3340108.4622816001</v>
      </c>
    </row>
    <row r="133" spans="1:7">
      <c r="A133" s="91" t="s">
        <v>1788</v>
      </c>
      <c r="B133" s="91" t="s">
        <v>1812</v>
      </c>
      <c r="C133" s="91" t="s">
        <v>1814</v>
      </c>
      <c r="D133" s="91" t="s">
        <v>540</v>
      </c>
      <c r="E133" s="91">
        <v>2015</v>
      </c>
      <c r="F133" s="91">
        <f t="shared" si="3"/>
        <v>0</v>
      </c>
      <c r="G133" s="91">
        <v>0</v>
      </c>
    </row>
    <row r="134" spans="1:7">
      <c r="A134" s="91" t="s">
        <v>1788</v>
      </c>
      <c r="B134" s="91" t="s">
        <v>1812</v>
      </c>
      <c r="C134" s="91" t="s">
        <v>1814</v>
      </c>
      <c r="D134" s="91" t="s">
        <v>548</v>
      </c>
      <c r="E134" s="91">
        <v>2015</v>
      </c>
      <c r="F134" s="91">
        <f t="shared" si="3"/>
        <v>3740921.4777553924</v>
      </c>
      <c r="G134" s="91">
        <v>3340108.4622816001</v>
      </c>
    </row>
    <row r="135" spans="1:7">
      <c r="A135" s="91" t="s">
        <v>1788</v>
      </c>
      <c r="B135" s="91" t="s">
        <v>1812</v>
      </c>
      <c r="C135" s="91" t="s">
        <v>1814</v>
      </c>
      <c r="D135" s="91" t="s">
        <v>540</v>
      </c>
      <c r="E135" s="91">
        <v>2010</v>
      </c>
      <c r="F135" s="91">
        <f t="shared" si="3"/>
        <v>0</v>
      </c>
      <c r="G135" s="91">
        <v>0</v>
      </c>
    </row>
    <row r="136" spans="1:7">
      <c r="A136" s="91" t="s">
        <v>1788</v>
      </c>
      <c r="B136" s="91" t="s">
        <v>1812</v>
      </c>
      <c r="C136" s="91" t="s">
        <v>1814</v>
      </c>
      <c r="D136" s="91" t="s">
        <v>548</v>
      </c>
      <c r="E136" s="91">
        <v>2010</v>
      </c>
      <c r="F136" s="91">
        <f t="shared" si="3"/>
        <v>3739175.2981255795</v>
      </c>
      <c r="G136" s="91">
        <v>3338549.3733264101</v>
      </c>
    </row>
    <row r="137" spans="1:7">
      <c r="A137" s="91" t="s">
        <v>1788</v>
      </c>
      <c r="B137" s="91" t="s">
        <v>1812</v>
      </c>
      <c r="C137" s="91" t="s">
        <v>1814</v>
      </c>
      <c r="D137" s="91" t="s">
        <v>540</v>
      </c>
      <c r="E137" s="91">
        <v>2005</v>
      </c>
      <c r="F137" s="91">
        <f t="shared" si="3"/>
        <v>0</v>
      </c>
      <c r="G137" s="91">
        <v>0</v>
      </c>
    </row>
    <row r="138" spans="1:7">
      <c r="A138" s="91" t="s">
        <v>1788</v>
      </c>
      <c r="B138" s="91" t="s">
        <v>1812</v>
      </c>
      <c r="C138" s="91" t="s">
        <v>1814</v>
      </c>
      <c r="D138" s="91" t="s">
        <v>548</v>
      </c>
      <c r="E138" s="91">
        <v>2005</v>
      </c>
      <c r="F138" s="91">
        <f t="shared" si="3"/>
        <v>3734435.6677017938</v>
      </c>
      <c r="G138" s="91">
        <v>3334317.56044803</v>
      </c>
    </row>
    <row r="139" spans="1:7">
      <c r="A139" s="91" t="s">
        <v>1788</v>
      </c>
      <c r="B139" s="91" t="s">
        <v>1812</v>
      </c>
      <c r="C139" s="91" t="s">
        <v>1815</v>
      </c>
      <c r="D139" s="91" t="s">
        <v>549</v>
      </c>
      <c r="E139" s="91">
        <v>2016</v>
      </c>
      <c r="F139" s="91">
        <f t="shared" si="3"/>
        <v>82835.193815683597</v>
      </c>
      <c r="G139" s="91">
        <v>93150.519838014006</v>
      </c>
    </row>
    <row r="140" spans="1:7">
      <c r="A140" s="91" t="s">
        <v>1788</v>
      </c>
      <c r="B140" s="91" t="s">
        <v>1812</v>
      </c>
      <c r="C140" s="91" t="s">
        <v>1815</v>
      </c>
      <c r="D140" s="91" t="s">
        <v>548</v>
      </c>
      <c r="E140" s="91">
        <v>2016</v>
      </c>
      <c r="F140" s="91">
        <f t="shared" si="3"/>
        <v>162505.82612459664</v>
      </c>
      <c r="G140" s="91">
        <v>145094.48761124699</v>
      </c>
    </row>
    <row r="141" spans="1:7">
      <c r="A141" s="91" t="s">
        <v>1788</v>
      </c>
      <c r="B141" s="91" t="s">
        <v>1812</v>
      </c>
      <c r="C141" s="91" t="s">
        <v>1815</v>
      </c>
      <c r="D141" s="91" t="s">
        <v>549</v>
      </c>
      <c r="E141" s="91">
        <v>2015</v>
      </c>
      <c r="F141" s="91">
        <f t="shared" si="3"/>
        <v>57572.850509560303</v>
      </c>
      <c r="G141" s="91">
        <v>64742.299818298001</v>
      </c>
    </row>
    <row r="142" spans="1:7">
      <c r="A142" s="91" t="s">
        <v>1788</v>
      </c>
      <c r="B142" s="91" t="s">
        <v>1812</v>
      </c>
      <c r="C142" s="91" t="s">
        <v>1815</v>
      </c>
      <c r="D142" s="91" t="s">
        <v>548</v>
      </c>
      <c r="E142" s="91">
        <v>2015</v>
      </c>
      <c r="F142" s="91">
        <f t="shared" si="3"/>
        <v>112946.2394356408</v>
      </c>
      <c r="G142" s="91">
        <v>100844.85663896499</v>
      </c>
    </row>
    <row r="143" spans="1:7">
      <c r="A143" s="91" t="s">
        <v>1788</v>
      </c>
      <c r="B143" s="91" t="s">
        <v>1812</v>
      </c>
      <c r="C143" s="91" t="s">
        <v>1815</v>
      </c>
      <c r="D143" s="91" t="s">
        <v>549</v>
      </c>
      <c r="E143" s="91">
        <v>2010</v>
      </c>
      <c r="F143" s="91">
        <f t="shared" si="3"/>
        <v>104964.32076754593</v>
      </c>
      <c r="G143" s="91">
        <v>118035.349391429</v>
      </c>
    </row>
    <row r="144" spans="1:7">
      <c r="A144" s="91" t="s">
        <v>1788</v>
      </c>
      <c r="B144" s="91" t="s">
        <v>1812</v>
      </c>
      <c r="C144" s="91" t="s">
        <v>1815</v>
      </c>
      <c r="D144" s="91" t="s">
        <v>548</v>
      </c>
      <c r="E144" s="91">
        <v>2010</v>
      </c>
      <c r="F144" s="91">
        <f t="shared" si="3"/>
        <v>205918.67869460498</v>
      </c>
      <c r="G144" s="91">
        <v>183855.96312018301</v>
      </c>
    </row>
    <row r="145" spans="1:7">
      <c r="A145" s="91" t="s">
        <v>1788</v>
      </c>
      <c r="B145" s="91" t="s">
        <v>1812</v>
      </c>
      <c r="C145" s="91" t="s">
        <v>1815</v>
      </c>
      <c r="D145" s="91" t="s">
        <v>549</v>
      </c>
      <c r="E145" s="91">
        <v>2005</v>
      </c>
      <c r="F145" s="91">
        <f t="shared" si="3"/>
        <v>83837.130973146457</v>
      </c>
      <c r="G145" s="91">
        <v>94277.226528293002</v>
      </c>
    </row>
    <row r="146" spans="1:7">
      <c r="A146" s="91" t="s">
        <v>1788</v>
      </c>
      <c r="B146" s="91" t="s">
        <v>1812</v>
      </c>
      <c r="C146" s="91" t="s">
        <v>1815</v>
      </c>
      <c r="D146" s="91" t="s">
        <v>548</v>
      </c>
      <c r="E146" s="91">
        <v>2005</v>
      </c>
      <c r="F146" s="91">
        <f t="shared" si="3"/>
        <v>164471.42333030305</v>
      </c>
      <c r="G146" s="91">
        <v>146849.485116342</v>
      </c>
    </row>
    <row r="147" spans="1:7">
      <c r="A147" s="91" t="s">
        <v>1788</v>
      </c>
      <c r="B147" s="91" t="s">
        <v>1812</v>
      </c>
      <c r="C147" s="91" t="s">
        <v>1816</v>
      </c>
      <c r="D147" s="91" t="s">
        <v>540</v>
      </c>
      <c r="E147" s="91">
        <v>2016</v>
      </c>
      <c r="F147" s="91">
        <f t="shared" si="3"/>
        <v>0</v>
      </c>
      <c r="G147" s="91">
        <v>0</v>
      </c>
    </row>
    <row r="148" spans="1:7">
      <c r="A148" s="91" t="s">
        <v>1788</v>
      </c>
      <c r="B148" s="91" t="s">
        <v>1812</v>
      </c>
      <c r="C148" s="91" t="s">
        <v>1816</v>
      </c>
      <c r="D148" s="91" t="s">
        <v>548</v>
      </c>
      <c r="E148" s="91">
        <v>2016</v>
      </c>
      <c r="F148" s="91">
        <f t="shared" si="3"/>
        <v>1415508.2274669504</v>
      </c>
      <c r="G148" s="91">
        <v>1263846.6316669199</v>
      </c>
    </row>
    <row r="149" spans="1:7">
      <c r="A149" s="91" t="s">
        <v>1788</v>
      </c>
      <c r="B149" s="91" t="s">
        <v>1812</v>
      </c>
      <c r="C149" s="91" t="s">
        <v>1816</v>
      </c>
      <c r="D149" s="91" t="s">
        <v>540</v>
      </c>
      <c r="E149" s="91">
        <v>2015</v>
      </c>
      <c r="F149" s="91">
        <f t="shared" si="3"/>
        <v>0</v>
      </c>
      <c r="G149" s="91">
        <v>0</v>
      </c>
    </row>
    <row r="150" spans="1:7">
      <c r="A150" s="91" t="s">
        <v>1788</v>
      </c>
      <c r="B150" s="91" t="s">
        <v>1812</v>
      </c>
      <c r="C150" s="91" t="s">
        <v>1816</v>
      </c>
      <c r="D150" s="91" t="s">
        <v>548</v>
      </c>
      <c r="E150" s="91">
        <v>2015</v>
      </c>
      <c r="F150" s="91">
        <f t="shared" si="3"/>
        <v>1415508.2274669504</v>
      </c>
      <c r="G150" s="91">
        <v>1263846.6316669199</v>
      </c>
    </row>
    <row r="151" spans="1:7">
      <c r="A151" s="91" t="s">
        <v>1788</v>
      </c>
      <c r="B151" s="91" t="s">
        <v>1812</v>
      </c>
      <c r="C151" s="91" t="s">
        <v>1816</v>
      </c>
      <c r="D151" s="91" t="s">
        <v>540</v>
      </c>
      <c r="E151" s="91">
        <v>2010</v>
      </c>
      <c r="F151" s="91">
        <f t="shared" si="3"/>
        <v>0</v>
      </c>
      <c r="G151" s="91">
        <v>0</v>
      </c>
    </row>
    <row r="152" spans="1:7">
      <c r="A152" s="91" t="s">
        <v>1788</v>
      </c>
      <c r="B152" s="91" t="s">
        <v>1812</v>
      </c>
      <c r="C152" s="91" t="s">
        <v>1816</v>
      </c>
      <c r="D152" s="91" t="s">
        <v>548</v>
      </c>
      <c r="E152" s="91">
        <v>2010</v>
      </c>
      <c r="F152" s="91">
        <f t="shared" si="3"/>
        <v>1415508.2274669504</v>
      </c>
      <c r="G152" s="91">
        <v>1263846.6316669199</v>
      </c>
    </row>
    <row r="153" spans="1:7">
      <c r="A153" s="91" t="s">
        <v>1788</v>
      </c>
      <c r="B153" s="91" t="s">
        <v>1812</v>
      </c>
      <c r="C153" s="91" t="s">
        <v>1816</v>
      </c>
      <c r="D153" s="91" t="s">
        <v>540</v>
      </c>
      <c r="E153" s="91">
        <v>2005</v>
      </c>
      <c r="F153" s="91">
        <f t="shared" si="3"/>
        <v>0</v>
      </c>
      <c r="G153" s="91">
        <v>0</v>
      </c>
    </row>
    <row r="154" spans="1:7">
      <c r="A154" s="91" t="s">
        <v>1788</v>
      </c>
      <c r="B154" s="91" t="s">
        <v>1812</v>
      </c>
      <c r="C154" s="91" t="s">
        <v>1816</v>
      </c>
      <c r="D154" s="91" t="s">
        <v>548</v>
      </c>
      <c r="E154" s="91">
        <v>2005</v>
      </c>
      <c r="F154" s="91">
        <f t="shared" si="3"/>
        <v>1415508.2274669504</v>
      </c>
      <c r="G154" s="91">
        <v>1263846.6316669199</v>
      </c>
    </row>
    <row r="155" spans="1:7">
      <c r="A155" s="91" t="s">
        <v>1788</v>
      </c>
      <c r="B155" s="91" t="s">
        <v>1812</v>
      </c>
      <c r="C155" s="91" t="s">
        <v>1817</v>
      </c>
      <c r="D155" s="91" t="s">
        <v>540</v>
      </c>
      <c r="E155" s="91">
        <v>2016</v>
      </c>
      <c r="F155" s="91">
        <f t="shared" si="3"/>
        <v>0</v>
      </c>
      <c r="G155" s="91">
        <v>0</v>
      </c>
    </row>
    <row r="156" spans="1:7">
      <c r="A156" s="91" t="s">
        <v>1788</v>
      </c>
      <c r="B156" s="91" t="s">
        <v>1812</v>
      </c>
      <c r="C156" s="91" t="s">
        <v>1817</v>
      </c>
      <c r="D156" s="91" t="s">
        <v>548</v>
      </c>
      <c r="E156" s="91">
        <v>2016</v>
      </c>
      <c r="F156" s="91">
        <f t="shared" si="3"/>
        <v>2388920.2821078673</v>
      </c>
      <c r="G156" s="91">
        <v>2132964.53759631</v>
      </c>
    </row>
    <row r="157" spans="1:7">
      <c r="A157" s="91" t="s">
        <v>1788</v>
      </c>
      <c r="B157" s="91" t="s">
        <v>1812</v>
      </c>
      <c r="C157" s="91" t="s">
        <v>1817</v>
      </c>
      <c r="D157" s="91" t="s">
        <v>540</v>
      </c>
      <c r="E157" s="91">
        <v>2015</v>
      </c>
      <c r="F157" s="91">
        <f t="shared" si="3"/>
        <v>0</v>
      </c>
      <c r="G157" s="91">
        <v>0</v>
      </c>
    </row>
    <row r="158" spans="1:7">
      <c r="A158" s="91" t="s">
        <v>1788</v>
      </c>
      <c r="B158" s="91" t="s">
        <v>1812</v>
      </c>
      <c r="C158" s="91" t="s">
        <v>1817</v>
      </c>
      <c r="D158" s="91" t="s">
        <v>548</v>
      </c>
      <c r="E158" s="91">
        <v>2015</v>
      </c>
      <c r="F158" s="91">
        <f t="shared" si="3"/>
        <v>2388920.2821078673</v>
      </c>
      <c r="G158" s="91">
        <v>2132964.53759631</v>
      </c>
    </row>
    <row r="159" spans="1:7">
      <c r="A159" s="91" t="s">
        <v>1788</v>
      </c>
      <c r="B159" s="91" t="s">
        <v>1812</v>
      </c>
      <c r="C159" s="91" t="s">
        <v>1817</v>
      </c>
      <c r="D159" s="91" t="s">
        <v>540</v>
      </c>
      <c r="E159" s="91">
        <v>2010</v>
      </c>
      <c r="F159" s="91">
        <f t="shared" si="3"/>
        <v>0</v>
      </c>
      <c r="G159" s="91">
        <v>0</v>
      </c>
    </row>
    <row r="160" spans="1:7">
      <c r="A160" s="91" t="s">
        <v>1788</v>
      </c>
      <c r="B160" s="91" t="s">
        <v>1812</v>
      </c>
      <c r="C160" s="91" t="s">
        <v>1817</v>
      </c>
      <c r="D160" s="91" t="s">
        <v>548</v>
      </c>
      <c r="E160" s="91">
        <v>2010</v>
      </c>
      <c r="F160" s="91">
        <f t="shared" si="3"/>
        <v>2388920.2821078673</v>
      </c>
      <c r="G160" s="91">
        <v>2132964.53759631</v>
      </c>
    </row>
    <row r="161" spans="1:7">
      <c r="A161" s="91" t="s">
        <v>1788</v>
      </c>
      <c r="B161" s="91" t="s">
        <v>1812</v>
      </c>
      <c r="C161" s="91" t="s">
        <v>1817</v>
      </c>
      <c r="D161" s="91" t="s">
        <v>540</v>
      </c>
      <c r="E161" s="91">
        <v>2005</v>
      </c>
      <c r="F161" s="91">
        <f t="shared" si="3"/>
        <v>0</v>
      </c>
      <c r="G161" s="91">
        <v>0</v>
      </c>
    </row>
    <row r="162" spans="1:7">
      <c r="A162" s="91" t="s">
        <v>1788</v>
      </c>
      <c r="B162" s="91" t="s">
        <v>1812</v>
      </c>
      <c r="C162" s="91" t="s">
        <v>1817</v>
      </c>
      <c r="D162" s="91" t="s">
        <v>548</v>
      </c>
      <c r="E162" s="91">
        <v>2005</v>
      </c>
      <c r="F162" s="91">
        <f t="shared" si="3"/>
        <v>2388920.2821078673</v>
      </c>
      <c r="G162" s="91">
        <v>2132964.53759631</v>
      </c>
    </row>
    <row r="163" spans="1:7">
      <c r="A163" s="91" t="s">
        <v>1788</v>
      </c>
      <c r="B163" s="91" t="s">
        <v>1812</v>
      </c>
      <c r="C163" s="91" t="s">
        <v>1818</v>
      </c>
      <c r="D163" s="91" t="s">
        <v>549</v>
      </c>
      <c r="E163" s="91">
        <v>2016</v>
      </c>
      <c r="F163" s="91">
        <f t="shared" si="3"/>
        <v>4859.0693905239596</v>
      </c>
      <c r="G163" s="91">
        <v>5464.1610504760001</v>
      </c>
    </row>
    <row r="164" spans="1:7">
      <c r="A164" s="91" t="s">
        <v>1788</v>
      </c>
      <c r="B164" s="91" t="s">
        <v>1812</v>
      </c>
      <c r="C164" s="91" t="s">
        <v>1818</v>
      </c>
      <c r="D164" s="91" t="s">
        <v>548</v>
      </c>
      <c r="E164" s="91">
        <v>2016</v>
      </c>
      <c r="F164" s="91">
        <f t="shared" si="3"/>
        <v>9532.5072488004807</v>
      </c>
      <c r="G164" s="91">
        <v>8511.1671864290001</v>
      </c>
    </row>
    <row r="165" spans="1:7">
      <c r="A165" s="91" t="s">
        <v>1788</v>
      </c>
      <c r="B165" s="91" t="s">
        <v>1812</v>
      </c>
      <c r="C165" s="91" t="s">
        <v>1818</v>
      </c>
      <c r="D165" s="91" t="s">
        <v>549</v>
      </c>
      <c r="E165" s="91">
        <v>2015</v>
      </c>
      <c r="F165" s="91">
        <f t="shared" si="3"/>
        <v>11762.823445934613</v>
      </c>
      <c r="G165" s="91">
        <v>13227.627875050999</v>
      </c>
    </row>
    <row r="166" spans="1:7">
      <c r="A166" s="91" t="s">
        <v>1788</v>
      </c>
      <c r="B166" s="91" t="s">
        <v>1812</v>
      </c>
      <c r="C166" s="91" t="s">
        <v>1818</v>
      </c>
      <c r="D166" s="91" t="s">
        <v>548</v>
      </c>
      <c r="E166" s="91">
        <v>2015</v>
      </c>
      <c r="F166" s="91">
        <f t="shared" si="3"/>
        <v>23076.270526905122</v>
      </c>
      <c r="G166" s="91">
        <v>20603.812970450999</v>
      </c>
    </row>
    <row r="167" spans="1:7">
      <c r="A167" s="91" t="s">
        <v>1788</v>
      </c>
      <c r="B167" s="91" t="s">
        <v>1812</v>
      </c>
      <c r="C167" s="91" t="s">
        <v>1818</v>
      </c>
      <c r="D167" s="91" t="s">
        <v>549</v>
      </c>
      <c r="E167" s="91">
        <v>2010</v>
      </c>
      <c r="F167" s="91">
        <f t="shared" si="3"/>
        <v>13140.100184525689</v>
      </c>
      <c r="G167" s="91">
        <v>14776.414547127</v>
      </c>
    </row>
    <row r="168" spans="1:7">
      <c r="A168" s="91" t="s">
        <v>1788</v>
      </c>
      <c r="B168" s="91" t="s">
        <v>1812</v>
      </c>
      <c r="C168" s="91" t="s">
        <v>1818</v>
      </c>
      <c r="D168" s="91" t="s">
        <v>548</v>
      </c>
      <c r="E168" s="91">
        <v>2010</v>
      </c>
      <c r="F168" s="91">
        <f t="shared" si="3"/>
        <v>25778.207757897282</v>
      </c>
      <c r="G168" s="91">
        <v>23016.256926694001</v>
      </c>
    </row>
    <row r="169" spans="1:7">
      <c r="A169" s="91" t="s">
        <v>1788</v>
      </c>
      <c r="B169" s="91" t="s">
        <v>1812</v>
      </c>
      <c r="C169" s="91" t="s">
        <v>1818</v>
      </c>
      <c r="D169" s="91" t="s">
        <v>549</v>
      </c>
      <c r="E169" s="91">
        <v>2005</v>
      </c>
      <c r="F169" s="91">
        <f t="shared" si="3"/>
        <v>7969.2115704715934</v>
      </c>
      <c r="G169" s="91">
        <v>8961.6039547189994</v>
      </c>
    </row>
    <row r="170" spans="1:7">
      <c r="A170" s="91" t="s">
        <v>1788</v>
      </c>
      <c r="B170" s="91" t="s">
        <v>1812</v>
      </c>
      <c r="C170" s="91" t="s">
        <v>1818</v>
      </c>
      <c r="D170" s="91" t="s">
        <v>548</v>
      </c>
      <c r="E170" s="91">
        <v>2005</v>
      </c>
      <c r="F170" s="91">
        <f t="shared" si="3"/>
        <v>15633.974524194882</v>
      </c>
      <c r="G170" s="91">
        <v>13958.905825174001</v>
      </c>
    </row>
    <row r="171" spans="1:7">
      <c r="A171" s="91" t="s">
        <v>185</v>
      </c>
      <c r="B171" s="91" t="s">
        <v>1819</v>
      </c>
      <c r="C171" s="91" t="s">
        <v>1820</v>
      </c>
      <c r="D171" s="91" t="s">
        <v>549</v>
      </c>
      <c r="E171" s="91">
        <v>2016</v>
      </c>
      <c r="F171" s="91">
        <f t="shared" si="3"/>
        <v>69865.366885274081</v>
      </c>
      <c r="G171" s="91">
        <v>78565.582384195004</v>
      </c>
    </row>
    <row r="172" spans="1:7">
      <c r="A172" s="91" t="s">
        <v>185</v>
      </c>
      <c r="B172" s="91" t="s">
        <v>1819</v>
      </c>
      <c r="C172" s="91" t="s">
        <v>1820</v>
      </c>
      <c r="D172" s="91" t="s">
        <v>549</v>
      </c>
      <c r="E172" s="91">
        <v>2015</v>
      </c>
      <c r="F172" s="91">
        <f t="shared" si="3"/>
        <v>69847.66382172858</v>
      </c>
      <c r="G172" s="91">
        <v>78545.674788207994</v>
      </c>
    </row>
    <row r="173" spans="1:7">
      <c r="A173" s="91" t="s">
        <v>185</v>
      </c>
      <c r="B173" s="91" t="s">
        <v>1819</v>
      </c>
      <c r="C173" s="91" t="s">
        <v>1820</v>
      </c>
      <c r="D173" s="91" t="s">
        <v>549</v>
      </c>
      <c r="E173" s="91">
        <v>2010</v>
      </c>
      <c r="F173" s="91">
        <f t="shared" si="3"/>
        <v>70208.956966140613</v>
      </c>
      <c r="G173" s="91">
        <v>78951.959154376993</v>
      </c>
    </row>
    <row r="174" spans="1:7">
      <c r="A174" s="91" t="s">
        <v>185</v>
      </c>
      <c r="B174" s="91" t="s">
        <v>1819</v>
      </c>
      <c r="C174" s="91" t="s">
        <v>1820</v>
      </c>
      <c r="D174" s="91" t="s">
        <v>549</v>
      </c>
      <c r="E174" s="91">
        <v>2005</v>
      </c>
      <c r="F174" s="91">
        <f t="shared" si="3"/>
        <v>70657.080950543212</v>
      </c>
      <c r="G174" s="91">
        <v>79455.887257591996</v>
      </c>
    </row>
    <row r="175" spans="1:7">
      <c r="A175" s="91" t="s">
        <v>185</v>
      </c>
      <c r="B175" s="91" t="s">
        <v>1819</v>
      </c>
      <c r="C175" s="91" t="s">
        <v>1821</v>
      </c>
      <c r="D175" s="91" t="s">
        <v>540</v>
      </c>
      <c r="E175" s="91">
        <v>2016</v>
      </c>
      <c r="F175" s="91">
        <f t="shared" si="3"/>
        <v>64087.959982449</v>
      </c>
      <c r="G175" s="91">
        <v>64087.959982449</v>
      </c>
    </row>
    <row r="176" spans="1:7">
      <c r="A176" s="91" t="s">
        <v>185</v>
      </c>
      <c r="B176" s="91" t="s">
        <v>1819</v>
      </c>
      <c r="C176" s="91" t="s">
        <v>1821</v>
      </c>
      <c r="D176" s="91" t="s">
        <v>540</v>
      </c>
      <c r="E176" s="91">
        <v>2015</v>
      </c>
      <c r="F176" s="91">
        <f t="shared" si="3"/>
        <v>64087.959982449</v>
      </c>
      <c r="G176" s="91">
        <v>64087.959982449</v>
      </c>
    </row>
    <row r="177" spans="1:7">
      <c r="A177" s="91" t="s">
        <v>185</v>
      </c>
      <c r="B177" s="91" t="s">
        <v>1819</v>
      </c>
      <c r="C177" s="91" t="s">
        <v>1821</v>
      </c>
      <c r="D177" s="91" t="s">
        <v>540</v>
      </c>
      <c r="E177" s="91">
        <v>2010</v>
      </c>
      <c r="F177" s="91">
        <f t="shared" si="3"/>
        <v>92798.410747982998</v>
      </c>
      <c r="G177" s="91">
        <v>92798.410747982998</v>
      </c>
    </row>
    <row r="178" spans="1:7">
      <c r="A178" s="91" t="s">
        <v>185</v>
      </c>
      <c r="B178" s="91" t="s">
        <v>1819</v>
      </c>
      <c r="C178" s="91" t="s">
        <v>1821</v>
      </c>
      <c r="D178" s="91" t="s">
        <v>540</v>
      </c>
      <c r="E178" s="91">
        <v>2005</v>
      </c>
      <c r="F178" s="91">
        <f t="shared" si="3"/>
        <v>73232.696119043001</v>
      </c>
      <c r="G178" s="91">
        <v>73232.696119043001</v>
      </c>
    </row>
    <row r="179" spans="1:7">
      <c r="A179" s="91" t="s">
        <v>185</v>
      </c>
      <c r="B179" s="91" t="s">
        <v>1805</v>
      </c>
      <c r="C179" s="91" t="s">
        <v>1822</v>
      </c>
      <c r="D179" s="91" t="s">
        <v>1823</v>
      </c>
      <c r="E179" s="91">
        <v>2016</v>
      </c>
      <c r="F179" s="91">
        <f t="shared" si="3"/>
        <v>914293.71679084306</v>
      </c>
      <c r="G179" s="91">
        <v>914293.71679084306</v>
      </c>
    </row>
    <row r="180" spans="1:7">
      <c r="A180" s="91" t="s">
        <v>185</v>
      </c>
      <c r="B180" s="91" t="s">
        <v>1805</v>
      </c>
      <c r="C180" s="91" t="s">
        <v>1822</v>
      </c>
      <c r="D180" s="91" t="s">
        <v>1823</v>
      </c>
      <c r="E180" s="91">
        <v>2015</v>
      </c>
      <c r="F180" s="91">
        <f t="shared" si="3"/>
        <v>774695.96409067803</v>
      </c>
      <c r="G180" s="91">
        <v>774695.96409067803</v>
      </c>
    </row>
    <row r="181" spans="1:7">
      <c r="A181" s="91" t="s">
        <v>185</v>
      </c>
      <c r="B181" s="91" t="s">
        <v>1805</v>
      </c>
      <c r="C181" s="91" t="s">
        <v>1822</v>
      </c>
      <c r="D181" s="91" t="s">
        <v>1823</v>
      </c>
      <c r="E181" s="91">
        <v>2010</v>
      </c>
      <c r="F181" s="91">
        <f t="shared" si="3"/>
        <v>542017.26071497402</v>
      </c>
      <c r="G181" s="91">
        <v>542017.26071497402</v>
      </c>
    </row>
    <row r="182" spans="1:7">
      <c r="A182" s="91" t="s">
        <v>185</v>
      </c>
      <c r="B182" s="91" t="s">
        <v>1805</v>
      </c>
      <c r="C182" s="91" t="s">
        <v>1822</v>
      </c>
      <c r="D182" s="91" t="s">
        <v>1823</v>
      </c>
      <c r="E182" s="91">
        <v>2005</v>
      </c>
      <c r="F182" s="91">
        <f t="shared" si="3"/>
        <v>553562.46460188902</v>
      </c>
      <c r="G182" s="91">
        <v>553562.46460188902</v>
      </c>
    </row>
    <row r="183" spans="1:7">
      <c r="A183" s="91" t="s">
        <v>185</v>
      </c>
      <c r="B183" s="91" t="s">
        <v>1805</v>
      </c>
      <c r="C183" s="91" t="s">
        <v>1170</v>
      </c>
      <c r="D183" s="91" t="s">
        <v>549</v>
      </c>
      <c r="E183" s="91">
        <v>2016</v>
      </c>
      <c r="F183" s="91">
        <f t="shared" si="3"/>
        <v>68.860030868120802</v>
      </c>
      <c r="G183" s="91">
        <v>77.435053580000002</v>
      </c>
    </row>
    <row r="184" spans="1:7">
      <c r="A184" s="91" t="s">
        <v>185</v>
      </c>
      <c r="B184" s="91" t="s">
        <v>1805</v>
      </c>
      <c r="C184" s="91" t="s">
        <v>1170</v>
      </c>
      <c r="D184" s="91" t="s">
        <v>540</v>
      </c>
      <c r="E184" s="91">
        <v>2016</v>
      </c>
      <c r="F184" s="91">
        <f t="shared" si="3"/>
        <v>16854.718818181998</v>
      </c>
      <c r="G184" s="91">
        <v>16854.718818181998</v>
      </c>
    </row>
    <row r="185" spans="1:7">
      <c r="A185" s="91" t="s">
        <v>185</v>
      </c>
      <c r="B185" s="91" t="s">
        <v>1805</v>
      </c>
      <c r="C185" s="91" t="s">
        <v>1170</v>
      </c>
      <c r="D185" s="91" t="s">
        <v>548</v>
      </c>
      <c r="E185" s="91">
        <v>2016</v>
      </c>
      <c r="F185" s="91">
        <f t="shared" si="3"/>
        <v>48.505178976800003</v>
      </c>
      <c r="G185" s="91">
        <v>43.308195515000001</v>
      </c>
    </row>
    <row r="186" spans="1:7">
      <c r="A186" s="91" t="s">
        <v>185</v>
      </c>
      <c r="B186" s="91" t="s">
        <v>1805</v>
      </c>
      <c r="C186" s="91" t="s">
        <v>1170</v>
      </c>
      <c r="D186" s="91" t="s">
        <v>549</v>
      </c>
      <c r="E186" s="91">
        <v>2015</v>
      </c>
      <c r="F186" s="91">
        <f t="shared" si="3"/>
        <v>73.948095515671142</v>
      </c>
      <c r="G186" s="91">
        <v>83.156726277999994</v>
      </c>
    </row>
    <row r="187" spans="1:7">
      <c r="A187" s="91" t="s">
        <v>185</v>
      </c>
      <c r="B187" s="91" t="s">
        <v>1805</v>
      </c>
      <c r="C187" s="91" t="s">
        <v>1170</v>
      </c>
      <c r="D187" s="91" t="s">
        <v>540</v>
      </c>
      <c r="E187" s="91">
        <v>2015</v>
      </c>
      <c r="F187" s="91">
        <f t="shared" si="3"/>
        <v>18100.113248991001</v>
      </c>
      <c r="G187" s="91">
        <v>18100.113248991001</v>
      </c>
    </row>
    <row r="188" spans="1:7">
      <c r="A188" s="91" t="s">
        <v>185</v>
      </c>
      <c r="B188" s="91" t="s">
        <v>1805</v>
      </c>
      <c r="C188" s="91" t="s">
        <v>1170</v>
      </c>
      <c r="D188" s="91" t="s">
        <v>548</v>
      </c>
      <c r="E188" s="91">
        <v>2015</v>
      </c>
      <c r="F188" s="91">
        <f t="shared" si="3"/>
        <v>52.089224513760009</v>
      </c>
      <c r="G188" s="91">
        <v>46.508236173</v>
      </c>
    </row>
    <row r="189" spans="1:7">
      <c r="A189" s="91" t="s">
        <v>185</v>
      </c>
      <c r="B189" s="91" t="s">
        <v>1805</v>
      </c>
      <c r="C189" s="91" t="s">
        <v>1170</v>
      </c>
      <c r="D189" s="91" t="s">
        <v>549</v>
      </c>
      <c r="E189" s="91">
        <v>2010</v>
      </c>
      <c r="F189" s="91">
        <f t="shared" si="3"/>
        <v>390.6656385872148</v>
      </c>
      <c r="G189" s="91">
        <v>439.31456716600002</v>
      </c>
    </row>
    <row r="190" spans="1:7">
      <c r="A190" s="91" t="s">
        <v>185</v>
      </c>
      <c r="B190" s="91" t="s">
        <v>1805</v>
      </c>
      <c r="C190" s="91" t="s">
        <v>1170</v>
      </c>
      <c r="D190" s="91" t="s">
        <v>540</v>
      </c>
      <c r="E190" s="91">
        <v>2010</v>
      </c>
      <c r="F190" s="91">
        <f t="shared" si="3"/>
        <v>95497.320566056005</v>
      </c>
      <c r="G190" s="91">
        <v>95497.320566056005</v>
      </c>
    </row>
    <row r="191" spans="1:7">
      <c r="A191" s="91" t="s">
        <v>185</v>
      </c>
      <c r="B191" s="91" t="s">
        <v>1805</v>
      </c>
      <c r="C191" s="91" t="s">
        <v>1170</v>
      </c>
      <c r="D191" s="91" t="s">
        <v>548</v>
      </c>
      <c r="E191" s="91">
        <v>2010</v>
      </c>
      <c r="F191" s="91">
        <f t="shared" si="3"/>
        <v>275.18585862768003</v>
      </c>
      <c r="G191" s="91">
        <v>245.70165948900001</v>
      </c>
    </row>
    <row r="192" spans="1:7">
      <c r="A192" s="91" t="s">
        <v>185</v>
      </c>
      <c r="B192" s="91" t="s">
        <v>1805</v>
      </c>
      <c r="C192" s="91" t="s">
        <v>1170</v>
      </c>
      <c r="D192" s="91" t="s">
        <v>549</v>
      </c>
      <c r="E192" s="91">
        <v>2005</v>
      </c>
      <c r="F192" s="91">
        <f t="shared" si="3"/>
        <v>485.00768726308729</v>
      </c>
      <c r="G192" s="91">
        <v>545.40487096000004</v>
      </c>
    </row>
    <row r="193" spans="1:7">
      <c r="A193" s="91" t="s">
        <v>185</v>
      </c>
      <c r="B193" s="91" t="s">
        <v>1805</v>
      </c>
      <c r="C193" s="91" t="s">
        <v>1170</v>
      </c>
      <c r="D193" s="91" t="s">
        <v>540</v>
      </c>
      <c r="E193" s="91">
        <v>2005</v>
      </c>
      <c r="F193" s="91">
        <f t="shared" si="3"/>
        <v>118567.805664314</v>
      </c>
      <c r="G193" s="91">
        <v>118567.805664314</v>
      </c>
    </row>
    <row r="194" spans="1:7">
      <c r="A194" s="91" t="s">
        <v>185</v>
      </c>
      <c r="B194" s="91" t="s">
        <v>1805</v>
      </c>
      <c r="C194" s="91" t="s">
        <v>1170</v>
      </c>
      <c r="D194" s="91" t="s">
        <v>548</v>
      </c>
      <c r="E194" s="91">
        <v>2005</v>
      </c>
      <c r="F194" s="91">
        <f t="shared" ref="F194:F257" si="4">G194*INDEX($J$28:$J$33,MATCH(D194,$I$28:$I$33,0),1)</f>
        <v>341.64063505264005</v>
      </c>
      <c r="G194" s="91">
        <v>305.03628129700002</v>
      </c>
    </row>
    <row r="195" spans="1:7">
      <c r="A195" s="91" t="s">
        <v>185</v>
      </c>
      <c r="B195" s="91" t="s">
        <v>1805</v>
      </c>
      <c r="C195" s="91" t="s">
        <v>1824</v>
      </c>
      <c r="D195" s="91" t="s">
        <v>540</v>
      </c>
      <c r="E195" s="91">
        <v>2016</v>
      </c>
      <c r="F195" s="91">
        <f t="shared" si="4"/>
        <v>378.352941176</v>
      </c>
      <c r="G195" s="91">
        <v>378.352941176</v>
      </c>
    </row>
    <row r="196" spans="1:7">
      <c r="A196" s="91" t="s">
        <v>185</v>
      </c>
      <c r="B196" s="91" t="s">
        <v>1805</v>
      </c>
      <c r="C196" s="91" t="s">
        <v>1824</v>
      </c>
      <c r="D196" s="91" t="s">
        <v>540</v>
      </c>
      <c r="E196" s="91">
        <v>2015</v>
      </c>
      <c r="F196" s="91">
        <f t="shared" si="4"/>
        <v>320.68039215700003</v>
      </c>
      <c r="G196" s="91">
        <v>320.68039215700003</v>
      </c>
    </row>
    <row r="197" spans="1:7">
      <c r="A197" s="91" t="s">
        <v>185</v>
      </c>
      <c r="B197" s="91" t="s">
        <v>1805</v>
      </c>
      <c r="C197" s="91" t="s">
        <v>1824</v>
      </c>
      <c r="D197" s="91" t="s">
        <v>540</v>
      </c>
      <c r="E197" s="91">
        <v>2010</v>
      </c>
      <c r="F197" s="91">
        <f t="shared" si="4"/>
        <v>1197.679738562</v>
      </c>
      <c r="G197" s="91">
        <v>1197.679738562</v>
      </c>
    </row>
    <row r="198" spans="1:7">
      <c r="A198" s="91" t="s">
        <v>185</v>
      </c>
      <c r="B198" s="91" t="s">
        <v>1805</v>
      </c>
      <c r="C198" s="91" t="s">
        <v>1824</v>
      </c>
      <c r="D198" s="91" t="s">
        <v>540</v>
      </c>
      <c r="E198" s="91">
        <v>2005</v>
      </c>
      <c r="F198" s="91">
        <f t="shared" si="4"/>
        <v>1488.0130718949999</v>
      </c>
      <c r="G198" s="91">
        <v>1488.0130718949999</v>
      </c>
    </row>
    <row r="199" spans="1:7">
      <c r="A199" s="91" t="s">
        <v>185</v>
      </c>
      <c r="B199" s="91" t="s">
        <v>1805</v>
      </c>
      <c r="C199" s="91" t="s">
        <v>1806</v>
      </c>
      <c r="D199" s="91" t="s">
        <v>549</v>
      </c>
      <c r="E199" s="91">
        <v>2016</v>
      </c>
      <c r="F199" s="91">
        <f t="shared" si="4"/>
        <v>2506.0421230525003</v>
      </c>
      <c r="G199" s="91">
        <v>2818.1152930930002</v>
      </c>
    </row>
    <row r="200" spans="1:7">
      <c r="A200" s="91" t="s">
        <v>185</v>
      </c>
      <c r="B200" s="91" t="s">
        <v>1805</v>
      </c>
      <c r="C200" s="91" t="s">
        <v>1806</v>
      </c>
      <c r="D200" s="91" t="s">
        <v>540</v>
      </c>
      <c r="E200" s="91">
        <v>2016</v>
      </c>
      <c r="F200" s="91">
        <f t="shared" si="4"/>
        <v>5265929.1552666901</v>
      </c>
      <c r="G200" s="91">
        <v>5265929.1552666901</v>
      </c>
    </row>
    <row r="201" spans="1:7">
      <c r="A201" s="91" t="s">
        <v>185</v>
      </c>
      <c r="B201" s="91" t="s">
        <v>1805</v>
      </c>
      <c r="C201" s="91" t="s">
        <v>1806</v>
      </c>
      <c r="D201" s="91" t="s">
        <v>548</v>
      </c>
      <c r="E201" s="91">
        <v>2016</v>
      </c>
      <c r="F201" s="91">
        <f t="shared" si="4"/>
        <v>13239.467819901121</v>
      </c>
      <c r="G201" s="91">
        <v>11820.953410626</v>
      </c>
    </row>
    <row r="202" spans="1:7">
      <c r="A202" s="91" t="s">
        <v>185</v>
      </c>
      <c r="B202" s="91" t="s">
        <v>1805</v>
      </c>
      <c r="C202" s="91" t="s">
        <v>1806</v>
      </c>
      <c r="D202" s="91" t="s">
        <v>549</v>
      </c>
      <c r="E202" s="91">
        <v>2015</v>
      </c>
      <c r="F202" s="91">
        <f t="shared" si="4"/>
        <v>2537.059445752584</v>
      </c>
      <c r="G202" s="91">
        <v>2852.995150318</v>
      </c>
    </row>
    <row r="203" spans="1:7">
      <c r="A203" s="91" t="s">
        <v>185</v>
      </c>
      <c r="B203" s="91" t="s">
        <v>1805</v>
      </c>
      <c r="C203" s="91" t="s">
        <v>1806</v>
      </c>
      <c r="D203" s="91" t="s">
        <v>540</v>
      </c>
      <c r="E203" s="91">
        <v>2015</v>
      </c>
      <c r="F203" s="91">
        <f t="shared" si="4"/>
        <v>5331105.6430923603</v>
      </c>
      <c r="G203" s="91">
        <v>5331105.6430923603</v>
      </c>
    </row>
    <row r="204" spans="1:7">
      <c r="A204" s="91" t="s">
        <v>185</v>
      </c>
      <c r="B204" s="91" t="s">
        <v>1805</v>
      </c>
      <c r="C204" s="91" t="s">
        <v>1806</v>
      </c>
      <c r="D204" s="91" t="s">
        <v>548</v>
      </c>
      <c r="E204" s="91">
        <v>2015</v>
      </c>
      <c r="F204" s="91">
        <f t="shared" si="4"/>
        <v>13403.33292095728</v>
      </c>
      <c r="G204" s="91">
        <v>11967.261536569</v>
      </c>
    </row>
    <row r="205" spans="1:7">
      <c r="A205" s="91" t="s">
        <v>185</v>
      </c>
      <c r="B205" s="91" t="s">
        <v>1805</v>
      </c>
      <c r="C205" s="91" t="s">
        <v>1806</v>
      </c>
      <c r="D205" s="91" t="s">
        <v>549</v>
      </c>
      <c r="E205" s="91">
        <v>2010</v>
      </c>
      <c r="F205" s="91">
        <f t="shared" si="4"/>
        <v>2368.8335852361411</v>
      </c>
      <c r="G205" s="91">
        <v>2663.8204090580002</v>
      </c>
    </row>
    <row r="206" spans="1:7">
      <c r="A206" s="91" t="s">
        <v>185</v>
      </c>
      <c r="B206" s="91" t="s">
        <v>1805</v>
      </c>
      <c r="C206" s="91" t="s">
        <v>1806</v>
      </c>
      <c r="D206" s="91" t="s">
        <v>540</v>
      </c>
      <c r="E206" s="91">
        <v>2010</v>
      </c>
      <c r="F206" s="91">
        <f t="shared" si="4"/>
        <v>4977613.79416674</v>
      </c>
      <c r="G206" s="91">
        <v>4977613.79416674</v>
      </c>
    </row>
    <row r="207" spans="1:7">
      <c r="A207" s="91" t="s">
        <v>185</v>
      </c>
      <c r="B207" s="91" t="s">
        <v>1805</v>
      </c>
      <c r="C207" s="91" t="s">
        <v>1806</v>
      </c>
      <c r="D207" s="91" t="s">
        <v>548</v>
      </c>
      <c r="E207" s="91">
        <v>2010</v>
      </c>
      <c r="F207" s="91">
        <f t="shared" si="4"/>
        <v>12514.592525775201</v>
      </c>
      <c r="G207" s="91">
        <v>11173.743326585</v>
      </c>
    </row>
    <row r="208" spans="1:7">
      <c r="A208" s="91" t="s">
        <v>185</v>
      </c>
      <c r="B208" s="91" t="s">
        <v>1805</v>
      </c>
      <c r="C208" s="91" t="s">
        <v>1806</v>
      </c>
      <c r="D208" s="91" t="s">
        <v>549</v>
      </c>
      <c r="E208" s="91">
        <v>2005</v>
      </c>
      <c r="F208" s="91">
        <f t="shared" si="4"/>
        <v>2565.1289793792953</v>
      </c>
      <c r="G208" s="91">
        <v>2884.5601353020002</v>
      </c>
    </row>
    <row r="209" spans="1:7">
      <c r="A209" s="91" t="s">
        <v>185</v>
      </c>
      <c r="B209" s="91" t="s">
        <v>1805</v>
      </c>
      <c r="C209" s="91" t="s">
        <v>1806</v>
      </c>
      <c r="D209" s="91" t="s">
        <v>540</v>
      </c>
      <c r="E209" s="91">
        <v>2005</v>
      </c>
      <c r="F209" s="91">
        <f t="shared" si="4"/>
        <v>5390087.9619205901</v>
      </c>
      <c r="G209" s="91">
        <v>5390087.9619205901</v>
      </c>
    </row>
    <row r="210" spans="1:7">
      <c r="A210" s="91" t="s">
        <v>185</v>
      </c>
      <c r="B210" s="91" t="s">
        <v>1805</v>
      </c>
      <c r="C210" s="91" t="s">
        <v>1806</v>
      </c>
      <c r="D210" s="91" t="s">
        <v>548</v>
      </c>
      <c r="E210" s="91">
        <v>2005</v>
      </c>
      <c r="F210" s="91">
        <f t="shared" si="4"/>
        <v>13551.624796719521</v>
      </c>
      <c r="G210" s="91">
        <v>12099.664997071</v>
      </c>
    </row>
    <row r="211" spans="1:7">
      <c r="A211" s="91" t="s">
        <v>185</v>
      </c>
      <c r="B211" s="91" t="s">
        <v>1805</v>
      </c>
      <c r="C211" s="91" t="s">
        <v>1807</v>
      </c>
      <c r="D211" s="91" t="s">
        <v>549</v>
      </c>
      <c r="E211" s="91">
        <v>2016</v>
      </c>
      <c r="F211" s="91">
        <f t="shared" si="4"/>
        <v>1062.4221904396979</v>
      </c>
      <c r="G211" s="91">
        <v>1194.7238217019999</v>
      </c>
    </row>
    <row r="212" spans="1:7">
      <c r="A212" s="91" t="s">
        <v>185</v>
      </c>
      <c r="B212" s="91" t="s">
        <v>1805</v>
      </c>
      <c r="C212" s="91" t="s">
        <v>1807</v>
      </c>
      <c r="D212" s="91" t="s">
        <v>540</v>
      </c>
      <c r="E212" s="91">
        <v>2016</v>
      </c>
      <c r="F212" s="91">
        <f t="shared" si="4"/>
        <v>721794.58528218803</v>
      </c>
      <c r="G212" s="91">
        <v>721794.58528218803</v>
      </c>
    </row>
    <row r="213" spans="1:7">
      <c r="A213" s="91" t="s">
        <v>185</v>
      </c>
      <c r="B213" s="91" t="s">
        <v>1805</v>
      </c>
      <c r="C213" s="91" t="s">
        <v>1807</v>
      </c>
      <c r="D213" s="91" t="s">
        <v>548</v>
      </c>
      <c r="E213" s="91">
        <v>2016</v>
      </c>
      <c r="F213" s="91">
        <f t="shared" si="4"/>
        <v>2330.2303428992004</v>
      </c>
      <c r="G213" s="91">
        <v>2080.56280616</v>
      </c>
    </row>
    <row r="214" spans="1:7">
      <c r="A214" s="91" t="s">
        <v>185</v>
      </c>
      <c r="B214" s="91" t="s">
        <v>1805</v>
      </c>
      <c r="C214" s="91" t="s">
        <v>1807</v>
      </c>
      <c r="D214" s="91" t="s">
        <v>549</v>
      </c>
      <c r="E214" s="91">
        <v>2015</v>
      </c>
      <c r="F214" s="91">
        <f t="shared" si="4"/>
        <v>1104.3729751285739</v>
      </c>
      <c r="G214" s="91">
        <v>1241.898666371</v>
      </c>
    </row>
    <row r="215" spans="1:7">
      <c r="A215" s="91" t="s">
        <v>185</v>
      </c>
      <c r="B215" s="91" t="s">
        <v>1805</v>
      </c>
      <c r="C215" s="91" t="s">
        <v>1807</v>
      </c>
      <c r="D215" s="91" t="s">
        <v>540</v>
      </c>
      <c r="E215" s="91">
        <v>2015</v>
      </c>
      <c r="F215" s="91">
        <f t="shared" si="4"/>
        <v>712502.896224914</v>
      </c>
      <c r="G215" s="91">
        <v>712502.896224914</v>
      </c>
    </row>
    <row r="216" spans="1:7">
      <c r="A216" s="91" t="s">
        <v>185</v>
      </c>
      <c r="B216" s="91" t="s">
        <v>1805</v>
      </c>
      <c r="C216" s="91" t="s">
        <v>1807</v>
      </c>
      <c r="D216" s="91" t="s">
        <v>548</v>
      </c>
      <c r="E216" s="91">
        <v>2015</v>
      </c>
      <c r="F216" s="91">
        <f t="shared" si="4"/>
        <v>2347.7033420019202</v>
      </c>
      <c r="G216" s="91">
        <v>2096.1636982159998</v>
      </c>
    </row>
    <row r="217" spans="1:7">
      <c r="A217" s="91" t="s">
        <v>185</v>
      </c>
      <c r="B217" s="91" t="s">
        <v>1805</v>
      </c>
      <c r="C217" s="91" t="s">
        <v>1807</v>
      </c>
      <c r="D217" s="91" t="s">
        <v>549</v>
      </c>
      <c r="E217" s="91">
        <v>2010</v>
      </c>
      <c r="F217" s="91">
        <f t="shared" si="4"/>
        <v>919.7184778646141</v>
      </c>
      <c r="G217" s="91">
        <v>1034.249458127</v>
      </c>
    </row>
    <row r="218" spans="1:7">
      <c r="A218" s="91" t="s">
        <v>185</v>
      </c>
      <c r="B218" s="91" t="s">
        <v>1805</v>
      </c>
      <c r="C218" s="91" t="s">
        <v>1807</v>
      </c>
      <c r="D218" s="91" t="s">
        <v>540</v>
      </c>
      <c r="E218" s="91">
        <v>2010</v>
      </c>
      <c r="F218" s="91">
        <f t="shared" si="4"/>
        <v>563465.398765872</v>
      </c>
      <c r="G218" s="91">
        <v>563465.398765872</v>
      </c>
    </row>
    <row r="219" spans="1:7">
      <c r="A219" s="91" t="s">
        <v>185</v>
      </c>
      <c r="B219" s="91" t="s">
        <v>1805</v>
      </c>
      <c r="C219" s="91" t="s">
        <v>1807</v>
      </c>
      <c r="D219" s="91" t="s">
        <v>548</v>
      </c>
      <c r="E219" s="91">
        <v>2010</v>
      </c>
      <c r="F219" s="91">
        <f t="shared" si="4"/>
        <v>1864.4499396756803</v>
      </c>
      <c r="G219" s="91">
        <v>1664.687446139</v>
      </c>
    </row>
    <row r="220" spans="1:7">
      <c r="A220" s="91" t="s">
        <v>185</v>
      </c>
      <c r="B220" s="91" t="s">
        <v>1805</v>
      </c>
      <c r="C220" s="91" t="s">
        <v>1807</v>
      </c>
      <c r="D220" s="91" t="s">
        <v>549</v>
      </c>
      <c r="E220" s="91">
        <v>2005</v>
      </c>
      <c r="F220" s="91">
        <f t="shared" si="4"/>
        <v>1351.9391195536575</v>
      </c>
      <c r="G220" s="91">
        <v>1520.2938023659999</v>
      </c>
    </row>
    <row r="221" spans="1:7">
      <c r="A221" s="91" t="s">
        <v>185</v>
      </c>
      <c r="B221" s="91" t="s">
        <v>1805</v>
      </c>
      <c r="C221" s="91" t="s">
        <v>1807</v>
      </c>
      <c r="D221" s="91" t="s">
        <v>540</v>
      </c>
      <c r="E221" s="91">
        <v>2005</v>
      </c>
      <c r="F221" s="91">
        <f t="shared" si="4"/>
        <v>769237.98812657199</v>
      </c>
      <c r="G221" s="91">
        <v>769237.98812657199</v>
      </c>
    </row>
    <row r="222" spans="1:7">
      <c r="A222" s="91" t="s">
        <v>185</v>
      </c>
      <c r="B222" s="91" t="s">
        <v>1805</v>
      </c>
      <c r="C222" s="91" t="s">
        <v>1807</v>
      </c>
      <c r="D222" s="91" t="s">
        <v>548</v>
      </c>
      <c r="E222" s="91">
        <v>2005</v>
      </c>
      <c r="F222" s="91">
        <f t="shared" si="4"/>
        <v>2638.1322534089604</v>
      </c>
      <c r="G222" s="91">
        <v>2355.475226258</v>
      </c>
    </row>
    <row r="223" spans="1:7">
      <c r="A223" s="91" t="s">
        <v>185</v>
      </c>
      <c r="B223" s="91" t="s">
        <v>1805</v>
      </c>
      <c r="C223" s="91" t="s">
        <v>1808</v>
      </c>
      <c r="D223" s="91" t="s">
        <v>549</v>
      </c>
      <c r="E223" s="91">
        <v>2016</v>
      </c>
      <c r="F223" s="91">
        <f t="shared" si="4"/>
        <v>4843.0046334932213</v>
      </c>
      <c r="G223" s="91">
        <v>5446.0957765319999</v>
      </c>
    </row>
    <row r="224" spans="1:7">
      <c r="A224" s="91" t="s">
        <v>185</v>
      </c>
      <c r="B224" s="91" t="s">
        <v>1805</v>
      </c>
      <c r="C224" s="91" t="s">
        <v>1808</v>
      </c>
      <c r="D224" s="91" t="s">
        <v>540</v>
      </c>
      <c r="E224" s="91">
        <v>2016</v>
      </c>
      <c r="F224" s="91">
        <f t="shared" si="4"/>
        <v>0</v>
      </c>
      <c r="G224" s="91">
        <v>0</v>
      </c>
    </row>
    <row r="225" spans="1:7">
      <c r="A225" s="91" t="s">
        <v>185</v>
      </c>
      <c r="B225" s="91" t="s">
        <v>1805</v>
      </c>
      <c r="C225" s="91" t="s">
        <v>1808</v>
      </c>
      <c r="D225" s="91" t="s">
        <v>548</v>
      </c>
      <c r="E225" s="91">
        <v>2016</v>
      </c>
      <c r="F225" s="91">
        <f t="shared" si="4"/>
        <v>38131.409880773448</v>
      </c>
      <c r="G225" s="91">
        <v>34045.901679262002</v>
      </c>
    </row>
    <row r="226" spans="1:7">
      <c r="A226" s="91" t="s">
        <v>185</v>
      </c>
      <c r="B226" s="91" t="s">
        <v>1805</v>
      </c>
      <c r="C226" s="91" t="s">
        <v>1808</v>
      </c>
      <c r="D226" s="91" t="s">
        <v>549</v>
      </c>
      <c r="E226" s="91">
        <v>2015</v>
      </c>
      <c r="F226" s="91">
        <f t="shared" si="4"/>
        <v>4241.9136275986912</v>
      </c>
      <c r="G226" s="91">
        <v>4770.1519283939997</v>
      </c>
    </row>
    <row r="227" spans="1:7">
      <c r="A227" s="91" t="s">
        <v>185</v>
      </c>
      <c r="B227" s="91" t="s">
        <v>1805</v>
      </c>
      <c r="C227" s="91" t="s">
        <v>1808</v>
      </c>
      <c r="D227" s="91" t="s">
        <v>540</v>
      </c>
      <c r="E227" s="91">
        <v>2015</v>
      </c>
      <c r="F227" s="91">
        <f t="shared" si="4"/>
        <v>0</v>
      </c>
      <c r="G227" s="91">
        <v>0</v>
      </c>
    </row>
    <row r="228" spans="1:7">
      <c r="A228" s="91" t="s">
        <v>185</v>
      </c>
      <c r="B228" s="91" t="s">
        <v>1805</v>
      </c>
      <c r="C228" s="91" t="s">
        <v>1808</v>
      </c>
      <c r="D228" s="91" t="s">
        <v>548</v>
      </c>
      <c r="E228" s="91">
        <v>2015</v>
      </c>
      <c r="F228" s="91">
        <f t="shared" si="4"/>
        <v>33377.087766396646</v>
      </c>
      <c r="G228" s="91">
        <v>29800.971219997002</v>
      </c>
    </row>
    <row r="229" spans="1:7">
      <c r="A229" s="91" t="s">
        <v>185</v>
      </c>
      <c r="B229" s="91" t="s">
        <v>1805</v>
      </c>
      <c r="C229" s="91" t="s">
        <v>1808</v>
      </c>
      <c r="D229" s="91" t="s">
        <v>549</v>
      </c>
      <c r="E229" s="91">
        <v>2010</v>
      </c>
      <c r="F229" s="91">
        <f t="shared" si="4"/>
        <v>1941.5289054590603</v>
      </c>
      <c r="G229" s="91">
        <v>2183.3042031199998</v>
      </c>
    </row>
    <row r="230" spans="1:7">
      <c r="A230" s="91" t="s">
        <v>185</v>
      </c>
      <c r="B230" s="91" t="s">
        <v>1805</v>
      </c>
      <c r="C230" s="91" t="s">
        <v>1808</v>
      </c>
      <c r="D230" s="91" t="s">
        <v>540</v>
      </c>
      <c r="E230" s="91">
        <v>2010</v>
      </c>
      <c r="F230" s="91">
        <f t="shared" si="4"/>
        <v>0</v>
      </c>
      <c r="G230" s="91">
        <v>0</v>
      </c>
    </row>
    <row r="231" spans="1:7">
      <c r="A231" s="91" t="s">
        <v>185</v>
      </c>
      <c r="B231" s="91" t="s">
        <v>1805</v>
      </c>
      <c r="C231" s="91" t="s">
        <v>1808</v>
      </c>
      <c r="D231" s="91" t="s">
        <v>548</v>
      </c>
      <c r="E231" s="91">
        <v>2010</v>
      </c>
      <c r="F231" s="91">
        <f t="shared" si="4"/>
        <v>15296.655599842401</v>
      </c>
      <c r="G231" s="91">
        <v>13657.728214145</v>
      </c>
    </row>
    <row r="232" spans="1:7">
      <c r="A232" s="91" t="s">
        <v>185</v>
      </c>
      <c r="B232" s="91" t="s">
        <v>1805</v>
      </c>
      <c r="C232" s="91" t="s">
        <v>1808</v>
      </c>
      <c r="D232" s="91" t="s">
        <v>549</v>
      </c>
      <c r="E232" s="91">
        <v>2005</v>
      </c>
      <c r="F232" s="91">
        <f t="shared" si="4"/>
        <v>1701.6947935052012</v>
      </c>
      <c r="G232" s="91">
        <v>1913.60395647</v>
      </c>
    </row>
    <row r="233" spans="1:7">
      <c r="A233" s="91" t="s">
        <v>185</v>
      </c>
      <c r="B233" s="91" t="s">
        <v>1805</v>
      </c>
      <c r="C233" s="91" t="s">
        <v>1808</v>
      </c>
      <c r="D233" s="91" t="s">
        <v>540</v>
      </c>
      <c r="E233" s="91">
        <v>2005</v>
      </c>
      <c r="F233" s="91">
        <f t="shared" si="4"/>
        <v>0</v>
      </c>
      <c r="G233" s="91">
        <v>0</v>
      </c>
    </row>
    <row r="234" spans="1:7">
      <c r="A234" s="91" t="s">
        <v>185</v>
      </c>
      <c r="B234" s="91" t="s">
        <v>1805</v>
      </c>
      <c r="C234" s="91" t="s">
        <v>1808</v>
      </c>
      <c r="D234" s="91" t="s">
        <v>548</v>
      </c>
      <c r="E234" s="91">
        <v>2005</v>
      </c>
      <c r="F234" s="91">
        <f t="shared" si="4"/>
        <v>13397.203114001282</v>
      </c>
      <c r="G234" s="91">
        <v>11961.788494644001</v>
      </c>
    </row>
    <row r="235" spans="1:7">
      <c r="A235" s="91" t="s">
        <v>1825</v>
      </c>
      <c r="B235" s="91" t="s">
        <v>1805</v>
      </c>
      <c r="C235" s="91" t="s">
        <v>1170</v>
      </c>
      <c r="D235" s="91" t="s">
        <v>549</v>
      </c>
      <c r="E235" s="91">
        <v>2016</v>
      </c>
      <c r="F235" s="91">
        <f t="shared" si="4"/>
        <v>67981.792293623439</v>
      </c>
      <c r="G235" s="91">
        <v>76447.449447168998</v>
      </c>
    </row>
    <row r="236" spans="1:7">
      <c r="A236" s="91" t="s">
        <v>1825</v>
      </c>
      <c r="B236" s="91" t="s">
        <v>1805</v>
      </c>
      <c r="C236" s="91" t="s">
        <v>1170</v>
      </c>
      <c r="D236" s="91" t="s">
        <v>540</v>
      </c>
      <c r="E236" s="91">
        <v>2016</v>
      </c>
      <c r="F236" s="91">
        <f t="shared" si="4"/>
        <v>27224797.4841768</v>
      </c>
      <c r="G236" s="91">
        <v>27224797.4841768</v>
      </c>
    </row>
    <row r="237" spans="1:7">
      <c r="A237" s="91" t="s">
        <v>1825</v>
      </c>
      <c r="B237" s="91" t="s">
        <v>1805</v>
      </c>
      <c r="C237" s="91" t="s">
        <v>1170</v>
      </c>
      <c r="D237" s="91" t="s">
        <v>548</v>
      </c>
      <c r="E237" s="91">
        <v>2016</v>
      </c>
      <c r="F237" s="91">
        <f t="shared" si="4"/>
        <v>5101.1140114771206</v>
      </c>
      <c r="G237" s="91">
        <v>4554.5660816760001</v>
      </c>
    </row>
    <row r="238" spans="1:7">
      <c r="A238" s="91" t="s">
        <v>1825</v>
      </c>
      <c r="B238" s="91" t="s">
        <v>1805</v>
      </c>
      <c r="C238" s="91" t="s">
        <v>1170</v>
      </c>
      <c r="D238" s="91" t="s">
        <v>549</v>
      </c>
      <c r="E238" s="91">
        <v>2015</v>
      </c>
      <c r="F238" s="91">
        <f t="shared" si="4"/>
        <v>65815.787510423936</v>
      </c>
      <c r="G238" s="91">
        <v>74011.715766438996</v>
      </c>
    </row>
    <row r="239" spans="1:7">
      <c r="A239" s="91" t="s">
        <v>1825</v>
      </c>
      <c r="B239" s="91" t="s">
        <v>1805</v>
      </c>
      <c r="C239" s="91" t="s">
        <v>1170</v>
      </c>
      <c r="D239" s="91" t="s">
        <v>540</v>
      </c>
      <c r="E239" s="91">
        <v>2015</v>
      </c>
      <c r="F239" s="91">
        <f t="shared" si="4"/>
        <v>28127223.1261434</v>
      </c>
      <c r="G239" s="91">
        <v>28127223.1261434</v>
      </c>
    </row>
    <row r="240" spans="1:7">
      <c r="A240" s="91" t="s">
        <v>1825</v>
      </c>
      <c r="B240" s="91" t="s">
        <v>1805</v>
      </c>
      <c r="C240" s="91" t="s">
        <v>1170</v>
      </c>
      <c r="D240" s="91" t="s">
        <v>548</v>
      </c>
      <c r="E240" s="91">
        <v>2015</v>
      </c>
      <c r="F240" s="91">
        <f t="shared" si="4"/>
        <v>5340.486414151841</v>
      </c>
      <c r="G240" s="91">
        <v>4768.2914412070004</v>
      </c>
    </row>
    <row r="241" spans="1:7">
      <c r="A241" s="91" t="s">
        <v>1825</v>
      </c>
      <c r="B241" s="91" t="s">
        <v>1805</v>
      </c>
      <c r="C241" s="91" t="s">
        <v>1170</v>
      </c>
      <c r="D241" s="91" t="s">
        <v>549</v>
      </c>
      <c r="E241" s="91">
        <v>2010</v>
      </c>
      <c r="F241" s="91">
        <f t="shared" si="4"/>
        <v>73766.150470212786</v>
      </c>
      <c r="G241" s="91">
        <v>82952.123924993997</v>
      </c>
    </row>
    <row r="242" spans="1:7">
      <c r="A242" s="91" t="s">
        <v>1825</v>
      </c>
      <c r="B242" s="91" t="s">
        <v>1805</v>
      </c>
      <c r="C242" s="91" t="s">
        <v>1170</v>
      </c>
      <c r="D242" s="91" t="s">
        <v>540</v>
      </c>
      <c r="E242" s="91">
        <v>2010</v>
      </c>
      <c r="F242" s="91">
        <f t="shared" si="4"/>
        <v>32532374.9006407</v>
      </c>
      <c r="G242" s="91">
        <v>32532374.9006407</v>
      </c>
    </row>
    <row r="243" spans="1:7">
      <c r="A243" s="91" t="s">
        <v>1825</v>
      </c>
      <c r="B243" s="91" t="s">
        <v>1805</v>
      </c>
      <c r="C243" s="91" t="s">
        <v>1170</v>
      </c>
      <c r="D243" s="91" t="s">
        <v>548</v>
      </c>
      <c r="E243" s="91">
        <v>2010</v>
      </c>
      <c r="F243" s="91">
        <f t="shared" si="4"/>
        <v>6327.5089014300811</v>
      </c>
      <c r="G243" s="91">
        <v>5649.5615191340003</v>
      </c>
    </row>
    <row r="244" spans="1:7">
      <c r="A244" s="91" t="s">
        <v>1825</v>
      </c>
      <c r="B244" s="91" t="s">
        <v>1805</v>
      </c>
      <c r="C244" s="91" t="s">
        <v>1170</v>
      </c>
      <c r="D244" s="91" t="s">
        <v>549</v>
      </c>
      <c r="E244" s="91">
        <v>2005</v>
      </c>
      <c r="F244" s="91">
        <f t="shared" si="4"/>
        <v>86920.797791897712</v>
      </c>
      <c r="G244" s="91">
        <v>97744.897139567998</v>
      </c>
    </row>
    <row r="245" spans="1:7">
      <c r="A245" s="91" t="s">
        <v>1825</v>
      </c>
      <c r="B245" s="91" t="s">
        <v>1805</v>
      </c>
      <c r="C245" s="91" t="s">
        <v>1170</v>
      </c>
      <c r="D245" s="91" t="s">
        <v>540</v>
      </c>
      <c r="E245" s="91">
        <v>2005</v>
      </c>
      <c r="F245" s="91">
        <f t="shared" si="4"/>
        <v>39129502.258393399</v>
      </c>
      <c r="G245" s="91">
        <v>39129502.258393399</v>
      </c>
    </row>
    <row r="246" spans="1:7">
      <c r="A246" s="91" t="s">
        <v>1825</v>
      </c>
      <c r="B246" s="91" t="s">
        <v>1805</v>
      </c>
      <c r="C246" s="91" t="s">
        <v>1170</v>
      </c>
      <c r="D246" s="91" t="s">
        <v>548</v>
      </c>
      <c r="E246" s="91">
        <v>2005</v>
      </c>
      <c r="F246" s="91">
        <f t="shared" si="4"/>
        <v>7739.6446302302402</v>
      </c>
      <c r="G246" s="91">
        <v>6910.3969912769999</v>
      </c>
    </row>
    <row r="247" spans="1:7">
      <c r="A247" s="91" t="s">
        <v>1825</v>
      </c>
      <c r="B247" s="91" t="s">
        <v>1805</v>
      </c>
      <c r="C247" s="91" t="s">
        <v>1826</v>
      </c>
      <c r="D247" s="91" t="s">
        <v>548</v>
      </c>
      <c r="E247" s="91">
        <v>2016</v>
      </c>
      <c r="F247" s="91">
        <f t="shared" si="4"/>
        <v>47145.189627900007</v>
      </c>
      <c r="G247" s="91">
        <v>42093.919310625002</v>
      </c>
    </row>
    <row r="248" spans="1:7">
      <c r="A248" s="91" t="s">
        <v>1825</v>
      </c>
      <c r="B248" s="91" t="s">
        <v>1805</v>
      </c>
      <c r="C248" s="91" t="s">
        <v>1826</v>
      </c>
      <c r="D248" s="91" t="s">
        <v>548</v>
      </c>
      <c r="E248" s="91">
        <v>2015</v>
      </c>
      <c r="F248" s="91">
        <f t="shared" si="4"/>
        <v>65357.374145700007</v>
      </c>
      <c r="G248" s="91">
        <v>58354.798344374998</v>
      </c>
    </row>
    <row r="249" spans="1:7">
      <c r="A249" s="91" t="s">
        <v>1825</v>
      </c>
      <c r="B249" s="91" t="s">
        <v>1805</v>
      </c>
      <c r="C249" s="91" t="s">
        <v>1826</v>
      </c>
      <c r="D249" s="91" t="s">
        <v>548</v>
      </c>
      <c r="E249" s="91">
        <v>2010</v>
      </c>
      <c r="F249" s="91">
        <f t="shared" si="4"/>
        <v>63595.73686242001</v>
      </c>
      <c r="G249" s="91">
        <v>56781.907912875002</v>
      </c>
    </row>
    <row r="250" spans="1:7">
      <c r="A250" s="91" t="s">
        <v>1825</v>
      </c>
      <c r="B250" s="91" t="s">
        <v>1805</v>
      </c>
      <c r="C250" s="91" t="s">
        <v>1826</v>
      </c>
      <c r="D250" s="91" t="s">
        <v>548</v>
      </c>
      <c r="E250" s="91">
        <v>2005</v>
      </c>
      <c r="F250" s="91">
        <f t="shared" si="4"/>
        <v>70647.383550324012</v>
      </c>
      <c r="G250" s="91">
        <v>63078.021027075003</v>
      </c>
    </row>
    <row r="251" spans="1:7">
      <c r="A251" s="91" t="s">
        <v>1825</v>
      </c>
      <c r="B251" s="91" t="s">
        <v>1805</v>
      </c>
      <c r="C251" s="91" t="s">
        <v>1827</v>
      </c>
      <c r="D251" s="91" t="s">
        <v>540</v>
      </c>
      <c r="E251" s="91">
        <v>2016</v>
      </c>
      <c r="F251" s="91">
        <f t="shared" si="4"/>
        <v>5158.1040281719997</v>
      </c>
      <c r="G251" s="91">
        <v>5158.1040281719997</v>
      </c>
    </row>
    <row r="252" spans="1:7">
      <c r="A252" s="91" t="s">
        <v>1825</v>
      </c>
      <c r="B252" s="91" t="s">
        <v>1805</v>
      </c>
      <c r="C252" s="91" t="s">
        <v>1827</v>
      </c>
      <c r="D252" s="91" t="s">
        <v>540</v>
      </c>
      <c r="E252" s="91">
        <v>2015</v>
      </c>
      <c r="F252" s="91">
        <f t="shared" si="4"/>
        <v>4944.7989743759999</v>
      </c>
      <c r="G252" s="91">
        <v>4944.7989743759999</v>
      </c>
    </row>
    <row r="253" spans="1:7">
      <c r="A253" s="91" t="s">
        <v>1825</v>
      </c>
      <c r="B253" s="91" t="s">
        <v>1805</v>
      </c>
      <c r="C253" s="91" t="s">
        <v>1827</v>
      </c>
      <c r="D253" s="91" t="s">
        <v>540</v>
      </c>
      <c r="E253" s="91">
        <v>2010</v>
      </c>
      <c r="F253" s="91">
        <f t="shared" si="4"/>
        <v>6447.3442213939998</v>
      </c>
      <c r="G253" s="91">
        <v>6447.3442213939998</v>
      </c>
    </row>
    <row r="254" spans="1:7">
      <c r="A254" s="91" t="s">
        <v>1825</v>
      </c>
      <c r="B254" s="91" t="s">
        <v>1805</v>
      </c>
      <c r="C254" s="91" t="s">
        <v>1827</v>
      </c>
      <c r="D254" s="91" t="s">
        <v>540</v>
      </c>
      <c r="E254" s="91">
        <v>2005</v>
      </c>
      <c r="F254" s="91">
        <f t="shared" si="4"/>
        <v>6210.9542050649998</v>
      </c>
      <c r="G254" s="91">
        <v>6210.9542050649998</v>
      </c>
    </row>
    <row r="255" spans="1:7">
      <c r="A255" s="91" t="s">
        <v>1825</v>
      </c>
      <c r="B255" s="91" t="s">
        <v>1805</v>
      </c>
      <c r="C255" s="91" t="s">
        <v>1828</v>
      </c>
      <c r="D255" s="91" t="s">
        <v>1829</v>
      </c>
      <c r="E255" s="91">
        <v>2016</v>
      </c>
      <c r="F255" s="91">
        <f t="shared" si="4"/>
        <v>5085.9367432291883</v>
      </c>
      <c r="G255" s="91">
        <v>4934.4407551329996</v>
      </c>
    </row>
    <row r="256" spans="1:7">
      <c r="A256" s="91" t="s">
        <v>1825</v>
      </c>
      <c r="B256" s="91" t="s">
        <v>1805</v>
      </c>
      <c r="C256" s="91" t="s">
        <v>1828</v>
      </c>
      <c r="D256" s="91" t="s">
        <v>549</v>
      </c>
      <c r="E256" s="91">
        <v>2016</v>
      </c>
      <c r="F256" s="91">
        <f t="shared" si="4"/>
        <v>44685.272977257366</v>
      </c>
      <c r="G256" s="91">
        <v>50249.854140463001</v>
      </c>
    </row>
    <row r="257" spans="1:7">
      <c r="A257" s="91" t="s">
        <v>1825</v>
      </c>
      <c r="B257" s="91" t="s">
        <v>1805</v>
      </c>
      <c r="C257" s="91" t="s">
        <v>1828</v>
      </c>
      <c r="D257" s="91" t="s">
        <v>540</v>
      </c>
      <c r="E257" s="91">
        <v>2016</v>
      </c>
      <c r="F257" s="91">
        <f t="shared" si="4"/>
        <v>7348542.0808572099</v>
      </c>
      <c r="G257" s="91">
        <v>7348542.0808572099</v>
      </c>
    </row>
    <row r="258" spans="1:7">
      <c r="A258" s="91" t="s">
        <v>1825</v>
      </c>
      <c r="B258" s="91" t="s">
        <v>1805</v>
      </c>
      <c r="C258" s="91" t="s">
        <v>1828</v>
      </c>
      <c r="D258" s="91" t="s">
        <v>548</v>
      </c>
      <c r="E258" s="91">
        <v>2016</v>
      </c>
      <c r="F258" s="91">
        <f t="shared" ref="F258:F321" si="5">G258*INDEX($J$28:$J$33,MATCH(D258,$I$28:$I$33,0),1)</f>
        <v>19971.316056863365</v>
      </c>
      <c r="G258" s="91">
        <v>17831.532193628002</v>
      </c>
    </row>
    <row r="259" spans="1:7">
      <c r="A259" s="91" t="s">
        <v>1825</v>
      </c>
      <c r="B259" s="91" t="s">
        <v>1805</v>
      </c>
      <c r="C259" s="91" t="s">
        <v>1828</v>
      </c>
      <c r="D259" s="91" t="s">
        <v>1829</v>
      </c>
      <c r="E259" s="91">
        <v>2015</v>
      </c>
      <c r="F259" s="91">
        <f t="shared" si="5"/>
        <v>14886.736295803881</v>
      </c>
      <c r="G259" s="91">
        <v>14443.301597631</v>
      </c>
    </row>
    <row r="260" spans="1:7">
      <c r="A260" s="91" t="s">
        <v>1825</v>
      </c>
      <c r="B260" s="91" t="s">
        <v>1805</v>
      </c>
      <c r="C260" s="91" t="s">
        <v>1828</v>
      </c>
      <c r="D260" s="91" t="s">
        <v>549</v>
      </c>
      <c r="E260" s="91">
        <v>2015</v>
      </c>
      <c r="F260" s="91">
        <f t="shared" si="5"/>
        <v>55806.822548185854</v>
      </c>
      <c r="G260" s="91">
        <v>62756.351393808996</v>
      </c>
    </row>
    <row r="261" spans="1:7">
      <c r="A261" s="91" t="s">
        <v>1825</v>
      </c>
      <c r="B261" s="91" t="s">
        <v>1805</v>
      </c>
      <c r="C261" s="91" t="s">
        <v>1828</v>
      </c>
      <c r="D261" s="91" t="s">
        <v>540</v>
      </c>
      <c r="E261" s="91">
        <v>2015</v>
      </c>
      <c r="F261" s="91">
        <f t="shared" si="5"/>
        <v>9874331.1637831405</v>
      </c>
      <c r="G261" s="91">
        <v>9874331.1637831405</v>
      </c>
    </row>
    <row r="262" spans="1:7">
      <c r="A262" s="91" t="s">
        <v>1825</v>
      </c>
      <c r="B262" s="91" t="s">
        <v>1805</v>
      </c>
      <c r="C262" s="91" t="s">
        <v>1828</v>
      </c>
      <c r="D262" s="91" t="s">
        <v>548</v>
      </c>
      <c r="E262" s="91">
        <v>2015</v>
      </c>
      <c r="F262" s="91">
        <f t="shared" si="5"/>
        <v>31724.155464921922</v>
      </c>
      <c r="G262" s="91">
        <v>28325.138807965999</v>
      </c>
    </row>
    <row r="263" spans="1:7">
      <c r="A263" s="91" t="s">
        <v>1825</v>
      </c>
      <c r="B263" s="91" t="s">
        <v>1805</v>
      </c>
      <c r="C263" s="91" t="s">
        <v>1828</v>
      </c>
      <c r="D263" s="91" t="s">
        <v>1829</v>
      </c>
      <c r="E263" s="91">
        <v>2010</v>
      </c>
      <c r="F263" s="91">
        <f t="shared" si="5"/>
        <v>28684.706087898066</v>
      </c>
      <c r="G263" s="91">
        <v>27830.268034215998</v>
      </c>
    </row>
    <row r="264" spans="1:7">
      <c r="A264" s="91" t="s">
        <v>1825</v>
      </c>
      <c r="B264" s="91" t="s">
        <v>1805</v>
      </c>
      <c r="C264" s="91" t="s">
        <v>1828</v>
      </c>
      <c r="D264" s="91" t="s">
        <v>549</v>
      </c>
      <c r="E264" s="91">
        <v>2010</v>
      </c>
      <c r="F264" s="91">
        <f t="shared" si="5"/>
        <v>64795.894885958493</v>
      </c>
      <c r="G264" s="91">
        <v>72864.817645342002</v>
      </c>
    </row>
    <row r="265" spans="1:7">
      <c r="A265" s="91" t="s">
        <v>1825</v>
      </c>
      <c r="B265" s="91" t="s">
        <v>1805</v>
      </c>
      <c r="C265" s="91" t="s">
        <v>1828</v>
      </c>
      <c r="D265" s="91" t="s">
        <v>540</v>
      </c>
      <c r="E265" s="91">
        <v>2010</v>
      </c>
      <c r="F265" s="91">
        <f t="shared" si="5"/>
        <v>13697318.7953791</v>
      </c>
      <c r="G265" s="91">
        <v>13697318.7953791</v>
      </c>
    </row>
    <row r="266" spans="1:7">
      <c r="A266" s="91" t="s">
        <v>1825</v>
      </c>
      <c r="B266" s="91" t="s">
        <v>1805</v>
      </c>
      <c r="C266" s="91" t="s">
        <v>1828</v>
      </c>
      <c r="D266" s="91" t="s">
        <v>548</v>
      </c>
      <c r="E266" s="91">
        <v>2010</v>
      </c>
      <c r="F266" s="91">
        <f t="shared" si="5"/>
        <v>37449.667163607999</v>
      </c>
      <c r="G266" s="91">
        <v>33437.202824649998</v>
      </c>
    </row>
    <row r="267" spans="1:7">
      <c r="A267" s="91" t="s">
        <v>1825</v>
      </c>
      <c r="B267" s="91" t="s">
        <v>1805</v>
      </c>
      <c r="C267" s="91" t="s">
        <v>1828</v>
      </c>
      <c r="D267" s="91" t="s">
        <v>1829</v>
      </c>
      <c r="E267" s="91">
        <v>2005</v>
      </c>
      <c r="F267" s="91">
        <f t="shared" si="5"/>
        <v>63880.436100256709</v>
      </c>
      <c r="G267" s="91">
        <v>61977.614599398003</v>
      </c>
    </row>
    <row r="268" spans="1:7">
      <c r="A268" s="91" t="s">
        <v>1825</v>
      </c>
      <c r="B268" s="91" t="s">
        <v>1805</v>
      </c>
      <c r="C268" s="91" t="s">
        <v>1828</v>
      </c>
      <c r="D268" s="91" t="s">
        <v>549</v>
      </c>
      <c r="E268" s="91">
        <v>2005</v>
      </c>
      <c r="F268" s="91">
        <f t="shared" si="5"/>
        <v>60123.16697571156</v>
      </c>
      <c r="G268" s="91">
        <v>67610.202863252998</v>
      </c>
    </row>
    <row r="269" spans="1:7">
      <c r="A269" s="91" t="s">
        <v>1825</v>
      </c>
      <c r="B269" s="91" t="s">
        <v>1805</v>
      </c>
      <c r="C269" s="91" t="s">
        <v>1828</v>
      </c>
      <c r="D269" s="91" t="s">
        <v>540</v>
      </c>
      <c r="E269" s="91">
        <v>2005</v>
      </c>
      <c r="F269" s="91">
        <f t="shared" si="5"/>
        <v>13445202.2489303</v>
      </c>
      <c r="G269" s="91">
        <v>13445202.2489303</v>
      </c>
    </row>
    <row r="270" spans="1:7">
      <c r="A270" s="91" t="s">
        <v>1825</v>
      </c>
      <c r="B270" s="91" t="s">
        <v>1805</v>
      </c>
      <c r="C270" s="91" t="s">
        <v>1828</v>
      </c>
      <c r="D270" s="91" t="s">
        <v>548</v>
      </c>
      <c r="E270" s="91">
        <v>2005</v>
      </c>
      <c r="F270" s="91">
        <f t="shared" si="5"/>
        <v>30285.161193730244</v>
      </c>
      <c r="G270" s="91">
        <v>27040.322494402</v>
      </c>
    </row>
    <row r="271" spans="1:7">
      <c r="A271" s="91" t="s">
        <v>1825</v>
      </c>
      <c r="B271" s="91" t="s">
        <v>1805</v>
      </c>
      <c r="C271" s="91" t="s">
        <v>1806</v>
      </c>
      <c r="D271" s="91" t="s">
        <v>549</v>
      </c>
      <c r="E271" s="91">
        <v>2016</v>
      </c>
      <c r="F271" s="91">
        <f t="shared" si="5"/>
        <v>54293.193238275111</v>
      </c>
      <c r="G271" s="91">
        <v>61054.232396248997</v>
      </c>
    </row>
    <row r="272" spans="1:7">
      <c r="A272" s="91" t="s">
        <v>1825</v>
      </c>
      <c r="B272" s="91" t="s">
        <v>1805</v>
      </c>
      <c r="C272" s="91" t="s">
        <v>1806</v>
      </c>
      <c r="D272" s="91" t="s">
        <v>540</v>
      </c>
      <c r="E272" s="91">
        <v>2016</v>
      </c>
      <c r="F272" s="91">
        <f t="shared" si="5"/>
        <v>4425030.0693029501</v>
      </c>
      <c r="G272" s="91">
        <v>4425030.0693029501</v>
      </c>
    </row>
    <row r="273" spans="1:7">
      <c r="A273" s="91" t="s">
        <v>1825</v>
      </c>
      <c r="B273" s="91" t="s">
        <v>1805</v>
      </c>
      <c r="C273" s="91" t="s">
        <v>1806</v>
      </c>
      <c r="D273" s="91" t="s">
        <v>548</v>
      </c>
      <c r="E273" s="91">
        <v>2016</v>
      </c>
      <c r="F273" s="91">
        <f t="shared" si="5"/>
        <v>4866.0274901123212</v>
      </c>
      <c r="G273" s="91">
        <v>4344.6674018860003</v>
      </c>
    </row>
    <row r="274" spans="1:7">
      <c r="A274" s="91" t="s">
        <v>1825</v>
      </c>
      <c r="B274" s="91" t="s">
        <v>1805</v>
      </c>
      <c r="C274" s="91" t="s">
        <v>1806</v>
      </c>
      <c r="D274" s="91" t="s">
        <v>549</v>
      </c>
      <c r="E274" s="91">
        <v>2015</v>
      </c>
      <c r="F274" s="91">
        <f t="shared" si="5"/>
        <v>46251.541891006163</v>
      </c>
      <c r="G274" s="91">
        <v>52011.167862339003</v>
      </c>
    </row>
    <row r="275" spans="1:7">
      <c r="A275" s="91" t="s">
        <v>1825</v>
      </c>
      <c r="B275" s="91" t="s">
        <v>1805</v>
      </c>
      <c r="C275" s="91" t="s">
        <v>1806</v>
      </c>
      <c r="D275" s="91" t="s">
        <v>540</v>
      </c>
      <c r="E275" s="91">
        <v>2015</v>
      </c>
      <c r="F275" s="91">
        <f t="shared" si="5"/>
        <v>3605357.7635046002</v>
      </c>
      <c r="G275" s="91">
        <v>3605357.7635046002</v>
      </c>
    </row>
    <row r="276" spans="1:7">
      <c r="A276" s="91" t="s">
        <v>1825</v>
      </c>
      <c r="B276" s="91" t="s">
        <v>1805</v>
      </c>
      <c r="C276" s="91" t="s">
        <v>1806</v>
      </c>
      <c r="D276" s="91" t="s">
        <v>548</v>
      </c>
      <c r="E276" s="91">
        <v>2015</v>
      </c>
      <c r="F276" s="91">
        <f t="shared" si="5"/>
        <v>3913.1680917840004</v>
      </c>
      <c r="G276" s="91">
        <v>3493.9000819500002</v>
      </c>
    </row>
    <row r="277" spans="1:7">
      <c r="A277" s="91" t="s">
        <v>1825</v>
      </c>
      <c r="B277" s="91" t="s">
        <v>1805</v>
      </c>
      <c r="C277" s="91" t="s">
        <v>1806</v>
      </c>
      <c r="D277" s="91" t="s">
        <v>549</v>
      </c>
      <c r="E277" s="91">
        <v>2010</v>
      </c>
      <c r="F277" s="91">
        <f t="shared" si="5"/>
        <v>27371.188746478187</v>
      </c>
      <c r="G277" s="91">
        <v>30779.676401699999</v>
      </c>
    </row>
    <row r="278" spans="1:7">
      <c r="A278" s="91" t="s">
        <v>1825</v>
      </c>
      <c r="B278" s="91" t="s">
        <v>1805</v>
      </c>
      <c r="C278" s="91" t="s">
        <v>1806</v>
      </c>
      <c r="D278" s="91" t="s">
        <v>540</v>
      </c>
      <c r="E278" s="91">
        <v>2010</v>
      </c>
      <c r="F278" s="91">
        <f t="shared" si="5"/>
        <v>2427376.5718930298</v>
      </c>
      <c r="G278" s="91">
        <v>2427376.5718930298</v>
      </c>
    </row>
    <row r="279" spans="1:7">
      <c r="A279" s="91" t="s">
        <v>1825</v>
      </c>
      <c r="B279" s="91" t="s">
        <v>1805</v>
      </c>
      <c r="C279" s="91" t="s">
        <v>1806</v>
      </c>
      <c r="D279" s="91" t="s">
        <v>548</v>
      </c>
      <c r="E279" s="91">
        <v>2010</v>
      </c>
      <c r="F279" s="91">
        <f t="shared" si="5"/>
        <v>2495.0634991206402</v>
      </c>
      <c r="G279" s="91">
        <v>2227.7352670720002</v>
      </c>
    </row>
    <row r="280" spans="1:7">
      <c r="A280" s="91" t="s">
        <v>1825</v>
      </c>
      <c r="B280" s="91" t="s">
        <v>1805</v>
      </c>
      <c r="C280" s="91" t="s">
        <v>1806</v>
      </c>
      <c r="D280" s="91" t="s">
        <v>549</v>
      </c>
      <c r="E280" s="91">
        <v>2005</v>
      </c>
      <c r="F280" s="91">
        <f t="shared" si="5"/>
        <v>15220.621902071156</v>
      </c>
      <c r="G280" s="91">
        <v>17116.020101196998</v>
      </c>
    </row>
    <row r="281" spans="1:7">
      <c r="A281" s="91" t="s">
        <v>1825</v>
      </c>
      <c r="B281" s="91" t="s">
        <v>1805</v>
      </c>
      <c r="C281" s="91" t="s">
        <v>1806</v>
      </c>
      <c r="D281" s="91" t="s">
        <v>540</v>
      </c>
      <c r="E281" s="91">
        <v>2005</v>
      </c>
      <c r="F281" s="91">
        <f t="shared" si="5"/>
        <v>1783519.3540249299</v>
      </c>
      <c r="G281" s="91">
        <v>1783519.3540249299</v>
      </c>
    </row>
    <row r="282" spans="1:7">
      <c r="A282" s="91" t="s">
        <v>1825</v>
      </c>
      <c r="B282" s="91" t="s">
        <v>1805</v>
      </c>
      <c r="C282" s="91" t="s">
        <v>1806</v>
      </c>
      <c r="D282" s="91" t="s">
        <v>548</v>
      </c>
      <c r="E282" s="91">
        <v>2005</v>
      </c>
      <c r="F282" s="91">
        <f t="shared" si="5"/>
        <v>2888.90373731008</v>
      </c>
      <c r="G282" s="91">
        <v>2579.378336884</v>
      </c>
    </row>
    <row r="283" spans="1:7">
      <c r="A283" s="91" t="s">
        <v>1825</v>
      </c>
      <c r="B283" s="91" t="s">
        <v>1805</v>
      </c>
      <c r="C283" s="91" t="s">
        <v>1807</v>
      </c>
      <c r="D283" s="91" t="s">
        <v>549</v>
      </c>
      <c r="E283" s="91">
        <v>2016</v>
      </c>
      <c r="F283" s="91">
        <f t="shared" si="5"/>
        <v>173.81624461478188</v>
      </c>
      <c r="G283" s="91">
        <v>195.46128639700001</v>
      </c>
    </row>
    <row r="284" spans="1:7">
      <c r="A284" s="91" t="s">
        <v>1825</v>
      </c>
      <c r="B284" s="91" t="s">
        <v>1805</v>
      </c>
      <c r="C284" s="91" t="s">
        <v>1807</v>
      </c>
      <c r="D284" s="91" t="s">
        <v>540</v>
      </c>
      <c r="E284" s="91">
        <v>2016</v>
      </c>
      <c r="F284" s="91">
        <f t="shared" si="5"/>
        <v>37413.520030107997</v>
      </c>
      <c r="G284" s="91">
        <v>37413.520030107997</v>
      </c>
    </row>
    <row r="285" spans="1:7">
      <c r="A285" s="91" t="s">
        <v>1825</v>
      </c>
      <c r="B285" s="91" t="s">
        <v>1805</v>
      </c>
      <c r="C285" s="91" t="s">
        <v>1807</v>
      </c>
      <c r="D285" s="91" t="s">
        <v>548</v>
      </c>
      <c r="E285" s="91">
        <v>2016</v>
      </c>
      <c r="F285" s="91">
        <f t="shared" si="5"/>
        <v>28.358882815200001</v>
      </c>
      <c r="G285" s="91">
        <v>25.320431084999999</v>
      </c>
    </row>
    <row r="286" spans="1:7">
      <c r="A286" s="91" t="s">
        <v>1825</v>
      </c>
      <c r="B286" s="91" t="s">
        <v>1805</v>
      </c>
      <c r="C286" s="91" t="s">
        <v>1807</v>
      </c>
      <c r="D286" s="91" t="s">
        <v>549</v>
      </c>
      <c r="E286" s="91">
        <v>2015</v>
      </c>
      <c r="F286" s="91">
        <f t="shared" si="5"/>
        <v>207.46040957312081</v>
      </c>
      <c r="G286" s="91">
        <v>233.29510208600001</v>
      </c>
    </row>
    <row r="287" spans="1:7">
      <c r="A287" s="91" t="s">
        <v>1825</v>
      </c>
      <c r="B287" s="91" t="s">
        <v>1805</v>
      </c>
      <c r="C287" s="91" t="s">
        <v>1807</v>
      </c>
      <c r="D287" s="91" t="s">
        <v>540</v>
      </c>
      <c r="E287" s="91">
        <v>2015</v>
      </c>
      <c r="F287" s="91">
        <f t="shared" si="5"/>
        <v>38619.602000329003</v>
      </c>
      <c r="G287" s="91">
        <v>38619.602000329003</v>
      </c>
    </row>
    <row r="288" spans="1:7">
      <c r="A288" s="91" t="s">
        <v>1825</v>
      </c>
      <c r="B288" s="91" t="s">
        <v>1805</v>
      </c>
      <c r="C288" s="91" t="s">
        <v>1807</v>
      </c>
      <c r="D288" s="91" t="s">
        <v>548</v>
      </c>
      <c r="E288" s="91">
        <v>2015</v>
      </c>
      <c r="F288" s="91">
        <f t="shared" si="5"/>
        <v>29.476477942240003</v>
      </c>
      <c r="G288" s="91">
        <v>26.318283876999999</v>
      </c>
    </row>
    <row r="289" spans="1:7">
      <c r="A289" s="91" t="s">
        <v>1825</v>
      </c>
      <c r="B289" s="91" t="s">
        <v>1805</v>
      </c>
      <c r="C289" s="91" t="s">
        <v>1807</v>
      </c>
      <c r="D289" s="91" t="s">
        <v>549</v>
      </c>
      <c r="E289" s="91">
        <v>2010</v>
      </c>
      <c r="F289" s="91">
        <f t="shared" si="5"/>
        <v>244.7732863905369</v>
      </c>
      <c r="G289" s="91">
        <v>275.25448809199997</v>
      </c>
    </row>
    <row r="290" spans="1:7">
      <c r="A290" s="91" t="s">
        <v>1825</v>
      </c>
      <c r="B290" s="91" t="s">
        <v>1805</v>
      </c>
      <c r="C290" s="91" t="s">
        <v>1807</v>
      </c>
      <c r="D290" s="91" t="s">
        <v>540</v>
      </c>
      <c r="E290" s="91">
        <v>2010</v>
      </c>
      <c r="F290" s="91">
        <f t="shared" si="5"/>
        <v>70569.050772211995</v>
      </c>
      <c r="G290" s="91">
        <v>70569.050772211995</v>
      </c>
    </row>
    <row r="291" spans="1:7">
      <c r="A291" s="91" t="s">
        <v>1825</v>
      </c>
      <c r="B291" s="91" t="s">
        <v>1805</v>
      </c>
      <c r="C291" s="91" t="s">
        <v>1807</v>
      </c>
      <c r="D291" s="91" t="s">
        <v>548</v>
      </c>
      <c r="E291" s="91">
        <v>2010</v>
      </c>
      <c r="F291" s="91">
        <f t="shared" si="5"/>
        <v>40.204485656160003</v>
      </c>
      <c r="G291" s="91">
        <v>35.896862192999997</v>
      </c>
    </row>
    <row r="292" spans="1:7">
      <c r="A292" s="91" t="s">
        <v>1825</v>
      </c>
      <c r="B292" s="91" t="s">
        <v>1805</v>
      </c>
      <c r="C292" s="91" t="s">
        <v>1807</v>
      </c>
      <c r="D292" s="91" t="s">
        <v>549</v>
      </c>
      <c r="E292" s="91">
        <v>2005</v>
      </c>
      <c r="F292" s="91">
        <f t="shared" si="5"/>
        <v>27790.981193954998</v>
      </c>
      <c r="G292" s="91">
        <v>31251.744889805999</v>
      </c>
    </row>
    <row r="293" spans="1:7">
      <c r="A293" s="91" t="s">
        <v>1825</v>
      </c>
      <c r="B293" s="91" t="s">
        <v>1805</v>
      </c>
      <c r="C293" s="91" t="s">
        <v>1807</v>
      </c>
      <c r="D293" s="91" t="s">
        <v>540</v>
      </c>
      <c r="E293" s="91">
        <v>2005</v>
      </c>
      <c r="F293" s="91">
        <f t="shared" si="5"/>
        <v>908626.25850685604</v>
      </c>
      <c r="G293" s="91">
        <v>908626.25850685604</v>
      </c>
    </row>
    <row r="294" spans="1:7">
      <c r="A294" s="91" t="s">
        <v>1825</v>
      </c>
      <c r="B294" s="91" t="s">
        <v>1805</v>
      </c>
      <c r="C294" s="91" t="s">
        <v>1807</v>
      </c>
      <c r="D294" s="91" t="s">
        <v>548</v>
      </c>
      <c r="E294" s="91">
        <v>2005</v>
      </c>
      <c r="F294" s="91">
        <f t="shared" si="5"/>
        <v>424.56832080320009</v>
      </c>
      <c r="G294" s="91">
        <v>379.07885786000003</v>
      </c>
    </row>
    <row r="295" spans="1:7">
      <c r="A295" s="91" t="s">
        <v>1825</v>
      </c>
      <c r="B295" s="91" t="s">
        <v>1805</v>
      </c>
      <c r="C295" s="91" t="s">
        <v>1808</v>
      </c>
      <c r="D295" s="91" t="s">
        <v>549</v>
      </c>
      <c r="E295" s="91">
        <v>2016</v>
      </c>
      <c r="F295" s="91">
        <f t="shared" si="5"/>
        <v>74462.730272026296</v>
      </c>
      <c r="G295" s="91">
        <v>83735.447626655994</v>
      </c>
    </row>
    <row r="296" spans="1:7">
      <c r="A296" s="91" t="s">
        <v>1825</v>
      </c>
      <c r="B296" s="91" t="s">
        <v>1805</v>
      </c>
      <c r="C296" s="91" t="s">
        <v>1808</v>
      </c>
      <c r="D296" s="91" t="s">
        <v>540</v>
      </c>
      <c r="E296" s="91">
        <v>2016</v>
      </c>
      <c r="F296" s="91">
        <f t="shared" si="5"/>
        <v>689917.92727719503</v>
      </c>
      <c r="G296" s="91">
        <v>689917.92727719503</v>
      </c>
    </row>
    <row r="297" spans="1:7">
      <c r="A297" s="91" t="s">
        <v>1825</v>
      </c>
      <c r="B297" s="91" t="s">
        <v>1805</v>
      </c>
      <c r="C297" s="91" t="s">
        <v>1808</v>
      </c>
      <c r="D297" s="91" t="s">
        <v>548</v>
      </c>
      <c r="E297" s="91">
        <v>2016</v>
      </c>
      <c r="F297" s="91">
        <f t="shared" si="5"/>
        <v>23637.784834563201</v>
      </c>
      <c r="G297" s="91">
        <v>21105.16503086</v>
      </c>
    </row>
    <row r="298" spans="1:7">
      <c r="A298" s="91" t="s">
        <v>1825</v>
      </c>
      <c r="B298" s="91" t="s">
        <v>1805</v>
      </c>
      <c r="C298" s="91" t="s">
        <v>1808</v>
      </c>
      <c r="D298" s="91" t="s">
        <v>549</v>
      </c>
      <c r="E298" s="91">
        <v>2015</v>
      </c>
      <c r="F298" s="91">
        <f t="shared" si="5"/>
        <v>71078.62059013934</v>
      </c>
      <c r="G298" s="91">
        <v>79929.920512684999</v>
      </c>
    </row>
    <row r="299" spans="1:7">
      <c r="A299" s="91" t="s">
        <v>1825</v>
      </c>
      <c r="B299" s="91" t="s">
        <v>1805</v>
      </c>
      <c r="C299" s="91" t="s">
        <v>1808</v>
      </c>
      <c r="D299" s="91" t="s">
        <v>540</v>
      </c>
      <c r="E299" s="91">
        <v>2015</v>
      </c>
      <c r="F299" s="91">
        <f t="shared" si="5"/>
        <v>665986.54275068699</v>
      </c>
      <c r="G299" s="91">
        <v>665986.54275068699</v>
      </c>
    </row>
    <row r="300" spans="1:7">
      <c r="A300" s="91" t="s">
        <v>1825</v>
      </c>
      <c r="B300" s="91" t="s">
        <v>1805</v>
      </c>
      <c r="C300" s="91" t="s">
        <v>1808</v>
      </c>
      <c r="D300" s="91" t="s">
        <v>548</v>
      </c>
      <c r="E300" s="91">
        <v>2015</v>
      </c>
      <c r="F300" s="91">
        <f t="shared" si="5"/>
        <v>22361.505772051041</v>
      </c>
      <c r="G300" s="91">
        <v>19965.630153616999</v>
      </c>
    </row>
    <row r="301" spans="1:7">
      <c r="A301" s="91" t="s">
        <v>1825</v>
      </c>
      <c r="B301" s="91" t="s">
        <v>1805</v>
      </c>
      <c r="C301" s="91" t="s">
        <v>1808</v>
      </c>
      <c r="D301" s="91" t="s">
        <v>549</v>
      </c>
      <c r="E301" s="91">
        <v>2010</v>
      </c>
      <c r="F301" s="91">
        <f t="shared" si="5"/>
        <v>66979.399956055146</v>
      </c>
      <c r="G301" s="91">
        <v>75320.230893978995</v>
      </c>
    </row>
    <row r="302" spans="1:7">
      <c r="A302" s="91" t="s">
        <v>1825</v>
      </c>
      <c r="B302" s="91" t="s">
        <v>1805</v>
      </c>
      <c r="C302" s="91" t="s">
        <v>1808</v>
      </c>
      <c r="D302" s="91" t="s">
        <v>540</v>
      </c>
      <c r="E302" s="91">
        <v>2010</v>
      </c>
      <c r="F302" s="91">
        <f t="shared" si="5"/>
        <v>553469.956701166</v>
      </c>
      <c r="G302" s="91">
        <v>553469.956701166</v>
      </c>
    </row>
    <row r="303" spans="1:7">
      <c r="A303" s="91" t="s">
        <v>1825</v>
      </c>
      <c r="B303" s="91" t="s">
        <v>1805</v>
      </c>
      <c r="C303" s="91" t="s">
        <v>1808</v>
      </c>
      <c r="D303" s="91" t="s">
        <v>548</v>
      </c>
      <c r="E303" s="91">
        <v>2010</v>
      </c>
      <c r="F303" s="91">
        <f t="shared" si="5"/>
        <v>18771.468868502561</v>
      </c>
      <c r="G303" s="91">
        <v>16760.240061163</v>
      </c>
    </row>
    <row r="304" spans="1:7">
      <c r="A304" s="91" t="s">
        <v>1825</v>
      </c>
      <c r="B304" s="91" t="s">
        <v>1805</v>
      </c>
      <c r="C304" s="91" t="s">
        <v>1808</v>
      </c>
      <c r="D304" s="91" t="s">
        <v>549</v>
      </c>
      <c r="E304" s="91">
        <v>2005</v>
      </c>
      <c r="F304" s="91">
        <f t="shared" si="5"/>
        <v>59845.272199708437</v>
      </c>
      <c r="G304" s="91">
        <v>67297.702322690995</v>
      </c>
    </row>
    <row r="305" spans="1:7">
      <c r="A305" s="91" t="s">
        <v>1825</v>
      </c>
      <c r="B305" s="91" t="s">
        <v>1805</v>
      </c>
      <c r="C305" s="91" t="s">
        <v>1808</v>
      </c>
      <c r="D305" s="91" t="s">
        <v>540</v>
      </c>
      <c r="E305" s="91">
        <v>2005</v>
      </c>
      <c r="F305" s="91">
        <f t="shared" si="5"/>
        <v>611675.306952224</v>
      </c>
      <c r="G305" s="91">
        <v>611675.306952224</v>
      </c>
    </row>
    <row r="306" spans="1:7">
      <c r="A306" s="91" t="s">
        <v>1825</v>
      </c>
      <c r="B306" s="91" t="s">
        <v>1805</v>
      </c>
      <c r="C306" s="91" t="s">
        <v>1808</v>
      </c>
      <c r="D306" s="91" t="s">
        <v>548</v>
      </c>
      <c r="E306" s="91">
        <v>2005</v>
      </c>
      <c r="F306" s="91">
        <f t="shared" si="5"/>
        <v>7817.2159283433612</v>
      </c>
      <c r="G306" s="91">
        <v>6979.657078878</v>
      </c>
    </row>
    <row r="307" spans="1:7">
      <c r="A307" s="91" t="s">
        <v>1825</v>
      </c>
      <c r="B307" s="91" t="s">
        <v>1805</v>
      </c>
      <c r="C307" s="91" t="s">
        <v>1816</v>
      </c>
      <c r="D307" s="91" t="s">
        <v>548</v>
      </c>
      <c r="E307" s="91">
        <v>2016</v>
      </c>
      <c r="F307" s="91">
        <f t="shared" si="5"/>
        <v>7227.7558364267206</v>
      </c>
      <c r="G307" s="91">
        <v>6453.3534253810003</v>
      </c>
    </row>
    <row r="308" spans="1:7">
      <c r="A308" s="91" t="s">
        <v>1825</v>
      </c>
      <c r="B308" s="91" t="s">
        <v>1805</v>
      </c>
      <c r="C308" s="91" t="s">
        <v>1816</v>
      </c>
      <c r="D308" s="91" t="s">
        <v>548</v>
      </c>
      <c r="E308" s="91">
        <v>2015</v>
      </c>
      <c r="F308" s="91">
        <f t="shared" si="5"/>
        <v>7227.7558364267206</v>
      </c>
      <c r="G308" s="91">
        <v>6453.3534253810003</v>
      </c>
    </row>
    <row r="309" spans="1:7">
      <c r="A309" s="91" t="s">
        <v>1825</v>
      </c>
      <c r="B309" s="91" t="s">
        <v>1805</v>
      </c>
      <c r="C309" s="91" t="s">
        <v>1816</v>
      </c>
      <c r="D309" s="91" t="s">
        <v>548</v>
      </c>
      <c r="E309" s="91">
        <v>2010</v>
      </c>
      <c r="F309" s="91">
        <f t="shared" si="5"/>
        <v>6076.8393019644809</v>
      </c>
      <c r="G309" s="91">
        <v>5425.749376754</v>
      </c>
    </row>
    <row r="310" spans="1:7">
      <c r="A310" s="91" t="s">
        <v>1825</v>
      </c>
      <c r="B310" s="91" t="s">
        <v>1805</v>
      </c>
      <c r="C310" s="91" t="s">
        <v>1816</v>
      </c>
      <c r="D310" s="91" t="s">
        <v>548</v>
      </c>
      <c r="E310" s="91">
        <v>2005</v>
      </c>
      <c r="F310" s="91">
        <f t="shared" si="5"/>
        <v>6076.8393019644809</v>
      </c>
      <c r="G310" s="91">
        <v>5425.749376754</v>
      </c>
    </row>
    <row r="311" spans="1:7">
      <c r="A311" s="91" t="s">
        <v>1825</v>
      </c>
      <c r="B311" s="91" t="s">
        <v>1805</v>
      </c>
      <c r="C311" s="91" t="s">
        <v>1830</v>
      </c>
      <c r="D311" s="91" t="s">
        <v>1829</v>
      </c>
      <c r="E311" s="91">
        <v>2016</v>
      </c>
      <c r="F311" s="91">
        <f t="shared" si="5"/>
        <v>22411.849123554712</v>
      </c>
      <c r="G311" s="91">
        <v>21744.262128384999</v>
      </c>
    </row>
    <row r="312" spans="1:7">
      <c r="A312" s="91" t="s">
        <v>1825</v>
      </c>
      <c r="B312" s="91" t="s">
        <v>1805</v>
      </c>
      <c r="C312" s="91" t="s">
        <v>1830</v>
      </c>
      <c r="D312" s="91" t="s">
        <v>1829</v>
      </c>
      <c r="E312" s="91">
        <v>2015</v>
      </c>
      <c r="F312" s="91">
        <f t="shared" si="5"/>
        <v>48910.39741998024</v>
      </c>
      <c r="G312" s="91">
        <v>47453.491964916997</v>
      </c>
    </row>
    <row r="313" spans="1:7">
      <c r="A313" s="91" t="s">
        <v>1825</v>
      </c>
      <c r="B313" s="91" t="s">
        <v>1805</v>
      </c>
      <c r="C313" s="91" t="s">
        <v>1830</v>
      </c>
      <c r="D313" s="91" t="s">
        <v>1829</v>
      </c>
      <c r="E313" s="91">
        <v>2010</v>
      </c>
      <c r="F313" s="91">
        <f t="shared" si="5"/>
        <v>74532.507188983538</v>
      </c>
      <c r="G313" s="91">
        <v>72312.389953567006</v>
      </c>
    </row>
    <row r="314" spans="1:7">
      <c r="A314" s="91" t="s">
        <v>1825</v>
      </c>
      <c r="B314" s="91" t="s">
        <v>1805</v>
      </c>
      <c r="C314" s="91" t="s">
        <v>1830</v>
      </c>
      <c r="D314" s="91" t="s">
        <v>1829</v>
      </c>
      <c r="E314" s="91">
        <v>2005</v>
      </c>
      <c r="F314" s="91">
        <f t="shared" si="5"/>
        <v>201637.42412017935</v>
      </c>
      <c r="G314" s="91">
        <v>195631.20297617401</v>
      </c>
    </row>
    <row r="315" spans="1:7">
      <c r="A315" s="91" t="s">
        <v>1831</v>
      </c>
      <c r="B315" s="91" t="s">
        <v>1805</v>
      </c>
      <c r="C315" s="91" t="s">
        <v>1170</v>
      </c>
      <c r="D315" s="91" t="s">
        <v>549</v>
      </c>
      <c r="E315" s="91">
        <v>2016</v>
      </c>
      <c r="F315" s="91">
        <f t="shared" si="5"/>
        <v>6569.1397176126175</v>
      </c>
      <c r="G315" s="91">
        <v>7387.1835315039998</v>
      </c>
    </row>
    <row r="316" spans="1:7">
      <c r="A316" s="91" t="s">
        <v>1831</v>
      </c>
      <c r="B316" s="91" t="s">
        <v>1805</v>
      </c>
      <c r="C316" s="91" t="s">
        <v>1170</v>
      </c>
      <c r="D316" s="91" t="s">
        <v>540</v>
      </c>
      <c r="E316" s="91">
        <v>2016</v>
      </c>
      <c r="F316" s="91">
        <f t="shared" si="5"/>
        <v>1611999.2224833199</v>
      </c>
      <c r="G316" s="91">
        <v>1611999.2224833199</v>
      </c>
    </row>
    <row r="317" spans="1:7">
      <c r="A317" s="91" t="s">
        <v>1831</v>
      </c>
      <c r="B317" s="91" t="s">
        <v>1805</v>
      </c>
      <c r="C317" s="91" t="s">
        <v>1170</v>
      </c>
      <c r="D317" s="91" t="s">
        <v>548</v>
      </c>
      <c r="E317" s="91">
        <v>2016</v>
      </c>
      <c r="F317" s="91">
        <f t="shared" si="5"/>
        <v>4627.3185432241607</v>
      </c>
      <c r="G317" s="91">
        <v>4131.534413593</v>
      </c>
    </row>
    <row r="318" spans="1:7">
      <c r="A318" s="91" t="s">
        <v>1831</v>
      </c>
      <c r="B318" s="91" t="s">
        <v>1805</v>
      </c>
      <c r="C318" s="91" t="s">
        <v>1170</v>
      </c>
      <c r="D318" s="91" t="s">
        <v>549</v>
      </c>
      <c r="E318" s="91">
        <v>2015</v>
      </c>
      <c r="F318" s="91">
        <f t="shared" si="5"/>
        <v>7483.986819594732</v>
      </c>
      <c r="G318" s="91">
        <v>8415.9549895820001</v>
      </c>
    </row>
    <row r="319" spans="1:7">
      <c r="A319" s="91" t="s">
        <v>1831</v>
      </c>
      <c r="B319" s="91" t="s">
        <v>1805</v>
      </c>
      <c r="C319" s="91" t="s">
        <v>1170</v>
      </c>
      <c r="D319" s="91" t="s">
        <v>540</v>
      </c>
      <c r="E319" s="91">
        <v>2015</v>
      </c>
      <c r="F319" s="91">
        <f t="shared" si="5"/>
        <v>1836616.50843439</v>
      </c>
      <c r="G319" s="91">
        <v>1836616.50843439</v>
      </c>
    </row>
    <row r="320" spans="1:7">
      <c r="A320" s="91" t="s">
        <v>1831</v>
      </c>
      <c r="B320" s="91" t="s">
        <v>1805</v>
      </c>
      <c r="C320" s="91" t="s">
        <v>1170</v>
      </c>
      <c r="D320" s="91" t="s">
        <v>548</v>
      </c>
      <c r="E320" s="91">
        <v>2015</v>
      </c>
      <c r="F320" s="91">
        <f t="shared" si="5"/>
        <v>5271.7391433627208</v>
      </c>
      <c r="G320" s="91">
        <v>4706.9099494310003</v>
      </c>
    </row>
    <row r="321" spans="1:7">
      <c r="A321" s="91" t="s">
        <v>1831</v>
      </c>
      <c r="B321" s="91" t="s">
        <v>1805</v>
      </c>
      <c r="C321" s="91" t="s">
        <v>1170</v>
      </c>
      <c r="D321" s="91" t="s">
        <v>549</v>
      </c>
      <c r="E321" s="91">
        <v>2010</v>
      </c>
      <c r="F321" s="91">
        <f t="shared" si="5"/>
        <v>9399.4256377569454</v>
      </c>
      <c r="G321" s="91">
        <v>10569.920151138</v>
      </c>
    </row>
    <row r="322" spans="1:7">
      <c r="A322" s="91" t="s">
        <v>1831</v>
      </c>
      <c r="B322" s="91" t="s">
        <v>1805</v>
      </c>
      <c r="C322" s="91" t="s">
        <v>1170</v>
      </c>
      <c r="D322" s="91" t="s">
        <v>540</v>
      </c>
      <c r="E322" s="91">
        <v>2010</v>
      </c>
      <c r="F322" s="91">
        <f t="shared" ref="F322:F385" si="6">G322*INDEX($J$28:$J$33,MATCH(D322,$I$28:$I$33,0),1)</f>
        <v>2276218.0658279201</v>
      </c>
      <c r="G322" s="91">
        <v>2276218.0658279201</v>
      </c>
    </row>
    <row r="323" spans="1:7">
      <c r="A323" s="91" t="s">
        <v>1831</v>
      </c>
      <c r="B323" s="91" t="s">
        <v>1805</v>
      </c>
      <c r="C323" s="91" t="s">
        <v>1170</v>
      </c>
      <c r="D323" s="91" t="s">
        <v>548</v>
      </c>
      <c r="E323" s="91">
        <v>2010</v>
      </c>
      <c r="F323" s="91">
        <f t="shared" si="6"/>
        <v>6620.9790655892812</v>
      </c>
      <c r="G323" s="91">
        <v>5911.5884514190002</v>
      </c>
    </row>
    <row r="324" spans="1:7">
      <c r="A324" s="91" t="s">
        <v>1831</v>
      </c>
      <c r="B324" s="91" t="s">
        <v>1805</v>
      </c>
      <c r="C324" s="91" t="s">
        <v>1170</v>
      </c>
      <c r="D324" s="91" t="s">
        <v>549</v>
      </c>
      <c r="E324" s="91">
        <v>2005</v>
      </c>
      <c r="F324" s="91">
        <f t="shared" si="6"/>
        <v>10755.852474197349</v>
      </c>
      <c r="G324" s="91">
        <v>12095.260518154</v>
      </c>
    </row>
    <row r="325" spans="1:7">
      <c r="A325" s="91" t="s">
        <v>1831</v>
      </c>
      <c r="B325" s="91" t="s">
        <v>1805</v>
      </c>
      <c r="C325" s="91" t="s">
        <v>1170</v>
      </c>
      <c r="D325" s="91" t="s">
        <v>540</v>
      </c>
      <c r="E325" s="91">
        <v>2005</v>
      </c>
      <c r="F325" s="91">
        <f t="shared" si="6"/>
        <v>2602419.7590148998</v>
      </c>
      <c r="G325" s="91">
        <v>2602419.7590148998</v>
      </c>
    </row>
    <row r="326" spans="1:7">
      <c r="A326" s="91" t="s">
        <v>1831</v>
      </c>
      <c r="B326" s="91" t="s">
        <v>1805</v>
      </c>
      <c r="C326" s="91" t="s">
        <v>1170</v>
      </c>
      <c r="D326" s="91" t="s">
        <v>548</v>
      </c>
      <c r="E326" s="91">
        <v>2005</v>
      </c>
      <c r="F326" s="91">
        <f t="shared" si="6"/>
        <v>7576.4495415728015</v>
      </c>
      <c r="G326" s="91">
        <v>6764.6870906900003</v>
      </c>
    </row>
    <row r="327" spans="1:7">
      <c r="A327" s="91" t="s">
        <v>1831</v>
      </c>
      <c r="B327" s="91" t="s">
        <v>1805</v>
      </c>
      <c r="C327" s="91" t="s">
        <v>1826</v>
      </c>
      <c r="D327" s="91" t="s">
        <v>548</v>
      </c>
      <c r="E327" s="91">
        <v>2016</v>
      </c>
      <c r="F327" s="91">
        <f t="shared" si="6"/>
        <v>3111.2952549000001</v>
      </c>
      <c r="G327" s="91">
        <v>2777.9421918749999</v>
      </c>
    </row>
    <row r="328" spans="1:7">
      <c r="A328" s="91" t="s">
        <v>1831</v>
      </c>
      <c r="B328" s="91" t="s">
        <v>1805</v>
      </c>
      <c r="C328" s="91" t="s">
        <v>1826</v>
      </c>
      <c r="D328" s="91" t="s">
        <v>548</v>
      </c>
      <c r="E328" s="91">
        <v>2015</v>
      </c>
      <c r="F328" s="91">
        <f t="shared" si="6"/>
        <v>3583.0176228000005</v>
      </c>
      <c r="G328" s="91">
        <v>3199.1228775</v>
      </c>
    </row>
    <row r="329" spans="1:7">
      <c r="A329" s="91" t="s">
        <v>1831</v>
      </c>
      <c r="B329" s="91" t="s">
        <v>1805</v>
      </c>
      <c r="C329" s="91" t="s">
        <v>1826</v>
      </c>
      <c r="D329" s="91" t="s">
        <v>548</v>
      </c>
      <c r="E329" s="91">
        <v>2010</v>
      </c>
      <c r="F329" s="91">
        <f t="shared" si="6"/>
        <v>6685.6230701836803</v>
      </c>
      <c r="G329" s="91">
        <v>5969.306312664</v>
      </c>
    </row>
    <row r="330" spans="1:7">
      <c r="A330" s="91" t="s">
        <v>1831</v>
      </c>
      <c r="B330" s="91" t="s">
        <v>1805</v>
      </c>
      <c r="C330" s="91" t="s">
        <v>1826</v>
      </c>
      <c r="D330" s="91" t="s">
        <v>548</v>
      </c>
      <c r="E330" s="91">
        <v>2005</v>
      </c>
      <c r="F330" s="91">
        <f t="shared" si="6"/>
        <v>7629.7965714924812</v>
      </c>
      <c r="G330" s="91">
        <v>6812.3183674040001</v>
      </c>
    </row>
    <row r="331" spans="1:7">
      <c r="A331" s="91" t="s">
        <v>1831</v>
      </c>
      <c r="B331" s="91" t="s">
        <v>1805</v>
      </c>
      <c r="C331" s="91" t="s">
        <v>1806</v>
      </c>
      <c r="D331" s="91" t="s">
        <v>549</v>
      </c>
      <c r="E331" s="91">
        <v>2016</v>
      </c>
      <c r="F331" s="91">
        <f t="shared" si="6"/>
        <v>4674.1102353955202</v>
      </c>
      <c r="G331" s="91">
        <v>5256.1692458409998</v>
      </c>
    </row>
    <row r="332" spans="1:7">
      <c r="A332" s="91" t="s">
        <v>1831</v>
      </c>
      <c r="B332" s="91" t="s">
        <v>1805</v>
      </c>
      <c r="C332" s="91" t="s">
        <v>1806</v>
      </c>
      <c r="D332" s="91" t="s">
        <v>540</v>
      </c>
      <c r="E332" s="91">
        <v>2016</v>
      </c>
      <c r="F332" s="91">
        <f t="shared" si="6"/>
        <v>9821675.8358063605</v>
      </c>
      <c r="G332" s="91">
        <v>9821675.8358063605</v>
      </c>
    </row>
    <row r="333" spans="1:7">
      <c r="A333" s="91" t="s">
        <v>1831</v>
      </c>
      <c r="B333" s="91" t="s">
        <v>1805</v>
      </c>
      <c r="C333" s="91" t="s">
        <v>1806</v>
      </c>
      <c r="D333" s="91" t="s">
        <v>548</v>
      </c>
      <c r="E333" s="91">
        <v>2016</v>
      </c>
      <c r="F333" s="91">
        <f t="shared" si="6"/>
        <v>4938.6825128704004</v>
      </c>
      <c r="G333" s="91">
        <v>4409.5379579199998</v>
      </c>
    </row>
    <row r="334" spans="1:7">
      <c r="A334" s="91" t="s">
        <v>1831</v>
      </c>
      <c r="B334" s="91" t="s">
        <v>1805</v>
      </c>
      <c r="C334" s="91" t="s">
        <v>1806</v>
      </c>
      <c r="D334" s="91" t="s">
        <v>549</v>
      </c>
      <c r="E334" s="91">
        <v>2015</v>
      </c>
      <c r="F334" s="91">
        <f t="shared" si="6"/>
        <v>4533.0370497630875</v>
      </c>
      <c r="G334" s="91">
        <v>5097.5284559600004</v>
      </c>
    </row>
    <row r="335" spans="1:7">
      <c r="A335" s="91" t="s">
        <v>1831</v>
      </c>
      <c r="B335" s="91" t="s">
        <v>1805</v>
      </c>
      <c r="C335" s="91" t="s">
        <v>1806</v>
      </c>
      <c r="D335" s="91" t="s">
        <v>540</v>
      </c>
      <c r="E335" s="91">
        <v>2015</v>
      </c>
      <c r="F335" s="91">
        <f t="shared" si="6"/>
        <v>9525239.71671151</v>
      </c>
      <c r="G335" s="91">
        <v>9525239.71671151</v>
      </c>
    </row>
    <row r="336" spans="1:7">
      <c r="A336" s="91" t="s">
        <v>1831</v>
      </c>
      <c r="B336" s="91" t="s">
        <v>1805</v>
      </c>
      <c r="C336" s="91" t="s">
        <v>1806</v>
      </c>
      <c r="D336" s="91" t="s">
        <v>548</v>
      </c>
      <c r="E336" s="91">
        <v>2015</v>
      </c>
      <c r="F336" s="91">
        <f t="shared" si="6"/>
        <v>4789.6240525806406</v>
      </c>
      <c r="G336" s="91">
        <v>4276.4500469470004</v>
      </c>
    </row>
    <row r="337" spans="1:7">
      <c r="A337" s="91" t="s">
        <v>1831</v>
      </c>
      <c r="B337" s="91" t="s">
        <v>1805</v>
      </c>
      <c r="C337" s="91" t="s">
        <v>1806</v>
      </c>
      <c r="D337" s="91" t="s">
        <v>549</v>
      </c>
      <c r="E337" s="91">
        <v>2010</v>
      </c>
      <c r="F337" s="91">
        <f t="shared" si="6"/>
        <v>4439.0344885944287</v>
      </c>
      <c r="G337" s="91">
        <v>4991.8199154759996</v>
      </c>
    </row>
    <row r="338" spans="1:7">
      <c r="A338" s="91" t="s">
        <v>1831</v>
      </c>
      <c r="B338" s="91" t="s">
        <v>1805</v>
      </c>
      <c r="C338" s="91" t="s">
        <v>1806</v>
      </c>
      <c r="D338" s="91" t="s">
        <v>540</v>
      </c>
      <c r="E338" s="91">
        <v>2010</v>
      </c>
      <c r="F338" s="91">
        <f t="shared" si="6"/>
        <v>9327712.77852582</v>
      </c>
      <c r="G338" s="91">
        <v>9327712.77852582</v>
      </c>
    </row>
    <row r="339" spans="1:7">
      <c r="A339" s="91" t="s">
        <v>1831</v>
      </c>
      <c r="B339" s="91" t="s">
        <v>1805</v>
      </c>
      <c r="C339" s="91" t="s">
        <v>1806</v>
      </c>
      <c r="D339" s="91" t="s">
        <v>548</v>
      </c>
      <c r="E339" s="91">
        <v>2010</v>
      </c>
      <c r="F339" s="91">
        <f t="shared" si="6"/>
        <v>4690.3005917219207</v>
      </c>
      <c r="G339" s="91">
        <v>4187.7683854659999</v>
      </c>
    </row>
    <row r="340" spans="1:7">
      <c r="A340" s="91" t="s">
        <v>1831</v>
      </c>
      <c r="B340" s="91" t="s">
        <v>1805</v>
      </c>
      <c r="C340" s="91" t="s">
        <v>1806</v>
      </c>
      <c r="D340" s="91" t="s">
        <v>549</v>
      </c>
      <c r="E340" s="91">
        <v>2005</v>
      </c>
      <c r="F340" s="91">
        <f t="shared" si="6"/>
        <v>2667.0210273079697</v>
      </c>
      <c r="G340" s="91">
        <v>2999.140626935</v>
      </c>
    </row>
    <row r="341" spans="1:7">
      <c r="A341" s="91" t="s">
        <v>1831</v>
      </c>
      <c r="B341" s="91" t="s">
        <v>1805</v>
      </c>
      <c r="C341" s="91" t="s">
        <v>1806</v>
      </c>
      <c r="D341" s="91" t="s">
        <v>540</v>
      </c>
      <c r="E341" s="91">
        <v>2005</v>
      </c>
      <c r="F341" s="91">
        <f t="shared" si="6"/>
        <v>5604193.0246181497</v>
      </c>
      <c r="G341" s="91">
        <v>5604193.0246181497</v>
      </c>
    </row>
    <row r="342" spans="1:7">
      <c r="A342" s="91" t="s">
        <v>1831</v>
      </c>
      <c r="B342" s="91" t="s">
        <v>1805</v>
      </c>
      <c r="C342" s="91" t="s">
        <v>1806</v>
      </c>
      <c r="D342" s="91" t="s">
        <v>548</v>
      </c>
      <c r="E342" s="91">
        <v>2005</v>
      </c>
      <c r="F342" s="91">
        <f t="shared" si="6"/>
        <v>2817.9844816838399</v>
      </c>
      <c r="G342" s="91">
        <v>2516.0575729319999</v>
      </c>
    </row>
    <row r="343" spans="1:7">
      <c r="A343" s="91" t="s">
        <v>1831</v>
      </c>
      <c r="B343" s="91" t="s">
        <v>1805</v>
      </c>
      <c r="C343" s="91" t="s">
        <v>1807</v>
      </c>
      <c r="D343" s="91" t="s">
        <v>549</v>
      </c>
      <c r="E343" s="91">
        <v>2016</v>
      </c>
      <c r="F343" s="91">
        <f t="shared" si="6"/>
        <v>7198.2565282904698</v>
      </c>
      <c r="G343" s="91">
        <v>8094.6431903040002</v>
      </c>
    </row>
    <row r="344" spans="1:7">
      <c r="A344" s="91" t="s">
        <v>1831</v>
      </c>
      <c r="B344" s="91" t="s">
        <v>1805</v>
      </c>
      <c r="C344" s="91" t="s">
        <v>1807</v>
      </c>
      <c r="D344" s="91" t="s">
        <v>540</v>
      </c>
      <c r="E344" s="91">
        <v>2016</v>
      </c>
      <c r="F344" s="91">
        <f t="shared" si="6"/>
        <v>4267064.7906974703</v>
      </c>
      <c r="G344" s="91">
        <v>4267064.7906974703</v>
      </c>
    </row>
    <row r="345" spans="1:7">
      <c r="A345" s="91" t="s">
        <v>1831</v>
      </c>
      <c r="B345" s="91" t="s">
        <v>1805</v>
      </c>
      <c r="C345" s="91" t="s">
        <v>1807</v>
      </c>
      <c r="D345" s="91" t="s">
        <v>548</v>
      </c>
      <c r="E345" s="91">
        <v>2016</v>
      </c>
      <c r="F345" s="91">
        <f t="shared" si="6"/>
        <v>4150.1513055206406</v>
      </c>
      <c r="G345" s="91">
        <v>3705.4922370720001</v>
      </c>
    </row>
    <row r="346" spans="1:7">
      <c r="A346" s="91" t="s">
        <v>1831</v>
      </c>
      <c r="B346" s="91" t="s">
        <v>1805</v>
      </c>
      <c r="C346" s="91" t="s">
        <v>1807</v>
      </c>
      <c r="D346" s="91" t="s">
        <v>549</v>
      </c>
      <c r="E346" s="91">
        <v>2015</v>
      </c>
      <c r="F346" s="91">
        <f t="shared" si="6"/>
        <v>7246.6476485528019</v>
      </c>
      <c r="G346" s="91">
        <v>8149.0603745990002</v>
      </c>
    </row>
    <row r="347" spans="1:7">
      <c r="A347" s="91" t="s">
        <v>1831</v>
      </c>
      <c r="B347" s="91" t="s">
        <v>1805</v>
      </c>
      <c r="C347" s="91" t="s">
        <v>1807</v>
      </c>
      <c r="D347" s="91" t="s">
        <v>540</v>
      </c>
      <c r="E347" s="91">
        <v>2015</v>
      </c>
      <c r="F347" s="91">
        <f t="shared" si="6"/>
        <v>4532981.2142954804</v>
      </c>
      <c r="G347" s="91">
        <v>4532981.2142954804</v>
      </c>
    </row>
    <row r="348" spans="1:7">
      <c r="A348" s="91" t="s">
        <v>1831</v>
      </c>
      <c r="B348" s="91" t="s">
        <v>1805</v>
      </c>
      <c r="C348" s="91" t="s">
        <v>1807</v>
      </c>
      <c r="D348" s="91" t="s">
        <v>548</v>
      </c>
      <c r="E348" s="91">
        <v>2015</v>
      </c>
      <c r="F348" s="91">
        <f t="shared" si="6"/>
        <v>4337.1773302580805</v>
      </c>
      <c r="G348" s="91">
        <v>3872.479759159</v>
      </c>
    </row>
    <row r="349" spans="1:7">
      <c r="A349" s="91" t="s">
        <v>1831</v>
      </c>
      <c r="B349" s="91" t="s">
        <v>1805</v>
      </c>
      <c r="C349" s="91" t="s">
        <v>1807</v>
      </c>
      <c r="D349" s="91" t="s">
        <v>549</v>
      </c>
      <c r="E349" s="91">
        <v>2010</v>
      </c>
      <c r="F349" s="91">
        <f t="shared" si="6"/>
        <v>8261.826783699129</v>
      </c>
      <c r="G349" s="91">
        <v>9290.6580435560008</v>
      </c>
    </row>
    <row r="350" spans="1:7">
      <c r="A350" s="91" t="s">
        <v>1831</v>
      </c>
      <c r="B350" s="91" t="s">
        <v>1805</v>
      </c>
      <c r="C350" s="91" t="s">
        <v>1807</v>
      </c>
      <c r="D350" s="91" t="s">
        <v>540</v>
      </c>
      <c r="E350" s="91">
        <v>2010</v>
      </c>
      <c r="F350" s="91">
        <f t="shared" si="6"/>
        <v>4278997.8587636696</v>
      </c>
      <c r="G350" s="91">
        <v>4278997.8587636696</v>
      </c>
    </row>
    <row r="351" spans="1:7">
      <c r="A351" s="91" t="s">
        <v>1831</v>
      </c>
      <c r="B351" s="91" t="s">
        <v>1805</v>
      </c>
      <c r="C351" s="91" t="s">
        <v>1807</v>
      </c>
      <c r="D351" s="91" t="s">
        <v>548</v>
      </c>
      <c r="E351" s="91">
        <v>2010</v>
      </c>
      <c r="F351" s="91">
        <f t="shared" si="6"/>
        <v>4269.2583746713599</v>
      </c>
      <c r="G351" s="91">
        <v>3811.8378345279998</v>
      </c>
    </row>
    <row r="352" spans="1:7">
      <c r="A352" s="91" t="s">
        <v>1831</v>
      </c>
      <c r="B352" s="91" t="s">
        <v>1805</v>
      </c>
      <c r="C352" s="91" t="s">
        <v>1807</v>
      </c>
      <c r="D352" s="91" t="s">
        <v>549</v>
      </c>
      <c r="E352" s="91">
        <v>2005</v>
      </c>
      <c r="F352" s="91">
        <f t="shared" si="6"/>
        <v>11044.384714092601</v>
      </c>
      <c r="G352" s="91">
        <v>12419.723187923</v>
      </c>
    </row>
    <row r="353" spans="1:7">
      <c r="A353" s="91" t="s">
        <v>1831</v>
      </c>
      <c r="B353" s="91" t="s">
        <v>1805</v>
      </c>
      <c r="C353" s="91" t="s">
        <v>1807</v>
      </c>
      <c r="D353" s="91" t="s">
        <v>540</v>
      </c>
      <c r="E353" s="91">
        <v>2005</v>
      </c>
      <c r="F353" s="91">
        <f t="shared" si="6"/>
        <v>4417493.2518419996</v>
      </c>
      <c r="G353" s="91">
        <v>4417493.2518419996</v>
      </c>
    </row>
    <row r="354" spans="1:7">
      <c r="A354" s="91" t="s">
        <v>1831</v>
      </c>
      <c r="B354" s="91" t="s">
        <v>1805</v>
      </c>
      <c r="C354" s="91" t="s">
        <v>1807</v>
      </c>
      <c r="D354" s="91" t="s">
        <v>548</v>
      </c>
      <c r="E354" s="91">
        <v>2005</v>
      </c>
      <c r="F354" s="91">
        <f t="shared" si="6"/>
        <v>4582.0162555809602</v>
      </c>
      <c r="G354" s="91">
        <v>4091.0859424830001</v>
      </c>
    </row>
    <row r="355" spans="1:7">
      <c r="A355" s="91" t="s">
        <v>1831</v>
      </c>
      <c r="B355" s="91" t="s">
        <v>1805</v>
      </c>
      <c r="C355" s="91" t="s">
        <v>1832</v>
      </c>
      <c r="D355" s="91" t="s">
        <v>540</v>
      </c>
      <c r="E355" s="91">
        <v>2016</v>
      </c>
      <c r="F355" s="91">
        <f t="shared" si="6"/>
        <v>1256.0999099999999</v>
      </c>
      <c r="G355" s="91">
        <v>1256.0999099999999</v>
      </c>
    </row>
    <row r="356" spans="1:7">
      <c r="A356" s="91" t="s">
        <v>1831</v>
      </c>
      <c r="B356" s="91" t="s">
        <v>1805</v>
      </c>
      <c r="C356" s="91" t="s">
        <v>1832</v>
      </c>
      <c r="D356" s="91" t="s">
        <v>548</v>
      </c>
      <c r="E356" s="91">
        <v>2016</v>
      </c>
      <c r="F356" s="91">
        <f t="shared" si="6"/>
        <v>40958.682400040161</v>
      </c>
      <c r="G356" s="91">
        <v>36570.252142892998</v>
      </c>
    </row>
    <row r="357" spans="1:7">
      <c r="A357" s="91" t="s">
        <v>1831</v>
      </c>
      <c r="B357" s="91" t="s">
        <v>1805</v>
      </c>
      <c r="C357" s="91" t="s">
        <v>1832</v>
      </c>
      <c r="D357" s="91" t="s">
        <v>540</v>
      </c>
      <c r="E357" s="91">
        <v>2015</v>
      </c>
      <c r="F357" s="91">
        <f t="shared" si="6"/>
        <v>1256.0999099999999</v>
      </c>
      <c r="G357" s="91">
        <v>1256.0999099999999</v>
      </c>
    </row>
    <row r="358" spans="1:7">
      <c r="A358" s="91" t="s">
        <v>1831</v>
      </c>
      <c r="B358" s="91" t="s">
        <v>1805</v>
      </c>
      <c r="C358" s="91" t="s">
        <v>1832</v>
      </c>
      <c r="D358" s="91" t="s">
        <v>548</v>
      </c>
      <c r="E358" s="91">
        <v>2015</v>
      </c>
      <c r="F358" s="91">
        <f t="shared" si="6"/>
        <v>40930.682400040161</v>
      </c>
      <c r="G358" s="91">
        <v>36545.252142892998</v>
      </c>
    </row>
    <row r="359" spans="1:7">
      <c r="A359" s="91" t="s">
        <v>1831</v>
      </c>
      <c r="B359" s="91" t="s">
        <v>1805</v>
      </c>
      <c r="C359" s="91" t="s">
        <v>1832</v>
      </c>
      <c r="D359" s="91" t="s">
        <v>540</v>
      </c>
      <c r="E359" s="91">
        <v>2010</v>
      </c>
      <c r="F359" s="91">
        <f t="shared" si="6"/>
        <v>1422.2498852409999</v>
      </c>
      <c r="G359" s="91">
        <v>1422.2498852409999</v>
      </c>
    </row>
    <row r="360" spans="1:7">
      <c r="A360" s="91" t="s">
        <v>1831</v>
      </c>
      <c r="B360" s="91" t="s">
        <v>1805</v>
      </c>
      <c r="C360" s="91" t="s">
        <v>1832</v>
      </c>
      <c r="D360" s="91" t="s">
        <v>548</v>
      </c>
      <c r="E360" s="91">
        <v>2010</v>
      </c>
      <c r="F360" s="91">
        <f t="shared" si="6"/>
        <v>40049.920681366406</v>
      </c>
      <c r="G360" s="91">
        <v>35758.857751219999</v>
      </c>
    </row>
    <row r="361" spans="1:7">
      <c r="A361" s="91" t="s">
        <v>1831</v>
      </c>
      <c r="B361" s="91" t="s">
        <v>1805</v>
      </c>
      <c r="C361" s="91" t="s">
        <v>1832</v>
      </c>
      <c r="D361" s="91" t="s">
        <v>540</v>
      </c>
      <c r="E361" s="91">
        <v>2005</v>
      </c>
      <c r="F361" s="91">
        <f t="shared" si="6"/>
        <v>11243.067341553</v>
      </c>
      <c r="G361" s="91">
        <v>11243.067341553</v>
      </c>
    </row>
    <row r="362" spans="1:7">
      <c r="A362" s="91" t="s">
        <v>1831</v>
      </c>
      <c r="B362" s="91" t="s">
        <v>1805</v>
      </c>
      <c r="C362" s="91" t="s">
        <v>1832</v>
      </c>
      <c r="D362" s="91" t="s">
        <v>548</v>
      </c>
      <c r="E362" s="91">
        <v>2005</v>
      </c>
      <c r="F362" s="91">
        <f t="shared" si="6"/>
        <v>47650.755946719524</v>
      </c>
      <c r="G362" s="91">
        <v>42545.317809571003</v>
      </c>
    </row>
    <row r="363" spans="1:7">
      <c r="A363" s="91" t="s">
        <v>1831</v>
      </c>
      <c r="B363" s="91" t="s">
        <v>1805</v>
      </c>
      <c r="C363" s="91" t="s">
        <v>1833</v>
      </c>
      <c r="D363" s="91" t="s">
        <v>549</v>
      </c>
      <c r="E363" s="91">
        <v>2016</v>
      </c>
      <c r="F363" s="91">
        <f t="shared" si="6"/>
        <v>13268.039343901761</v>
      </c>
      <c r="G363" s="91">
        <v>14920.285752764999</v>
      </c>
    </row>
    <row r="364" spans="1:7">
      <c r="A364" s="91" t="s">
        <v>1831</v>
      </c>
      <c r="B364" s="91" t="s">
        <v>1805</v>
      </c>
      <c r="C364" s="91" t="s">
        <v>1833</v>
      </c>
      <c r="D364" s="91" t="s">
        <v>540</v>
      </c>
      <c r="E364" s="91">
        <v>2016</v>
      </c>
      <c r="F364" s="91">
        <f t="shared" si="6"/>
        <v>0</v>
      </c>
      <c r="G364" s="91">
        <v>0</v>
      </c>
    </row>
    <row r="365" spans="1:7">
      <c r="A365" s="91" t="s">
        <v>1831</v>
      </c>
      <c r="B365" s="91" t="s">
        <v>1805</v>
      </c>
      <c r="C365" s="91" t="s">
        <v>1833</v>
      </c>
      <c r="D365" s="91" t="s">
        <v>548</v>
      </c>
      <c r="E365" s="91">
        <v>2016</v>
      </c>
      <c r="F365" s="91">
        <f t="shared" si="6"/>
        <v>10444.61147478448</v>
      </c>
      <c r="G365" s="91">
        <v>9325.5459596290002</v>
      </c>
    </row>
    <row r="366" spans="1:7">
      <c r="A366" s="91" t="s">
        <v>1831</v>
      </c>
      <c r="B366" s="91" t="s">
        <v>1805</v>
      </c>
      <c r="C366" s="91" t="s">
        <v>1833</v>
      </c>
      <c r="D366" s="91" t="s">
        <v>549</v>
      </c>
      <c r="E366" s="91">
        <v>2015</v>
      </c>
      <c r="F366" s="91">
        <f t="shared" si="6"/>
        <v>14006.019256161493</v>
      </c>
      <c r="G366" s="91">
        <v>15750.165050325</v>
      </c>
    </row>
    <row r="367" spans="1:7">
      <c r="A367" s="91" t="s">
        <v>1831</v>
      </c>
      <c r="B367" s="91" t="s">
        <v>1805</v>
      </c>
      <c r="C367" s="91" t="s">
        <v>1833</v>
      </c>
      <c r="D367" s="91" t="s">
        <v>540</v>
      </c>
      <c r="E367" s="91">
        <v>2015</v>
      </c>
      <c r="F367" s="91">
        <f t="shared" si="6"/>
        <v>0</v>
      </c>
      <c r="G367" s="91">
        <v>0</v>
      </c>
    </row>
    <row r="368" spans="1:7">
      <c r="A368" s="91" t="s">
        <v>1831</v>
      </c>
      <c r="B368" s="91" t="s">
        <v>1805</v>
      </c>
      <c r="C368" s="91" t="s">
        <v>1833</v>
      </c>
      <c r="D368" s="91" t="s">
        <v>548</v>
      </c>
      <c r="E368" s="91">
        <v>2015</v>
      </c>
      <c r="F368" s="91">
        <f t="shared" si="6"/>
        <v>11026.232493491041</v>
      </c>
      <c r="G368" s="91">
        <v>9844.8504406169995</v>
      </c>
    </row>
    <row r="369" spans="1:7">
      <c r="A369" s="91" t="s">
        <v>1831</v>
      </c>
      <c r="B369" s="91" t="s">
        <v>1805</v>
      </c>
      <c r="C369" s="91" t="s">
        <v>1833</v>
      </c>
      <c r="D369" s="91" t="s">
        <v>549</v>
      </c>
      <c r="E369" s="91">
        <v>2010</v>
      </c>
      <c r="F369" s="91">
        <f t="shared" si="6"/>
        <v>15339.879547012586</v>
      </c>
      <c r="G369" s="91">
        <v>17250.128698150002</v>
      </c>
    </row>
    <row r="370" spans="1:7">
      <c r="A370" s="91" t="s">
        <v>1831</v>
      </c>
      <c r="B370" s="91" t="s">
        <v>1805</v>
      </c>
      <c r="C370" s="91" t="s">
        <v>1833</v>
      </c>
      <c r="D370" s="91" t="s">
        <v>540</v>
      </c>
      <c r="E370" s="91">
        <v>2010</v>
      </c>
      <c r="F370" s="91">
        <f t="shared" si="6"/>
        <v>0</v>
      </c>
      <c r="G370" s="91">
        <v>0</v>
      </c>
    </row>
    <row r="371" spans="1:7">
      <c r="A371" s="91" t="s">
        <v>1831</v>
      </c>
      <c r="B371" s="91" t="s">
        <v>1805</v>
      </c>
      <c r="C371" s="91" t="s">
        <v>1833</v>
      </c>
      <c r="D371" s="91" t="s">
        <v>548</v>
      </c>
      <c r="E371" s="91">
        <v>2010</v>
      </c>
      <c r="F371" s="91">
        <f t="shared" si="6"/>
        <v>12105.342314256803</v>
      </c>
      <c r="G371" s="91">
        <v>10808.341352015001</v>
      </c>
    </row>
    <row r="372" spans="1:7">
      <c r="A372" s="91" t="s">
        <v>1831</v>
      </c>
      <c r="B372" s="91" t="s">
        <v>1805</v>
      </c>
      <c r="C372" s="91" t="s">
        <v>1833</v>
      </c>
      <c r="D372" s="91" t="s">
        <v>549</v>
      </c>
      <c r="E372" s="91">
        <v>2005</v>
      </c>
      <c r="F372" s="91">
        <f t="shared" si="6"/>
        <v>18846.47457416822</v>
      </c>
      <c r="G372" s="91">
        <v>21193.394049441999</v>
      </c>
    </row>
    <row r="373" spans="1:7">
      <c r="A373" s="91" t="s">
        <v>1831</v>
      </c>
      <c r="B373" s="91" t="s">
        <v>1805</v>
      </c>
      <c r="C373" s="91" t="s">
        <v>1833</v>
      </c>
      <c r="D373" s="91" t="s">
        <v>540</v>
      </c>
      <c r="E373" s="91">
        <v>2005</v>
      </c>
      <c r="F373" s="91">
        <f t="shared" si="6"/>
        <v>0</v>
      </c>
      <c r="G373" s="91">
        <v>0</v>
      </c>
    </row>
    <row r="374" spans="1:7">
      <c r="A374" s="91" t="s">
        <v>1831</v>
      </c>
      <c r="B374" s="91" t="s">
        <v>1805</v>
      </c>
      <c r="C374" s="91" t="s">
        <v>1833</v>
      </c>
      <c r="D374" s="91" t="s">
        <v>548</v>
      </c>
      <c r="E374" s="91">
        <v>2005</v>
      </c>
      <c r="F374" s="91">
        <f t="shared" si="6"/>
        <v>11026.355765707522</v>
      </c>
      <c r="G374" s="91">
        <v>9844.9605050959999</v>
      </c>
    </row>
    <row r="375" spans="1:7">
      <c r="A375" s="91" t="s">
        <v>1831</v>
      </c>
      <c r="B375" s="91" t="s">
        <v>1834</v>
      </c>
      <c r="C375" s="91" t="s">
        <v>1835</v>
      </c>
      <c r="D375" s="91" t="s">
        <v>540</v>
      </c>
      <c r="E375" s="91">
        <v>2016</v>
      </c>
      <c r="F375" s="91">
        <f t="shared" si="6"/>
        <v>0</v>
      </c>
      <c r="G375" s="91">
        <v>0</v>
      </c>
    </row>
    <row r="376" spans="1:7">
      <c r="A376" s="91" t="s">
        <v>1831</v>
      </c>
      <c r="B376" s="91" t="s">
        <v>1834</v>
      </c>
      <c r="C376" s="91" t="s">
        <v>1835</v>
      </c>
      <c r="D376" s="91" t="s">
        <v>540</v>
      </c>
      <c r="E376" s="91">
        <v>2015</v>
      </c>
      <c r="F376" s="91">
        <f t="shared" si="6"/>
        <v>0</v>
      </c>
      <c r="G376" s="91">
        <v>0</v>
      </c>
    </row>
    <row r="377" spans="1:7">
      <c r="A377" s="91" t="s">
        <v>1831</v>
      </c>
      <c r="B377" s="91" t="s">
        <v>1834</v>
      </c>
      <c r="C377" s="91" t="s">
        <v>1835</v>
      </c>
      <c r="D377" s="91" t="s">
        <v>540</v>
      </c>
      <c r="E377" s="91">
        <v>2010</v>
      </c>
      <c r="F377" s="91">
        <f t="shared" si="6"/>
        <v>0</v>
      </c>
      <c r="G377" s="91">
        <v>0</v>
      </c>
    </row>
    <row r="378" spans="1:7">
      <c r="A378" s="91" t="s">
        <v>1831</v>
      </c>
      <c r="B378" s="91" t="s">
        <v>1834</v>
      </c>
      <c r="C378" s="91" t="s">
        <v>1835</v>
      </c>
      <c r="D378" s="91" t="s">
        <v>540</v>
      </c>
      <c r="E378" s="91">
        <v>2005</v>
      </c>
      <c r="F378" s="91">
        <f t="shared" si="6"/>
        <v>0</v>
      </c>
      <c r="G378" s="91">
        <v>0</v>
      </c>
    </row>
    <row r="379" spans="1:7">
      <c r="A379" s="91" t="s">
        <v>1831</v>
      </c>
      <c r="B379" s="91" t="s">
        <v>1834</v>
      </c>
      <c r="C379" s="91" t="s">
        <v>1836</v>
      </c>
      <c r="D379" s="91" t="s">
        <v>540</v>
      </c>
      <c r="E379" s="91">
        <v>2016</v>
      </c>
      <c r="F379" s="91">
        <f t="shared" si="6"/>
        <v>28537.760305881999</v>
      </c>
      <c r="G379" s="91">
        <v>28537.760305881999</v>
      </c>
    </row>
    <row r="380" spans="1:7">
      <c r="A380" s="91" t="s">
        <v>1831</v>
      </c>
      <c r="B380" s="91" t="s">
        <v>1834</v>
      </c>
      <c r="C380" s="91" t="s">
        <v>1836</v>
      </c>
      <c r="D380" s="91" t="s">
        <v>540</v>
      </c>
      <c r="E380" s="91">
        <v>2015</v>
      </c>
      <c r="F380" s="91">
        <f t="shared" si="6"/>
        <v>30281.834476077998</v>
      </c>
      <c r="G380" s="91">
        <v>30281.834476077998</v>
      </c>
    </row>
    <row r="381" spans="1:7">
      <c r="A381" s="91" t="s">
        <v>1831</v>
      </c>
      <c r="B381" s="91" t="s">
        <v>1834</v>
      </c>
      <c r="C381" s="91" t="s">
        <v>1836</v>
      </c>
      <c r="D381" s="91" t="s">
        <v>540</v>
      </c>
      <c r="E381" s="91">
        <v>2010</v>
      </c>
      <c r="F381" s="91">
        <f t="shared" si="6"/>
        <v>31266.663206013</v>
      </c>
      <c r="G381" s="91">
        <v>31266.663206013</v>
      </c>
    </row>
    <row r="382" spans="1:7">
      <c r="A382" s="91" t="s">
        <v>1831</v>
      </c>
      <c r="B382" s="91" t="s">
        <v>1834</v>
      </c>
      <c r="C382" s="91" t="s">
        <v>1836</v>
      </c>
      <c r="D382" s="91" t="s">
        <v>540</v>
      </c>
      <c r="E382" s="91">
        <v>2005</v>
      </c>
      <c r="F382" s="91">
        <f t="shared" si="6"/>
        <v>28233.129550889</v>
      </c>
      <c r="G382" s="91">
        <v>28233.129550889</v>
      </c>
    </row>
    <row r="383" spans="1:7">
      <c r="A383" s="91" t="s">
        <v>1831</v>
      </c>
      <c r="B383" s="91" t="s">
        <v>1834</v>
      </c>
      <c r="C383" s="91" t="s">
        <v>1837</v>
      </c>
      <c r="D383" s="91" t="s">
        <v>540</v>
      </c>
      <c r="E383" s="91">
        <v>2016</v>
      </c>
      <c r="F383" s="91">
        <f t="shared" si="6"/>
        <v>9627.4791600000008</v>
      </c>
      <c r="G383" s="91">
        <v>9627.4791600000008</v>
      </c>
    </row>
    <row r="384" spans="1:7">
      <c r="A384" s="91" t="s">
        <v>1831</v>
      </c>
      <c r="B384" s="91" t="s">
        <v>1834</v>
      </c>
      <c r="C384" s="91" t="s">
        <v>1837</v>
      </c>
      <c r="D384" s="91" t="s">
        <v>540</v>
      </c>
      <c r="E384" s="91">
        <v>2015</v>
      </c>
      <c r="F384" s="91">
        <f t="shared" si="6"/>
        <v>9627.4791600000008</v>
      </c>
      <c r="G384" s="91">
        <v>9627.4791600000008</v>
      </c>
    </row>
    <row r="385" spans="1:7">
      <c r="A385" s="91" t="s">
        <v>1831</v>
      </c>
      <c r="B385" s="91" t="s">
        <v>1834</v>
      </c>
      <c r="C385" s="91" t="s">
        <v>1837</v>
      </c>
      <c r="D385" s="91" t="s">
        <v>540</v>
      </c>
      <c r="E385" s="91">
        <v>2010</v>
      </c>
      <c r="F385" s="91">
        <f t="shared" si="6"/>
        <v>9228.2637546160004</v>
      </c>
      <c r="G385" s="91">
        <v>9228.2637546160004</v>
      </c>
    </row>
    <row r="386" spans="1:7">
      <c r="A386" s="91" t="s">
        <v>1831</v>
      </c>
      <c r="B386" s="91" t="s">
        <v>1834</v>
      </c>
      <c r="C386" s="91" t="s">
        <v>1837</v>
      </c>
      <c r="D386" s="91" t="s">
        <v>540</v>
      </c>
      <c r="E386" s="91">
        <v>2005</v>
      </c>
      <c r="F386" s="91">
        <f t="shared" ref="F386:F449" si="7">G386*INDEX($J$28:$J$33,MATCH(D386,$I$28:$I$33,0),1)</f>
        <v>13173.792118036999</v>
      </c>
      <c r="G386" s="91">
        <v>13173.792118036999</v>
      </c>
    </row>
    <row r="387" spans="1:7">
      <c r="A387" s="91" t="s">
        <v>1831</v>
      </c>
      <c r="B387" s="91" t="s">
        <v>1834</v>
      </c>
      <c r="C387" s="91" t="s">
        <v>1838</v>
      </c>
      <c r="D387" s="91" t="s">
        <v>1823</v>
      </c>
      <c r="E387" s="91">
        <v>2016</v>
      </c>
      <c r="F387" s="91">
        <f t="shared" si="7"/>
        <v>55272.004200000003</v>
      </c>
      <c r="G387" s="91">
        <v>55272.004200000003</v>
      </c>
    </row>
    <row r="388" spans="1:7">
      <c r="A388" s="91" t="s">
        <v>1831</v>
      </c>
      <c r="B388" s="91" t="s">
        <v>1834</v>
      </c>
      <c r="C388" s="91" t="s">
        <v>1838</v>
      </c>
      <c r="D388" s="91" t="s">
        <v>1823</v>
      </c>
      <c r="E388" s="91">
        <v>2015</v>
      </c>
      <c r="F388" s="91">
        <f t="shared" si="7"/>
        <v>55272.004200000003</v>
      </c>
      <c r="G388" s="91">
        <v>55272.004200000003</v>
      </c>
    </row>
    <row r="389" spans="1:7">
      <c r="A389" s="91" t="s">
        <v>1831</v>
      </c>
      <c r="B389" s="91" t="s">
        <v>1834</v>
      </c>
      <c r="C389" s="91" t="s">
        <v>1838</v>
      </c>
      <c r="D389" s="91" t="s">
        <v>1823</v>
      </c>
      <c r="E389" s="91">
        <v>2010</v>
      </c>
      <c r="F389" s="91">
        <f t="shared" si="7"/>
        <v>54075.720999999998</v>
      </c>
      <c r="G389" s="91">
        <v>54075.720999999998</v>
      </c>
    </row>
    <row r="390" spans="1:7">
      <c r="A390" s="91" t="s">
        <v>1831</v>
      </c>
      <c r="B390" s="91" t="s">
        <v>1834</v>
      </c>
      <c r="C390" s="91" t="s">
        <v>1838</v>
      </c>
      <c r="D390" s="91" t="s">
        <v>1823</v>
      </c>
      <c r="E390" s="91">
        <v>2005</v>
      </c>
      <c r="F390" s="91">
        <f t="shared" si="7"/>
        <v>0</v>
      </c>
      <c r="G390" s="91">
        <v>0</v>
      </c>
    </row>
    <row r="391" spans="1:7">
      <c r="A391" s="91" t="s">
        <v>1831</v>
      </c>
      <c r="B391" s="91" t="s">
        <v>1834</v>
      </c>
      <c r="C391" s="91" t="s">
        <v>1839</v>
      </c>
      <c r="D391" s="91" t="s">
        <v>1829</v>
      </c>
      <c r="E391" s="91">
        <v>2016</v>
      </c>
      <c r="F391" s="91">
        <f t="shared" si="7"/>
        <v>12925</v>
      </c>
      <c r="G391" s="91">
        <v>12540</v>
      </c>
    </row>
    <row r="392" spans="1:7">
      <c r="A392" s="91" t="s">
        <v>1831</v>
      </c>
      <c r="B392" s="91" t="s">
        <v>1834</v>
      </c>
      <c r="C392" s="91" t="s">
        <v>1839</v>
      </c>
      <c r="D392" s="91" t="s">
        <v>1829</v>
      </c>
      <c r="E392" s="91">
        <v>2015</v>
      </c>
      <c r="F392" s="91">
        <f t="shared" si="7"/>
        <v>18095</v>
      </c>
      <c r="G392" s="91">
        <v>17556</v>
      </c>
    </row>
    <row r="393" spans="1:7">
      <c r="A393" s="91" t="s">
        <v>1831</v>
      </c>
      <c r="B393" s="91" t="s">
        <v>1834</v>
      </c>
      <c r="C393" s="91" t="s">
        <v>1839</v>
      </c>
      <c r="D393" s="91" t="s">
        <v>1829</v>
      </c>
      <c r="E393" s="91">
        <v>2010</v>
      </c>
      <c r="F393" s="91">
        <f t="shared" si="7"/>
        <v>190221.45965083654</v>
      </c>
      <c r="G393" s="91">
        <v>184555.28851230099</v>
      </c>
    </row>
    <row r="394" spans="1:7">
      <c r="A394" s="91" t="s">
        <v>1831</v>
      </c>
      <c r="B394" s="91" t="s">
        <v>1834</v>
      </c>
      <c r="C394" s="91" t="s">
        <v>1839</v>
      </c>
      <c r="D394" s="91" t="s">
        <v>1829</v>
      </c>
      <c r="E394" s="91">
        <v>2005</v>
      </c>
      <c r="F394" s="91">
        <f t="shared" si="7"/>
        <v>247906.26255014274</v>
      </c>
      <c r="G394" s="91">
        <v>240521.820686947</v>
      </c>
    </row>
    <row r="395" spans="1:7">
      <c r="A395" s="91" t="s">
        <v>1831</v>
      </c>
      <c r="B395" s="91" t="s">
        <v>1834</v>
      </c>
      <c r="C395" s="91" t="s">
        <v>1840</v>
      </c>
      <c r="D395" s="91" t="s">
        <v>540</v>
      </c>
      <c r="E395" s="91">
        <v>2016</v>
      </c>
      <c r="F395" s="91">
        <f t="shared" si="7"/>
        <v>55135.751414008002</v>
      </c>
      <c r="G395" s="91">
        <v>55135.751414008002</v>
      </c>
    </row>
    <row r="396" spans="1:7">
      <c r="A396" s="91" t="s">
        <v>1831</v>
      </c>
      <c r="B396" s="91" t="s">
        <v>1834</v>
      </c>
      <c r="C396" s="91" t="s">
        <v>1840</v>
      </c>
      <c r="D396" s="91" t="s">
        <v>540</v>
      </c>
      <c r="E396" s="91">
        <v>2015</v>
      </c>
      <c r="F396" s="91">
        <f t="shared" si="7"/>
        <v>55361.697635226999</v>
      </c>
      <c r="G396" s="91">
        <v>55361.697635226999</v>
      </c>
    </row>
    <row r="397" spans="1:7">
      <c r="A397" s="91" t="s">
        <v>1831</v>
      </c>
      <c r="B397" s="91" t="s">
        <v>1834</v>
      </c>
      <c r="C397" s="91" t="s">
        <v>1840</v>
      </c>
      <c r="D397" s="91" t="s">
        <v>540</v>
      </c>
      <c r="E397" s="91">
        <v>2010</v>
      </c>
      <c r="F397" s="91">
        <f t="shared" si="7"/>
        <v>112131.74430696901</v>
      </c>
      <c r="G397" s="91">
        <v>112131.74430696901</v>
      </c>
    </row>
    <row r="398" spans="1:7">
      <c r="A398" s="91" t="s">
        <v>1831</v>
      </c>
      <c r="B398" s="91" t="s">
        <v>1834</v>
      </c>
      <c r="C398" s="91" t="s">
        <v>1840</v>
      </c>
      <c r="D398" s="91" t="s">
        <v>540</v>
      </c>
      <c r="E398" s="91">
        <v>2005</v>
      </c>
      <c r="F398" s="91">
        <f t="shared" si="7"/>
        <v>107137.379621553</v>
      </c>
      <c r="G398" s="91">
        <v>107137.379621553</v>
      </c>
    </row>
    <row r="399" spans="1:7">
      <c r="A399" s="91" t="s">
        <v>1831</v>
      </c>
      <c r="B399" s="91" t="s">
        <v>1834</v>
      </c>
      <c r="C399" s="91" t="s">
        <v>1841</v>
      </c>
      <c r="D399" s="91" t="s">
        <v>540</v>
      </c>
      <c r="E399" s="91">
        <v>2016</v>
      </c>
      <c r="F399" s="91">
        <f t="shared" si="7"/>
        <v>12629.633780114</v>
      </c>
      <c r="G399" s="91">
        <v>12629.633780114</v>
      </c>
    </row>
    <row r="400" spans="1:7">
      <c r="A400" s="91" t="s">
        <v>1831</v>
      </c>
      <c r="B400" s="91" t="s">
        <v>1834</v>
      </c>
      <c r="C400" s="91" t="s">
        <v>1841</v>
      </c>
      <c r="D400" s="91" t="s">
        <v>540</v>
      </c>
      <c r="E400" s="91">
        <v>2015</v>
      </c>
      <c r="F400" s="91">
        <f t="shared" si="7"/>
        <v>12125.792006971</v>
      </c>
      <c r="G400" s="91">
        <v>12125.792006971</v>
      </c>
    </row>
    <row r="401" spans="1:7">
      <c r="A401" s="91" t="s">
        <v>1831</v>
      </c>
      <c r="B401" s="91" t="s">
        <v>1834</v>
      </c>
      <c r="C401" s="91" t="s">
        <v>1841</v>
      </c>
      <c r="D401" s="91" t="s">
        <v>540</v>
      </c>
      <c r="E401" s="91">
        <v>2010</v>
      </c>
      <c r="F401" s="91">
        <f t="shared" si="7"/>
        <v>16526.010159084999</v>
      </c>
      <c r="G401" s="91">
        <v>16526.010159084999</v>
      </c>
    </row>
    <row r="402" spans="1:7">
      <c r="A402" s="91" t="s">
        <v>1831</v>
      </c>
      <c r="B402" s="91" t="s">
        <v>1834</v>
      </c>
      <c r="C402" s="91" t="s">
        <v>1841</v>
      </c>
      <c r="D402" s="91" t="s">
        <v>540</v>
      </c>
      <c r="E402" s="91">
        <v>2005</v>
      </c>
      <c r="F402" s="91">
        <f t="shared" si="7"/>
        <v>27375.403007428002</v>
      </c>
      <c r="G402" s="91">
        <v>27375.403007428002</v>
      </c>
    </row>
    <row r="403" spans="1:7">
      <c r="A403" s="91" t="s">
        <v>1831</v>
      </c>
      <c r="B403" s="91" t="s">
        <v>1834</v>
      </c>
      <c r="C403" s="91" t="s">
        <v>1842</v>
      </c>
      <c r="D403" s="91" t="s">
        <v>540</v>
      </c>
      <c r="E403" s="91">
        <v>2016</v>
      </c>
      <c r="F403" s="91">
        <f t="shared" si="7"/>
        <v>96240.598174740997</v>
      </c>
      <c r="G403" s="91">
        <v>96240.598174740997</v>
      </c>
    </row>
    <row r="404" spans="1:7">
      <c r="A404" s="91" t="s">
        <v>1831</v>
      </c>
      <c r="B404" s="91" t="s">
        <v>1834</v>
      </c>
      <c r="C404" s="91" t="s">
        <v>1843</v>
      </c>
      <c r="D404" s="91" t="s">
        <v>548</v>
      </c>
      <c r="E404" s="91">
        <v>2016</v>
      </c>
      <c r="F404" s="91">
        <f t="shared" si="7"/>
        <v>29143.179008373922</v>
      </c>
      <c r="G404" s="91">
        <v>26020.695543190999</v>
      </c>
    </row>
    <row r="405" spans="1:7">
      <c r="A405" s="91" t="s">
        <v>1831</v>
      </c>
      <c r="B405" s="91" t="s">
        <v>1834</v>
      </c>
      <c r="C405" s="91" t="s">
        <v>1842</v>
      </c>
      <c r="D405" s="91" t="s">
        <v>540</v>
      </c>
      <c r="E405" s="91">
        <v>2015</v>
      </c>
      <c r="F405" s="91">
        <f t="shared" si="7"/>
        <v>96240.598174740997</v>
      </c>
      <c r="G405" s="91">
        <v>96240.598174740997</v>
      </c>
    </row>
    <row r="406" spans="1:7">
      <c r="A406" s="91" t="s">
        <v>1831</v>
      </c>
      <c r="B406" s="91" t="s">
        <v>1834</v>
      </c>
      <c r="C406" s="91" t="s">
        <v>1843</v>
      </c>
      <c r="D406" s="91" t="s">
        <v>548</v>
      </c>
      <c r="E406" s="91">
        <v>2015</v>
      </c>
      <c r="F406" s="91">
        <f t="shared" si="7"/>
        <v>29143.179008373922</v>
      </c>
      <c r="G406" s="91">
        <v>26020.695543190999</v>
      </c>
    </row>
    <row r="407" spans="1:7">
      <c r="A407" s="91" t="s">
        <v>1831</v>
      </c>
      <c r="B407" s="91" t="s">
        <v>1834</v>
      </c>
      <c r="C407" s="91" t="s">
        <v>1842</v>
      </c>
      <c r="D407" s="91" t="s">
        <v>540</v>
      </c>
      <c r="E407" s="91">
        <v>2010</v>
      </c>
      <c r="F407" s="91">
        <f t="shared" si="7"/>
        <v>99885.052804078994</v>
      </c>
      <c r="G407" s="91">
        <v>99885.052804078994</v>
      </c>
    </row>
    <row r="408" spans="1:7">
      <c r="A408" s="91" t="s">
        <v>1831</v>
      </c>
      <c r="B408" s="91" t="s">
        <v>1834</v>
      </c>
      <c r="C408" s="91" t="s">
        <v>1843</v>
      </c>
      <c r="D408" s="91" t="s">
        <v>548</v>
      </c>
      <c r="E408" s="91">
        <v>2010</v>
      </c>
      <c r="F408" s="91">
        <f t="shared" si="7"/>
        <v>30246.777652449124</v>
      </c>
      <c r="G408" s="91">
        <v>27006.051475401</v>
      </c>
    </row>
    <row r="409" spans="1:7">
      <c r="A409" s="91" t="s">
        <v>1831</v>
      </c>
      <c r="B409" s="91" t="s">
        <v>1834</v>
      </c>
      <c r="C409" s="91" t="s">
        <v>1842</v>
      </c>
      <c r="D409" s="91" t="s">
        <v>540</v>
      </c>
      <c r="E409" s="91">
        <v>2005</v>
      </c>
      <c r="F409" s="91">
        <f t="shared" si="7"/>
        <v>91786.264738883998</v>
      </c>
      <c r="G409" s="91">
        <v>91786.264738883998</v>
      </c>
    </row>
    <row r="410" spans="1:7">
      <c r="A410" s="91" t="s">
        <v>1831</v>
      </c>
      <c r="B410" s="91" t="s">
        <v>1834</v>
      </c>
      <c r="C410" s="91" t="s">
        <v>1843</v>
      </c>
      <c r="D410" s="91" t="s">
        <v>548</v>
      </c>
      <c r="E410" s="91">
        <v>2005</v>
      </c>
      <c r="F410" s="91">
        <f t="shared" si="7"/>
        <v>27794.336221169284</v>
      </c>
      <c r="G410" s="91">
        <v>24816.371626044001</v>
      </c>
    </row>
    <row r="411" spans="1:7">
      <c r="A411" s="91" t="s">
        <v>1831</v>
      </c>
      <c r="B411" s="91" t="s">
        <v>1834</v>
      </c>
      <c r="C411" s="91" t="s">
        <v>1844</v>
      </c>
      <c r="D411" s="91" t="s">
        <v>540</v>
      </c>
      <c r="E411" s="91">
        <v>2016</v>
      </c>
      <c r="F411" s="91">
        <f t="shared" si="7"/>
        <v>2380448.8237999999</v>
      </c>
      <c r="G411" s="91">
        <v>2380448.8237999999</v>
      </c>
    </row>
    <row r="412" spans="1:7">
      <c r="A412" s="91" t="s">
        <v>1831</v>
      </c>
      <c r="B412" s="91" t="s">
        <v>1834</v>
      </c>
      <c r="C412" s="91" t="s">
        <v>1844</v>
      </c>
      <c r="D412" s="91" t="s">
        <v>540</v>
      </c>
      <c r="E412" s="91">
        <v>2015</v>
      </c>
      <c r="F412" s="91">
        <f t="shared" si="7"/>
        <v>2353644.2165999999</v>
      </c>
      <c r="G412" s="91">
        <v>2353644.2165999999</v>
      </c>
    </row>
    <row r="413" spans="1:7">
      <c r="A413" s="91" t="s">
        <v>1831</v>
      </c>
      <c r="B413" s="91" t="s">
        <v>1834</v>
      </c>
      <c r="C413" s="91" t="s">
        <v>1844</v>
      </c>
      <c r="D413" s="91" t="s">
        <v>540</v>
      </c>
      <c r="E413" s="91">
        <v>2010</v>
      </c>
      <c r="F413" s="91">
        <f t="shared" si="7"/>
        <v>2253681.0098000001</v>
      </c>
      <c r="G413" s="91">
        <v>2253681.0098000001</v>
      </c>
    </row>
    <row r="414" spans="1:7">
      <c r="A414" s="91" t="s">
        <v>1831</v>
      </c>
      <c r="B414" s="91" t="s">
        <v>1834</v>
      </c>
      <c r="C414" s="91" t="s">
        <v>1844</v>
      </c>
      <c r="D414" s="91" t="s">
        <v>540</v>
      </c>
      <c r="E414" s="91">
        <v>2005</v>
      </c>
      <c r="F414" s="91">
        <f t="shared" si="7"/>
        <v>1896241.4775799401</v>
      </c>
      <c r="G414" s="91">
        <v>1896241.4775799401</v>
      </c>
    </row>
    <row r="415" spans="1:7">
      <c r="A415" s="91" t="s">
        <v>1831</v>
      </c>
      <c r="B415" s="91" t="s">
        <v>1834</v>
      </c>
      <c r="C415" s="91" t="s">
        <v>1845</v>
      </c>
      <c r="D415" s="91" t="s">
        <v>540</v>
      </c>
      <c r="E415" s="91">
        <v>2016</v>
      </c>
      <c r="F415" s="91">
        <f t="shared" si="7"/>
        <v>2165.8850000000002</v>
      </c>
      <c r="G415" s="91">
        <v>2165.8850000000002</v>
      </c>
    </row>
    <row r="416" spans="1:7">
      <c r="A416" s="91" t="s">
        <v>1831</v>
      </c>
      <c r="B416" s="91" t="s">
        <v>1834</v>
      </c>
      <c r="C416" s="91" t="s">
        <v>1845</v>
      </c>
      <c r="D416" s="91" t="s">
        <v>540</v>
      </c>
      <c r="E416" s="91">
        <v>2015</v>
      </c>
      <c r="F416" s="91">
        <f t="shared" si="7"/>
        <v>3722.1350000000002</v>
      </c>
      <c r="G416" s="91">
        <v>3722.1350000000002</v>
      </c>
    </row>
    <row r="417" spans="1:7">
      <c r="A417" s="91" t="s">
        <v>1831</v>
      </c>
      <c r="B417" s="91" t="s">
        <v>1834</v>
      </c>
      <c r="C417" s="91" t="s">
        <v>1845</v>
      </c>
      <c r="D417" s="91" t="s">
        <v>540</v>
      </c>
      <c r="E417" s="91">
        <v>2010</v>
      </c>
      <c r="F417" s="91">
        <f t="shared" si="7"/>
        <v>11686.4</v>
      </c>
      <c r="G417" s="91">
        <v>11686.4</v>
      </c>
    </row>
    <row r="418" spans="1:7">
      <c r="A418" s="91" t="s">
        <v>1831</v>
      </c>
      <c r="B418" s="91" t="s">
        <v>1834</v>
      </c>
      <c r="C418" s="91" t="s">
        <v>1845</v>
      </c>
      <c r="D418" s="91" t="s">
        <v>540</v>
      </c>
      <c r="E418" s="91">
        <v>2005</v>
      </c>
      <c r="F418" s="91">
        <f t="shared" si="7"/>
        <v>8798.4150000000009</v>
      </c>
      <c r="G418" s="91">
        <v>8798.4150000000009</v>
      </c>
    </row>
    <row r="419" spans="1:7">
      <c r="A419" s="91" t="s">
        <v>1831</v>
      </c>
      <c r="B419" s="91" t="s">
        <v>1834</v>
      </c>
      <c r="C419" s="91" t="s">
        <v>1846</v>
      </c>
      <c r="D419" s="91" t="s">
        <v>1847</v>
      </c>
      <c r="E419" s="91">
        <v>2016</v>
      </c>
      <c r="F419" s="91">
        <f t="shared" si="7"/>
        <v>67777.100000000006</v>
      </c>
      <c r="G419" s="91">
        <v>67777.100000000006</v>
      </c>
    </row>
    <row r="420" spans="1:7">
      <c r="A420" s="91" t="s">
        <v>1831</v>
      </c>
      <c r="B420" s="91" t="s">
        <v>1834</v>
      </c>
      <c r="C420" s="91" t="s">
        <v>1846</v>
      </c>
      <c r="D420" s="91" t="s">
        <v>1847</v>
      </c>
      <c r="E420" s="91">
        <v>2015</v>
      </c>
      <c r="F420" s="91">
        <f t="shared" si="7"/>
        <v>111325</v>
      </c>
      <c r="G420" s="91">
        <v>111325</v>
      </c>
    </row>
    <row r="421" spans="1:7">
      <c r="A421" s="91" t="s">
        <v>1831</v>
      </c>
      <c r="B421" s="91" t="s">
        <v>1834</v>
      </c>
      <c r="C421" s="91" t="s">
        <v>1846</v>
      </c>
      <c r="D421" s="91" t="s">
        <v>1847</v>
      </c>
      <c r="E421" s="91">
        <v>2010</v>
      </c>
      <c r="F421" s="91">
        <f t="shared" si="7"/>
        <v>187926.20935168699</v>
      </c>
      <c r="G421" s="91">
        <v>187926.20935168699</v>
      </c>
    </row>
    <row r="422" spans="1:7">
      <c r="A422" s="91" t="s">
        <v>1831</v>
      </c>
      <c r="B422" s="91" t="s">
        <v>1834</v>
      </c>
      <c r="C422" s="91" t="s">
        <v>1846</v>
      </c>
      <c r="D422" s="91" t="s">
        <v>1847</v>
      </c>
      <c r="E422" s="91">
        <v>2005</v>
      </c>
      <c r="F422" s="91">
        <f t="shared" si="7"/>
        <v>246706.08150319799</v>
      </c>
      <c r="G422" s="91">
        <v>246706.08150319799</v>
      </c>
    </row>
    <row r="423" spans="1:7">
      <c r="A423" s="91" t="s">
        <v>1831</v>
      </c>
      <c r="B423" s="91" t="s">
        <v>1834</v>
      </c>
      <c r="C423" s="91" t="s">
        <v>1821</v>
      </c>
      <c r="D423" s="91" t="s">
        <v>1847</v>
      </c>
      <c r="E423" s="91">
        <v>2016</v>
      </c>
      <c r="F423" s="91">
        <f t="shared" si="7"/>
        <v>32013.779974384001</v>
      </c>
      <c r="G423" s="91">
        <v>32013.779974384001</v>
      </c>
    </row>
    <row r="424" spans="1:7">
      <c r="A424" s="91" t="s">
        <v>1831</v>
      </c>
      <c r="B424" s="91" t="s">
        <v>1834</v>
      </c>
      <c r="C424" s="91" t="s">
        <v>1821</v>
      </c>
      <c r="D424" s="91" t="s">
        <v>540</v>
      </c>
      <c r="E424" s="91">
        <v>2016</v>
      </c>
      <c r="F424" s="91">
        <f t="shared" si="7"/>
        <v>13974.097319431001</v>
      </c>
      <c r="G424" s="91">
        <v>13974.097319431001</v>
      </c>
    </row>
    <row r="425" spans="1:7">
      <c r="A425" s="91" t="s">
        <v>1831</v>
      </c>
      <c r="B425" s="91" t="s">
        <v>1834</v>
      </c>
      <c r="C425" s="91" t="s">
        <v>1821</v>
      </c>
      <c r="D425" s="91" t="s">
        <v>1847</v>
      </c>
      <c r="E425" s="91">
        <v>2015</v>
      </c>
      <c r="F425" s="91">
        <f t="shared" si="7"/>
        <v>32005.668058473999</v>
      </c>
      <c r="G425" s="91">
        <v>32005.668058473999</v>
      </c>
    </row>
    <row r="426" spans="1:7">
      <c r="A426" s="91" t="s">
        <v>1831</v>
      </c>
      <c r="B426" s="91" t="s">
        <v>1834</v>
      </c>
      <c r="C426" s="91" t="s">
        <v>1821</v>
      </c>
      <c r="D426" s="91" t="s">
        <v>540</v>
      </c>
      <c r="E426" s="91">
        <v>2015</v>
      </c>
      <c r="F426" s="91">
        <f t="shared" si="7"/>
        <v>13974.097319431001</v>
      </c>
      <c r="G426" s="91">
        <v>13974.097319431001</v>
      </c>
    </row>
    <row r="427" spans="1:7">
      <c r="A427" s="91" t="s">
        <v>1831</v>
      </c>
      <c r="B427" s="91" t="s">
        <v>1834</v>
      </c>
      <c r="C427" s="91" t="s">
        <v>1821</v>
      </c>
      <c r="D427" s="91" t="s">
        <v>1847</v>
      </c>
      <c r="E427" s="91">
        <v>2010</v>
      </c>
      <c r="F427" s="91">
        <f t="shared" si="7"/>
        <v>32171.220173164002</v>
      </c>
      <c r="G427" s="91">
        <v>32171.220173164002</v>
      </c>
    </row>
    <row r="428" spans="1:7">
      <c r="A428" s="91" t="s">
        <v>1831</v>
      </c>
      <c r="B428" s="91" t="s">
        <v>1834</v>
      </c>
      <c r="C428" s="91" t="s">
        <v>1821</v>
      </c>
      <c r="D428" s="91" t="s">
        <v>540</v>
      </c>
      <c r="E428" s="91">
        <v>2010</v>
      </c>
      <c r="F428" s="91">
        <f t="shared" si="7"/>
        <v>12664.310017158001</v>
      </c>
      <c r="G428" s="91">
        <v>12664.310017158001</v>
      </c>
    </row>
    <row r="429" spans="1:7">
      <c r="A429" s="91" t="s">
        <v>1831</v>
      </c>
      <c r="B429" s="91" t="s">
        <v>1834</v>
      </c>
      <c r="C429" s="91" t="s">
        <v>1821</v>
      </c>
      <c r="D429" s="91" t="s">
        <v>1847</v>
      </c>
      <c r="E429" s="91">
        <v>2005</v>
      </c>
      <c r="F429" s="91">
        <f t="shared" si="7"/>
        <v>30472.056474628</v>
      </c>
      <c r="G429" s="91">
        <v>30472.056474628</v>
      </c>
    </row>
    <row r="430" spans="1:7">
      <c r="A430" s="91" t="s">
        <v>1831</v>
      </c>
      <c r="B430" s="91" t="s">
        <v>1834</v>
      </c>
      <c r="C430" s="91" t="s">
        <v>1821</v>
      </c>
      <c r="D430" s="91" t="s">
        <v>540</v>
      </c>
      <c r="E430" s="91">
        <v>2005</v>
      </c>
      <c r="F430" s="91">
        <f t="shared" si="7"/>
        <v>24696.197197246998</v>
      </c>
      <c r="G430" s="91">
        <v>24696.197197246998</v>
      </c>
    </row>
    <row r="431" spans="1:7">
      <c r="A431" s="91" t="s">
        <v>1831</v>
      </c>
      <c r="B431" s="91" t="s">
        <v>1834</v>
      </c>
      <c r="C431" s="91" t="s">
        <v>1848</v>
      </c>
      <c r="D431" s="91" t="s">
        <v>540</v>
      </c>
      <c r="E431" s="91">
        <v>2016</v>
      </c>
      <c r="F431" s="91">
        <f t="shared" si="7"/>
        <v>19412.868719692</v>
      </c>
      <c r="G431" s="91">
        <v>19412.868719692</v>
      </c>
    </row>
    <row r="432" spans="1:7">
      <c r="A432" s="91" t="s">
        <v>1831</v>
      </c>
      <c r="B432" s="91" t="s">
        <v>1834</v>
      </c>
      <c r="C432" s="91" t="s">
        <v>1848</v>
      </c>
      <c r="D432" s="91" t="s">
        <v>540</v>
      </c>
      <c r="E432" s="91">
        <v>2015</v>
      </c>
      <c r="F432" s="91">
        <f t="shared" si="7"/>
        <v>23698.942998441002</v>
      </c>
      <c r="G432" s="91">
        <v>23698.942998441002</v>
      </c>
    </row>
    <row r="433" spans="1:7">
      <c r="A433" s="91" t="s">
        <v>1831</v>
      </c>
      <c r="B433" s="91" t="s">
        <v>1834</v>
      </c>
      <c r="C433" s="91" t="s">
        <v>1848</v>
      </c>
      <c r="D433" s="91" t="s">
        <v>540</v>
      </c>
      <c r="E433" s="91">
        <v>2010</v>
      </c>
      <c r="F433" s="91">
        <f t="shared" si="7"/>
        <v>28102.554596015001</v>
      </c>
      <c r="G433" s="91">
        <v>28102.554596015001</v>
      </c>
    </row>
    <row r="434" spans="1:7">
      <c r="A434" s="91" t="s">
        <v>1831</v>
      </c>
      <c r="B434" s="91" t="s">
        <v>1834</v>
      </c>
      <c r="C434" s="91" t="s">
        <v>1848</v>
      </c>
      <c r="D434" s="91" t="s">
        <v>540</v>
      </c>
      <c r="E434" s="91">
        <v>2005</v>
      </c>
      <c r="F434" s="91">
        <f t="shared" si="7"/>
        <v>34932.826346631999</v>
      </c>
      <c r="G434" s="91">
        <v>34932.826346631999</v>
      </c>
    </row>
    <row r="435" spans="1:7">
      <c r="A435" s="91" t="s">
        <v>1831</v>
      </c>
      <c r="B435" s="91" t="s">
        <v>1834</v>
      </c>
      <c r="C435" s="91" t="s">
        <v>1849</v>
      </c>
      <c r="D435" s="91" t="s">
        <v>540</v>
      </c>
      <c r="E435" s="91">
        <v>2016</v>
      </c>
      <c r="F435" s="91">
        <f t="shared" si="7"/>
        <v>1744474.8360965</v>
      </c>
      <c r="G435" s="91">
        <v>1744474.8360965</v>
      </c>
    </row>
    <row r="436" spans="1:7">
      <c r="A436" s="91" t="s">
        <v>1831</v>
      </c>
      <c r="B436" s="91" t="s">
        <v>1834</v>
      </c>
      <c r="C436" s="91" t="s">
        <v>1849</v>
      </c>
      <c r="D436" s="91" t="s">
        <v>540</v>
      </c>
      <c r="E436" s="91">
        <v>2015</v>
      </c>
      <c r="F436" s="91">
        <f t="shared" si="7"/>
        <v>1833548.0842623799</v>
      </c>
      <c r="G436" s="91">
        <v>1833548.0842623799</v>
      </c>
    </row>
    <row r="437" spans="1:7">
      <c r="A437" s="91" t="s">
        <v>1831</v>
      </c>
      <c r="B437" s="91" t="s">
        <v>1834</v>
      </c>
      <c r="C437" s="91" t="s">
        <v>1849</v>
      </c>
      <c r="D437" s="91" t="s">
        <v>540</v>
      </c>
      <c r="E437" s="91">
        <v>2010</v>
      </c>
      <c r="F437" s="91">
        <f t="shared" si="7"/>
        <v>2064748.1231893001</v>
      </c>
      <c r="G437" s="91">
        <v>2064748.1231893001</v>
      </c>
    </row>
    <row r="438" spans="1:7">
      <c r="A438" s="91" t="s">
        <v>1831</v>
      </c>
      <c r="B438" s="91" t="s">
        <v>1834</v>
      </c>
      <c r="C438" s="91" t="s">
        <v>1849</v>
      </c>
      <c r="D438" s="91" t="s">
        <v>540</v>
      </c>
      <c r="E438" s="91">
        <v>2005</v>
      </c>
      <c r="F438" s="91">
        <f t="shared" si="7"/>
        <v>1820624.44229066</v>
      </c>
      <c r="G438" s="91">
        <v>1820624.44229066</v>
      </c>
    </row>
    <row r="439" spans="1:7">
      <c r="A439" s="91" t="s">
        <v>1831</v>
      </c>
      <c r="B439" s="91" t="s">
        <v>1834</v>
      </c>
      <c r="C439" s="91" t="s">
        <v>1850</v>
      </c>
      <c r="D439" s="91" t="s">
        <v>548</v>
      </c>
      <c r="E439" s="91">
        <v>2016</v>
      </c>
      <c r="F439" s="91">
        <f t="shared" si="7"/>
        <v>184574.00815669537</v>
      </c>
      <c r="G439" s="91">
        <v>164798.22156847801</v>
      </c>
    </row>
    <row r="440" spans="1:7">
      <c r="A440" s="91" t="s">
        <v>1831</v>
      </c>
      <c r="B440" s="91" t="s">
        <v>1834</v>
      </c>
      <c r="C440" s="91" t="s">
        <v>1850</v>
      </c>
      <c r="D440" s="91" t="s">
        <v>548</v>
      </c>
      <c r="E440" s="91">
        <v>2015</v>
      </c>
      <c r="F440" s="91">
        <f t="shared" si="7"/>
        <v>182666.20038069537</v>
      </c>
      <c r="G440" s="91">
        <v>163094.821768478</v>
      </c>
    </row>
    <row r="441" spans="1:7">
      <c r="A441" s="91" t="s">
        <v>1831</v>
      </c>
      <c r="B441" s="91" t="s">
        <v>1834</v>
      </c>
      <c r="C441" s="91" t="s">
        <v>1850</v>
      </c>
      <c r="D441" s="91" t="s">
        <v>548</v>
      </c>
      <c r="E441" s="91">
        <v>2010</v>
      </c>
      <c r="F441" s="91">
        <f t="shared" si="7"/>
        <v>217909.73653932338</v>
      </c>
      <c r="G441" s="91">
        <v>194562.26476725299</v>
      </c>
    </row>
    <row r="442" spans="1:7">
      <c r="A442" s="91" t="s">
        <v>1831</v>
      </c>
      <c r="B442" s="91" t="s">
        <v>1834</v>
      </c>
      <c r="C442" s="91" t="s">
        <v>1850</v>
      </c>
      <c r="D442" s="91" t="s">
        <v>548</v>
      </c>
      <c r="E442" s="91">
        <v>2005</v>
      </c>
      <c r="F442" s="91">
        <f t="shared" si="7"/>
        <v>200054.5275341917</v>
      </c>
      <c r="G442" s="91">
        <v>178620.113869814</v>
      </c>
    </row>
    <row r="443" spans="1:7">
      <c r="A443" s="91" t="s">
        <v>1851</v>
      </c>
      <c r="B443" s="91" t="s">
        <v>1805</v>
      </c>
      <c r="C443" s="91" t="s">
        <v>1822</v>
      </c>
      <c r="D443" s="91" t="s">
        <v>1823</v>
      </c>
      <c r="E443" s="91">
        <v>2016</v>
      </c>
      <c r="F443" s="91">
        <f t="shared" si="7"/>
        <v>219888.24100056101</v>
      </c>
      <c r="G443" s="91">
        <v>219888.24100056101</v>
      </c>
    </row>
    <row r="444" spans="1:7">
      <c r="A444" s="91" t="s">
        <v>1851</v>
      </c>
      <c r="B444" s="91" t="s">
        <v>1805</v>
      </c>
      <c r="C444" s="91" t="s">
        <v>1822</v>
      </c>
      <c r="D444" s="91" t="s">
        <v>1823</v>
      </c>
      <c r="E444" s="91">
        <v>2015</v>
      </c>
      <c r="F444" s="91">
        <f t="shared" si="7"/>
        <v>210364.25158714</v>
      </c>
      <c r="G444" s="91">
        <v>210364.25158714</v>
      </c>
    </row>
    <row r="445" spans="1:7">
      <c r="A445" s="91" t="s">
        <v>1851</v>
      </c>
      <c r="B445" s="91" t="s">
        <v>1805</v>
      </c>
      <c r="C445" s="91" t="s">
        <v>1822</v>
      </c>
      <c r="D445" s="91" t="s">
        <v>1823</v>
      </c>
      <c r="E445" s="91">
        <v>2010</v>
      </c>
      <c r="F445" s="91">
        <f t="shared" si="7"/>
        <v>127717.284408055</v>
      </c>
      <c r="G445" s="91">
        <v>127717.284408055</v>
      </c>
    </row>
    <row r="446" spans="1:7">
      <c r="A446" s="91" t="s">
        <v>1851</v>
      </c>
      <c r="B446" s="91" t="s">
        <v>1805</v>
      </c>
      <c r="C446" s="91" t="s">
        <v>1822</v>
      </c>
      <c r="D446" s="91" t="s">
        <v>1823</v>
      </c>
      <c r="E446" s="91">
        <v>2005</v>
      </c>
      <c r="F446" s="91">
        <f t="shared" si="7"/>
        <v>42905.869731772997</v>
      </c>
      <c r="G446" s="91">
        <v>42905.869731772997</v>
      </c>
    </row>
    <row r="447" spans="1:7">
      <c r="A447" s="91" t="s">
        <v>1851</v>
      </c>
      <c r="B447" s="91" t="s">
        <v>1805</v>
      </c>
      <c r="C447" s="91" t="s">
        <v>1170</v>
      </c>
      <c r="D447" s="91" t="s">
        <v>549</v>
      </c>
      <c r="E447" s="91">
        <v>2016</v>
      </c>
      <c r="F447" s="91">
        <f t="shared" si="7"/>
        <v>10.382165430973153</v>
      </c>
      <c r="G447" s="91">
        <v>11.675038861999999</v>
      </c>
    </row>
    <row r="448" spans="1:7">
      <c r="A448" s="91" t="s">
        <v>1851</v>
      </c>
      <c r="B448" s="91" t="s">
        <v>1805</v>
      </c>
      <c r="C448" s="91" t="s">
        <v>1170</v>
      </c>
      <c r="D448" s="91" t="s">
        <v>540</v>
      </c>
      <c r="E448" s="91">
        <v>2016</v>
      </c>
      <c r="F448" s="91">
        <f t="shared" si="7"/>
        <v>2309.9696839550002</v>
      </c>
      <c r="G448" s="91">
        <v>2309.9696839550002</v>
      </c>
    </row>
    <row r="449" spans="1:7">
      <c r="A449" s="91" t="s">
        <v>1851</v>
      </c>
      <c r="B449" s="91" t="s">
        <v>1805</v>
      </c>
      <c r="C449" s="91" t="s">
        <v>1170</v>
      </c>
      <c r="D449" s="91" t="s">
        <v>548</v>
      </c>
      <c r="E449" s="91">
        <v>2016</v>
      </c>
      <c r="F449" s="91">
        <f t="shared" si="7"/>
        <v>219.39670344704001</v>
      </c>
      <c r="G449" s="91">
        <v>195.88991379199999</v>
      </c>
    </row>
    <row r="450" spans="1:7">
      <c r="A450" s="91" t="s">
        <v>1851</v>
      </c>
      <c r="B450" s="91" t="s">
        <v>1805</v>
      </c>
      <c r="C450" s="91" t="s">
        <v>1170</v>
      </c>
      <c r="D450" s="91" t="s">
        <v>549</v>
      </c>
      <c r="E450" s="91">
        <v>2015</v>
      </c>
      <c r="F450" s="91">
        <f t="shared" ref="F450:F513" si="8">G450*INDEX($J$28:$J$33,MATCH(D450,$I$28:$I$33,0),1)</f>
        <v>10.715940631090605</v>
      </c>
      <c r="G450" s="91">
        <v>12.050378521000001</v>
      </c>
    </row>
    <row r="451" spans="1:7">
      <c r="A451" s="91" t="s">
        <v>1851</v>
      </c>
      <c r="B451" s="91" t="s">
        <v>1805</v>
      </c>
      <c r="C451" s="91" t="s">
        <v>1170</v>
      </c>
      <c r="D451" s="91" t="s">
        <v>540</v>
      </c>
      <c r="E451" s="91">
        <v>2015</v>
      </c>
      <c r="F451" s="91">
        <f t="shared" si="8"/>
        <v>2384.2326687179998</v>
      </c>
      <c r="G451" s="91">
        <v>2384.2326687179998</v>
      </c>
    </row>
    <row r="452" spans="1:7">
      <c r="A452" s="91" t="s">
        <v>1851</v>
      </c>
      <c r="B452" s="91" t="s">
        <v>1805</v>
      </c>
      <c r="C452" s="91" t="s">
        <v>1170</v>
      </c>
      <c r="D452" s="91" t="s">
        <v>548</v>
      </c>
      <c r="E452" s="91">
        <v>2015</v>
      </c>
      <c r="F452" s="91">
        <f t="shared" si="8"/>
        <v>226.45006616400002</v>
      </c>
      <c r="G452" s="91">
        <v>202.187559075</v>
      </c>
    </row>
    <row r="453" spans="1:7">
      <c r="A453" s="91" t="s">
        <v>1851</v>
      </c>
      <c r="B453" s="91" t="s">
        <v>1805</v>
      </c>
      <c r="C453" s="91" t="s">
        <v>1170</v>
      </c>
      <c r="D453" s="91" t="s">
        <v>549</v>
      </c>
      <c r="E453" s="91">
        <v>2010</v>
      </c>
      <c r="F453" s="91">
        <f t="shared" si="8"/>
        <v>10.118658694412751</v>
      </c>
      <c r="G453" s="91">
        <v>11.378718079</v>
      </c>
    </row>
    <row r="454" spans="1:7">
      <c r="A454" s="91" t="s">
        <v>1851</v>
      </c>
      <c r="B454" s="91" t="s">
        <v>1805</v>
      </c>
      <c r="C454" s="91" t="s">
        <v>1170</v>
      </c>
      <c r="D454" s="91" t="s">
        <v>540</v>
      </c>
      <c r="E454" s="91">
        <v>2010</v>
      </c>
      <c r="F454" s="91">
        <f t="shared" si="8"/>
        <v>2251.341011773</v>
      </c>
      <c r="G454" s="91">
        <v>2251.341011773</v>
      </c>
    </row>
    <row r="455" spans="1:7">
      <c r="A455" s="91" t="s">
        <v>1851</v>
      </c>
      <c r="B455" s="91" t="s">
        <v>1805</v>
      </c>
      <c r="C455" s="91" t="s">
        <v>1170</v>
      </c>
      <c r="D455" s="91" t="s">
        <v>548</v>
      </c>
      <c r="E455" s="91">
        <v>2010</v>
      </c>
      <c r="F455" s="91">
        <f t="shared" si="8"/>
        <v>213.82825919728</v>
      </c>
      <c r="G455" s="91">
        <v>190.91808856899999</v>
      </c>
    </row>
    <row r="456" spans="1:7">
      <c r="A456" s="91" t="s">
        <v>1851</v>
      </c>
      <c r="B456" s="91" t="s">
        <v>1805</v>
      </c>
      <c r="C456" s="91" t="s">
        <v>1170</v>
      </c>
      <c r="D456" s="91" t="s">
        <v>549</v>
      </c>
      <c r="E456" s="91">
        <v>2005</v>
      </c>
      <c r="F456" s="91">
        <f t="shared" si="8"/>
        <v>11.629430651996644</v>
      </c>
      <c r="G456" s="91">
        <v>13.077623902999999</v>
      </c>
    </row>
    <row r="457" spans="1:7">
      <c r="A457" s="91" t="s">
        <v>1851</v>
      </c>
      <c r="B457" s="91" t="s">
        <v>1805</v>
      </c>
      <c r="C457" s="91" t="s">
        <v>1170</v>
      </c>
      <c r="D457" s="91" t="s">
        <v>540</v>
      </c>
      <c r="E457" s="91">
        <v>2005</v>
      </c>
      <c r="F457" s="91">
        <f t="shared" si="8"/>
        <v>2587.4787322809998</v>
      </c>
      <c r="G457" s="91">
        <v>2587.4787322809998</v>
      </c>
    </row>
    <row r="458" spans="1:7">
      <c r="A458" s="91" t="s">
        <v>1851</v>
      </c>
      <c r="B458" s="91" t="s">
        <v>1805</v>
      </c>
      <c r="C458" s="91" t="s">
        <v>1170</v>
      </c>
      <c r="D458" s="91" t="s">
        <v>548</v>
      </c>
      <c r="E458" s="91">
        <v>2005</v>
      </c>
      <c r="F458" s="91">
        <f t="shared" si="8"/>
        <v>245.75400623088001</v>
      </c>
      <c r="G458" s="91">
        <v>219.42321984899999</v>
      </c>
    </row>
    <row r="459" spans="1:7">
      <c r="A459" s="91" t="s">
        <v>1851</v>
      </c>
      <c r="B459" s="91" t="s">
        <v>1805</v>
      </c>
      <c r="C459" s="91" t="s">
        <v>1806</v>
      </c>
      <c r="D459" s="91" t="s">
        <v>549</v>
      </c>
      <c r="E459" s="91">
        <v>2016</v>
      </c>
      <c r="F459" s="91">
        <f t="shared" si="8"/>
        <v>3376.2993908349163</v>
      </c>
      <c r="G459" s="91">
        <v>3796.7442206370001</v>
      </c>
    </row>
    <row r="460" spans="1:7">
      <c r="A460" s="91" t="s">
        <v>1851</v>
      </c>
      <c r="B460" s="91" t="s">
        <v>1805</v>
      </c>
      <c r="C460" s="91" t="s">
        <v>1806</v>
      </c>
      <c r="D460" s="91" t="s">
        <v>540</v>
      </c>
      <c r="E460" s="91">
        <v>2016</v>
      </c>
      <c r="F460" s="91">
        <f t="shared" si="8"/>
        <v>7095412.5602467898</v>
      </c>
      <c r="G460" s="91">
        <v>7095412.5602467898</v>
      </c>
    </row>
    <row r="461" spans="1:7">
      <c r="A461" s="91" t="s">
        <v>1851</v>
      </c>
      <c r="B461" s="91" t="s">
        <v>1805</v>
      </c>
      <c r="C461" s="91" t="s">
        <v>1806</v>
      </c>
      <c r="D461" s="91" t="s">
        <v>548</v>
      </c>
      <c r="E461" s="91">
        <v>2016</v>
      </c>
      <c r="F461" s="91">
        <f t="shared" si="8"/>
        <v>17837.053385542724</v>
      </c>
      <c r="G461" s="91">
        <v>15925.940522806</v>
      </c>
    </row>
    <row r="462" spans="1:7">
      <c r="A462" s="91" t="s">
        <v>1851</v>
      </c>
      <c r="B462" s="91" t="s">
        <v>1805</v>
      </c>
      <c r="C462" s="91" t="s">
        <v>1806</v>
      </c>
      <c r="D462" s="91" t="s">
        <v>549</v>
      </c>
      <c r="E462" s="91">
        <v>2015</v>
      </c>
      <c r="F462" s="91">
        <f t="shared" si="8"/>
        <v>3386.511394281812</v>
      </c>
      <c r="G462" s="91">
        <v>3808.2279075319998</v>
      </c>
    </row>
    <row r="463" spans="1:7">
      <c r="A463" s="91" t="s">
        <v>1851</v>
      </c>
      <c r="B463" s="91" t="s">
        <v>1805</v>
      </c>
      <c r="C463" s="91" t="s">
        <v>1806</v>
      </c>
      <c r="D463" s="91" t="s">
        <v>540</v>
      </c>
      <c r="E463" s="91">
        <v>2015</v>
      </c>
      <c r="F463" s="91">
        <f t="shared" si="8"/>
        <v>7116194.2008916801</v>
      </c>
      <c r="G463" s="91">
        <v>7116194.2008916801</v>
      </c>
    </row>
    <row r="464" spans="1:7">
      <c r="A464" s="91" t="s">
        <v>1851</v>
      </c>
      <c r="B464" s="91" t="s">
        <v>1805</v>
      </c>
      <c r="C464" s="91" t="s">
        <v>1806</v>
      </c>
      <c r="D464" s="91" t="s">
        <v>548</v>
      </c>
      <c r="E464" s="91">
        <v>2015</v>
      </c>
      <c r="F464" s="91">
        <f t="shared" si="8"/>
        <v>17891.003592431203</v>
      </c>
      <c r="G464" s="91">
        <v>15974.110350385001</v>
      </c>
    </row>
    <row r="465" spans="1:7">
      <c r="A465" s="91" t="s">
        <v>1851</v>
      </c>
      <c r="B465" s="91" t="s">
        <v>1805</v>
      </c>
      <c r="C465" s="91" t="s">
        <v>1806</v>
      </c>
      <c r="D465" s="91" t="s">
        <v>549</v>
      </c>
      <c r="E465" s="91">
        <v>2010</v>
      </c>
      <c r="F465" s="91">
        <f t="shared" si="8"/>
        <v>3445.6141013906376</v>
      </c>
      <c r="G465" s="91">
        <v>3874.6905743940001</v>
      </c>
    </row>
    <row r="466" spans="1:7">
      <c r="A466" s="91" t="s">
        <v>1851</v>
      </c>
      <c r="B466" s="91" t="s">
        <v>1805</v>
      </c>
      <c r="C466" s="91" t="s">
        <v>1806</v>
      </c>
      <c r="D466" s="91" t="s">
        <v>540</v>
      </c>
      <c r="E466" s="91">
        <v>2010</v>
      </c>
      <c r="F466" s="91">
        <f t="shared" si="8"/>
        <v>7240414.5135310497</v>
      </c>
      <c r="G466" s="91">
        <v>7240414.5135310497</v>
      </c>
    </row>
    <row r="467" spans="1:7">
      <c r="A467" s="91" t="s">
        <v>1851</v>
      </c>
      <c r="B467" s="91" t="s">
        <v>1805</v>
      </c>
      <c r="C467" s="91" t="s">
        <v>1806</v>
      </c>
      <c r="D467" s="91" t="s">
        <v>548</v>
      </c>
      <c r="E467" s="91">
        <v>2010</v>
      </c>
      <c r="F467" s="91">
        <f t="shared" si="8"/>
        <v>18203.244309232643</v>
      </c>
      <c r="G467" s="91">
        <v>16252.896704672001</v>
      </c>
    </row>
    <row r="468" spans="1:7">
      <c r="A468" s="91" t="s">
        <v>1851</v>
      </c>
      <c r="B468" s="91" t="s">
        <v>1805</v>
      </c>
      <c r="C468" s="91" t="s">
        <v>1806</v>
      </c>
      <c r="D468" s="91" t="s">
        <v>549</v>
      </c>
      <c r="E468" s="91">
        <v>2005</v>
      </c>
      <c r="F468" s="91">
        <f t="shared" si="8"/>
        <v>3612.5151828939597</v>
      </c>
      <c r="G468" s="91">
        <v>4062.3755641600001</v>
      </c>
    </row>
    <row r="469" spans="1:7">
      <c r="A469" s="91" t="s">
        <v>1851</v>
      </c>
      <c r="B469" s="91" t="s">
        <v>1805</v>
      </c>
      <c r="C469" s="91" t="s">
        <v>1806</v>
      </c>
      <c r="D469" s="91" t="s">
        <v>540</v>
      </c>
      <c r="E469" s="91">
        <v>2005</v>
      </c>
      <c r="F469" s="91">
        <f t="shared" si="8"/>
        <v>7593124.73138313</v>
      </c>
      <c r="G469" s="91">
        <v>7593124.73138313</v>
      </c>
    </row>
    <row r="470" spans="1:7">
      <c r="A470" s="91" t="s">
        <v>1851</v>
      </c>
      <c r="B470" s="91" t="s">
        <v>1805</v>
      </c>
      <c r="C470" s="91" t="s">
        <v>1806</v>
      </c>
      <c r="D470" s="91" t="s">
        <v>548</v>
      </c>
      <c r="E470" s="91">
        <v>2005</v>
      </c>
      <c r="F470" s="91">
        <f t="shared" si="8"/>
        <v>19084.985871893761</v>
      </c>
      <c r="G470" s="91">
        <v>17040.165957048001</v>
      </c>
    </row>
    <row r="471" spans="1:7">
      <c r="A471" s="91" t="s">
        <v>1851</v>
      </c>
      <c r="B471" s="91" t="s">
        <v>1805</v>
      </c>
      <c r="C471" s="91" t="s">
        <v>1807</v>
      </c>
      <c r="D471" s="91" t="s">
        <v>549</v>
      </c>
      <c r="E471" s="91">
        <v>2016</v>
      </c>
      <c r="F471" s="91">
        <f t="shared" si="8"/>
        <v>1384.6921796066611</v>
      </c>
      <c r="G471" s="91">
        <v>1557.1255453690001</v>
      </c>
    </row>
    <row r="472" spans="1:7">
      <c r="A472" s="91" t="s">
        <v>1851</v>
      </c>
      <c r="B472" s="91" t="s">
        <v>1805</v>
      </c>
      <c r="C472" s="91" t="s">
        <v>1807</v>
      </c>
      <c r="D472" s="91" t="s">
        <v>540</v>
      </c>
      <c r="E472" s="91">
        <v>2016</v>
      </c>
      <c r="F472" s="91">
        <f t="shared" si="8"/>
        <v>1730038.20869772</v>
      </c>
      <c r="G472" s="91">
        <v>1730038.20869772</v>
      </c>
    </row>
    <row r="473" spans="1:7">
      <c r="A473" s="91" t="s">
        <v>1851</v>
      </c>
      <c r="B473" s="91" t="s">
        <v>1805</v>
      </c>
      <c r="C473" s="91" t="s">
        <v>1807</v>
      </c>
      <c r="D473" s="91" t="s">
        <v>548</v>
      </c>
      <c r="E473" s="91">
        <v>2016</v>
      </c>
      <c r="F473" s="91">
        <f t="shared" si="8"/>
        <v>4365.414264835681</v>
      </c>
      <c r="G473" s="91">
        <v>3897.6913078890002</v>
      </c>
    </row>
    <row r="474" spans="1:7">
      <c r="A474" s="91" t="s">
        <v>1851</v>
      </c>
      <c r="B474" s="91" t="s">
        <v>1805</v>
      </c>
      <c r="C474" s="91" t="s">
        <v>1807</v>
      </c>
      <c r="D474" s="91" t="s">
        <v>549</v>
      </c>
      <c r="E474" s="91">
        <v>2015</v>
      </c>
      <c r="F474" s="91">
        <f t="shared" si="8"/>
        <v>1341.5512977056881</v>
      </c>
      <c r="G474" s="91">
        <v>1508.612402703</v>
      </c>
    </row>
    <row r="475" spans="1:7">
      <c r="A475" s="91" t="s">
        <v>1851</v>
      </c>
      <c r="B475" s="91" t="s">
        <v>1805</v>
      </c>
      <c r="C475" s="91" t="s">
        <v>1807</v>
      </c>
      <c r="D475" s="91" t="s">
        <v>540</v>
      </c>
      <c r="E475" s="91">
        <v>2015</v>
      </c>
      <c r="F475" s="91">
        <f t="shared" si="8"/>
        <v>1717676.24932979</v>
      </c>
      <c r="G475" s="91">
        <v>1717676.24932979</v>
      </c>
    </row>
    <row r="476" spans="1:7">
      <c r="A476" s="91" t="s">
        <v>1851</v>
      </c>
      <c r="B476" s="91" t="s">
        <v>1805</v>
      </c>
      <c r="C476" s="91" t="s">
        <v>1807</v>
      </c>
      <c r="D476" s="91" t="s">
        <v>548</v>
      </c>
      <c r="E476" s="91">
        <v>2015</v>
      </c>
      <c r="F476" s="91">
        <f t="shared" si="8"/>
        <v>4302.9462370787205</v>
      </c>
      <c r="G476" s="91">
        <v>3841.9162831059998</v>
      </c>
    </row>
    <row r="477" spans="1:7">
      <c r="A477" s="91" t="s">
        <v>1851</v>
      </c>
      <c r="B477" s="91" t="s">
        <v>1805</v>
      </c>
      <c r="C477" s="91" t="s">
        <v>1807</v>
      </c>
      <c r="D477" s="91" t="s">
        <v>549</v>
      </c>
      <c r="E477" s="91">
        <v>2010</v>
      </c>
      <c r="F477" s="91">
        <f t="shared" si="8"/>
        <v>1695.5592280379531</v>
      </c>
      <c r="G477" s="91">
        <v>1906.7043394540001</v>
      </c>
    </row>
    <row r="478" spans="1:7">
      <c r="A478" s="91" t="s">
        <v>1851</v>
      </c>
      <c r="B478" s="91" t="s">
        <v>1805</v>
      </c>
      <c r="C478" s="91" t="s">
        <v>1807</v>
      </c>
      <c r="D478" s="91" t="s">
        <v>540</v>
      </c>
      <c r="E478" s="91">
        <v>2010</v>
      </c>
      <c r="F478" s="91">
        <f t="shared" si="8"/>
        <v>1828153.5666881099</v>
      </c>
      <c r="G478" s="91">
        <v>1828153.5666881099</v>
      </c>
    </row>
    <row r="479" spans="1:7">
      <c r="A479" s="91" t="s">
        <v>1851</v>
      </c>
      <c r="B479" s="91" t="s">
        <v>1805</v>
      </c>
      <c r="C479" s="91" t="s">
        <v>1807</v>
      </c>
      <c r="D479" s="91" t="s">
        <v>548</v>
      </c>
      <c r="E479" s="91">
        <v>2010</v>
      </c>
      <c r="F479" s="91">
        <f t="shared" si="8"/>
        <v>4831.3437191980802</v>
      </c>
      <c r="G479" s="91">
        <v>4313.6997492840001</v>
      </c>
    </row>
    <row r="480" spans="1:7">
      <c r="A480" s="91" t="s">
        <v>1851</v>
      </c>
      <c r="B480" s="91" t="s">
        <v>1805</v>
      </c>
      <c r="C480" s="91" t="s">
        <v>1807</v>
      </c>
      <c r="D480" s="91" t="s">
        <v>549</v>
      </c>
      <c r="E480" s="91">
        <v>2005</v>
      </c>
      <c r="F480" s="91">
        <f t="shared" si="8"/>
        <v>2561.8196502652518</v>
      </c>
      <c r="G480" s="91">
        <v>2880.838701053</v>
      </c>
    </row>
    <row r="481" spans="1:7">
      <c r="A481" s="91" t="s">
        <v>1851</v>
      </c>
      <c r="B481" s="91" t="s">
        <v>1805</v>
      </c>
      <c r="C481" s="91" t="s">
        <v>1807</v>
      </c>
      <c r="D481" s="91" t="s">
        <v>540</v>
      </c>
      <c r="E481" s="91">
        <v>2005</v>
      </c>
      <c r="F481" s="91">
        <f t="shared" si="8"/>
        <v>2249937.9786149901</v>
      </c>
      <c r="G481" s="91">
        <v>2249937.9786149901</v>
      </c>
    </row>
    <row r="482" spans="1:7">
      <c r="A482" s="91" t="s">
        <v>1851</v>
      </c>
      <c r="B482" s="91" t="s">
        <v>1805</v>
      </c>
      <c r="C482" s="91" t="s">
        <v>1807</v>
      </c>
      <c r="D482" s="91" t="s">
        <v>548</v>
      </c>
      <c r="E482" s="91">
        <v>2005</v>
      </c>
      <c r="F482" s="91">
        <f t="shared" si="8"/>
        <v>6392.4058539768002</v>
      </c>
      <c r="G482" s="91">
        <v>5707.5052267649999</v>
      </c>
    </row>
    <row r="483" spans="1:7">
      <c r="A483" s="91" t="s">
        <v>1851</v>
      </c>
      <c r="B483" s="91" t="s">
        <v>1805</v>
      </c>
      <c r="C483" s="91" t="s">
        <v>1833</v>
      </c>
      <c r="D483" s="91" t="s">
        <v>549</v>
      </c>
      <c r="E483" s="91">
        <v>2016</v>
      </c>
      <c r="F483" s="91">
        <f t="shared" si="8"/>
        <v>42210.389094594379</v>
      </c>
      <c r="G483" s="91">
        <v>47466.777170524998</v>
      </c>
    </row>
    <row r="484" spans="1:7">
      <c r="A484" s="91" t="s">
        <v>1851</v>
      </c>
      <c r="B484" s="91" t="s">
        <v>1805</v>
      </c>
      <c r="C484" s="91" t="s">
        <v>1833</v>
      </c>
      <c r="D484" s="91" t="s">
        <v>540</v>
      </c>
      <c r="E484" s="91">
        <v>2016</v>
      </c>
      <c r="F484" s="91">
        <f t="shared" si="8"/>
        <v>0</v>
      </c>
      <c r="G484" s="91">
        <v>0</v>
      </c>
    </row>
    <row r="485" spans="1:7">
      <c r="A485" s="91" t="s">
        <v>1851</v>
      </c>
      <c r="B485" s="91" t="s">
        <v>1805</v>
      </c>
      <c r="C485" s="91" t="s">
        <v>1833</v>
      </c>
      <c r="D485" s="91" t="s">
        <v>548</v>
      </c>
      <c r="E485" s="91">
        <v>2016</v>
      </c>
      <c r="F485" s="91">
        <f t="shared" si="8"/>
        <v>334497.42301376694</v>
      </c>
      <c r="G485" s="91">
        <v>298658.41340514901</v>
      </c>
    </row>
    <row r="486" spans="1:7">
      <c r="A486" s="91" t="s">
        <v>1851</v>
      </c>
      <c r="B486" s="91" t="s">
        <v>1805</v>
      </c>
      <c r="C486" s="91" t="s">
        <v>1833</v>
      </c>
      <c r="D486" s="91" t="s">
        <v>549</v>
      </c>
      <c r="E486" s="91">
        <v>2015</v>
      </c>
      <c r="F486" s="91">
        <f t="shared" si="8"/>
        <v>42210.389094594379</v>
      </c>
      <c r="G486" s="91">
        <v>47466.777170524998</v>
      </c>
    </row>
    <row r="487" spans="1:7">
      <c r="A487" s="91" t="s">
        <v>1851</v>
      </c>
      <c r="B487" s="91" t="s">
        <v>1805</v>
      </c>
      <c r="C487" s="91" t="s">
        <v>1833</v>
      </c>
      <c r="D487" s="91" t="s">
        <v>540</v>
      </c>
      <c r="E487" s="91">
        <v>2015</v>
      </c>
      <c r="F487" s="91">
        <f t="shared" si="8"/>
        <v>0</v>
      </c>
      <c r="G487" s="91">
        <v>0</v>
      </c>
    </row>
    <row r="488" spans="1:7">
      <c r="A488" s="91" t="s">
        <v>1851</v>
      </c>
      <c r="B488" s="91" t="s">
        <v>1805</v>
      </c>
      <c r="C488" s="91" t="s">
        <v>1833</v>
      </c>
      <c r="D488" s="91" t="s">
        <v>548</v>
      </c>
      <c r="E488" s="91">
        <v>2015</v>
      </c>
      <c r="F488" s="91">
        <f t="shared" si="8"/>
        <v>334497.42301376694</v>
      </c>
      <c r="G488" s="91">
        <v>298658.41340514901</v>
      </c>
    </row>
    <row r="489" spans="1:7">
      <c r="A489" s="91" t="s">
        <v>1851</v>
      </c>
      <c r="B489" s="91" t="s">
        <v>1805</v>
      </c>
      <c r="C489" s="91" t="s">
        <v>1833</v>
      </c>
      <c r="D489" s="91" t="s">
        <v>549</v>
      </c>
      <c r="E489" s="91">
        <v>2010</v>
      </c>
      <c r="F489" s="91">
        <f t="shared" si="8"/>
        <v>22376.388029154445</v>
      </c>
      <c r="G489" s="91">
        <v>25162.881632785</v>
      </c>
    </row>
    <row r="490" spans="1:7">
      <c r="A490" s="91" t="s">
        <v>1851</v>
      </c>
      <c r="B490" s="91" t="s">
        <v>1805</v>
      </c>
      <c r="C490" s="91" t="s">
        <v>1833</v>
      </c>
      <c r="D490" s="91" t="s">
        <v>540</v>
      </c>
      <c r="E490" s="91">
        <v>2010</v>
      </c>
      <c r="F490" s="91">
        <f t="shared" si="8"/>
        <v>0</v>
      </c>
      <c r="G490" s="91">
        <v>0</v>
      </c>
    </row>
    <row r="491" spans="1:7">
      <c r="A491" s="91" t="s">
        <v>1851</v>
      </c>
      <c r="B491" s="91" t="s">
        <v>1805</v>
      </c>
      <c r="C491" s="91" t="s">
        <v>1833</v>
      </c>
      <c r="D491" s="91" t="s">
        <v>548</v>
      </c>
      <c r="E491" s="91">
        <v>2010</v>
      </c>
      <c r="F491" s="91">
        <f t="shared" si="8"/>
        <v>177322.32023103247</v>
      </c>
      <c r="G491" s="91">
        <v>158323.50020627899</v>
      </c>
    </row>
    <row r="492" spans="1:7">
      <c r="A492" s="91" t="s">
        <v>1851</v>
      </c>
      <c r="B492" s="91" t="s">
        <v>1805</v>
      </c>
      <c r="C492" s="91" t="s">
        <v>1833</v>
      </c>
      <c r="D492" s="91" t="s">
        <v>549</v>
      </c>
      <c r="E492" s="91">
        <v>2005</v>
      </c>
      <c r="F492" s="91">
        <f t="shared" si="8"/>
        <v>15486.8339629599</v>
      </c>
      <c r="G492" s="91">
        <v>17415.38309797</v>
      </c>
    </row>
    <row r="493" spans="1:7">
      <c r="A493" s="91" t="s">
        <v>1851</v>
      </c>
      <c r="B493" s="91" t="s">
        <v>1805</v>
      </c>
      <c r="C493" s="91" t="s">
        <v>1833</v>
      </c>
      <c r="D493" s="91" t="s">
        <v>540</v>
      </c>
      <c r="E493" s="91">
        <v>2005</v>
      </c>
      <c r="F493" s="91">
        <f t="shared" si="8"/>
        <v>0</v>
      </c>
      <c r="G493" s="91">
        <v>0</v>
      </c>
    </row>
    <row r="494" spans="1:7">
      <c r="A494" s="91" t="s">
        <v>1851</v>
      </c>
      <c r="B494" s="91" t="s">
        <v>1805</v>
      </c>
      <c r="C494" s="91" t="s">
        <v>1833</v>
      </c>
      <c r="D494" s="91" t="s">
        <v>548</v>
      </c>
      <c r="E494" s="91">
        <v>2005</v>
      </c>
      <c r="F494" s="91">
        <f t="shared" si="8"/>
        <v>122725.85404609489</v>
      </c>
      <c r="G494" s="91">
        <v>109576.655398299</v>
      </c>
    </row>
    <row r="495" spans="1:7">
      <c r="A495" s="91" t="s">
        <v>1851</v>
      </c>
      <c r="B495" s="91" t="s">
        <v>1805</v>
      </c>
      <c r="C495" s="91" t="s">
        <v>1852</v>
      </c>
      <c r="D495" s="91" t="s">
        <v>1823</v>
      </c>
      <c r="E495" s="91">
        <v>2016</v>
      </c>
      <c r="F495" s="91">
        <f t="shared" si="8"/>
        <v>2002.3814430110001</v>
      </c>
      <c r="G495" s="91">
        <v>2002.3814430110001</v>
      </c>
    </row>
    <row r="496" spans="1:7">
      <c r="A496" s="91" t="s">
        <v>1851</v>
      </c>
      <c r="B496" s="91" t="s">
        <v>1805</v>
      </c>
      <c r="C496" s="91" t="s">
        <v>1852</v>
      </c>
      <c r="D496" s="91" t="s">
        <v>1823</v>
      </c>
      <c r="E496" s="91">
        <v>2015</v>
      </c>
      <c r="F496" s="91">
        <f t="shared" si="8"/>
        <v>1969.339752761</v>
      </c>
      <c r="G496" s="91">
        <v>1969.339752761</v>
      </c>
    </row>
    <row r="497" spans="1:7">
      <c r="A497" s="91" t="s">
        <v>1851</v>
      </c>
      <c r="B497" s="91" t="s">
        <v>1805</v>
      </c>
      <c r="C497" s="91" t="s">
        <v>1852</v>
      </c>
      <c r="D497" s="91" t="s">
        <v>1823</v>
      </c>
      <c r="E497" s="91">
        <v>2010</v>
      </c>
      <c r="F497" s="91">
        <f t="shared" si="8"/>
        <v>1839.4250036139999</v>
      </c>
      <c r="G497" s="91">
        <v>1839.4250036139999</v>
      </c>
    </row>
    <row r="498" spans="1:7">
      <c r="A498" s="91" t="s">
        <v>1851</v>
      </c>
      <c r="B498" s="91" t="s">
        <v>1805</v>
      </c>
      <c r="C498" s="91" t="s">
        <v>1852</v>
      </c>
      <c r="D498" s="91" t="s">
        <v>1823</v>
      </c>
      <c r="E498" s="91">
        <v>2005</v>
      </c>
      <c r="F498" s="91">
        <f t="shared" si="8"/>
        <v>1657.611514313</v>
      </c>
      <c r="G498" s="91">
        <v>1657.611514313</v>
      </c>
    </row>
    <row r="499" spans="1:7">
      <c r="A499" s="91" t="s">
        <v>1851</v>
      </c>
      <c r="B499" s="91" t="s">
        <v>1853</v>
      </c>
      <c r="C499" s="91" t="s">
        <v>1854</v>
      </c>
      <c r="D499" s="91" t="s">
        <v>540</v>
      </c>
      <c r="E499" s="91">
        <v>2016</v>
      </c>
      <c r="F499" s="91">
        <f t="shared" si="8"/>
        <v>0</v>
      </c>
      <c r="G499" s="91">
        <v>0</v>
      </c>
    </row>
    <row r="500" spans="1:7">
      <c r="A500" s="91" t="s">
        <v>1851</v>
      </c>
      <c r="B500" s="91" t="s">
        <v>1853</v>
      </c>
      <c r="C500" s="91" t="s">
        <v>1854</v>
      </c>
      <c r="D500" s="91" t="s">
        <v>540</v>
      </c>
      <c r="E500" s="91">
        <v>2015</v>
      </c>
      <c r="F500" s="91">
        <f t="shared" si="8"/>
        <v>1511103.94356576</v>
      </c>
      <c r="G500" s="91">
        <v>1511103.94356576</v>
      </c>
    </row>
    <row r="501" spans="1:7">
      <c r="A501" s="91" t="s">
        <v>1851</v>
      </c>
      <c r="B501" s="91" t="s">
        <v>1853</v>
      </c>
      <c r="C501" s="91" t="s">
        <v>1854</v>
      </c>
      <c r="D501" s="91" t="s">
        <v>540</v>
      </c>
      <c r="E501" s="91">
        <v>2010</v>
      </c>
      <c r="F501" s="91">
        <f t="shared" si="8"/>
        <v>397554.91221433698</v>
      </c>
      <c r="G501" s="91">
        <v>397554.91221433698</v>
      </c>
    </row>
    <row r="502" spans="1:7">
      <c r="A502" s="91" t="s">
        <v>1851</v>
      </c>
      <c r="B502" s="91" t="s">
        <v>1853</v>
      </c>
      <c r="C502" s="91" t="s">
        <v>1854</v>
      </c>
      <c r="D502" s="91" t="s">
        <v>540</v>
      </c>
      <c r="E502" s="91">
        <v>2005</v>
      </c>
      <c r="F502" s="91">
        <f t="shared" si="8"/>
        <v>0</v>
      </c>
      <c r="G502" s="91">
        <v>0</v>
      </c>
    </row>
    <row r="503" spans="1:7">
      <c r="A503" s="91" t="s">
        <v>1851</v>
      </c>
      <c r="B503" s="91" t="s">
        <v>1853</v>
      </c>
      <c r="C503" s="91" t="s">
        <v>1794</v>
      </c>
      <c r="D503" s="91" t="s">
        <v>549</v>
      </c>
      <c r="E503" s="91">
        <v>2016</v>
      </c>
      <c r="F503" s="91">
        <f t="shared" si="8"/>
        <v>13933.636644088119</v>
      </c>
      <c r="G503" s="91">
        <v>15668.768754483999</v>
      </c>
    </row>
    <row r="504" spans="1:7">
      <c r="A504" s="91" t="s">
        <v>1851</v>
      </c>
      <c r="B504" s="91" t="s">
        <v>1853</v>
      </c>
      <c r="C504" s="91" t="s">
        <v>1794</v>
      </c>
      <c r="D504" s="91" t="s">
        <v>549</v>
      </c>
      <c r="E504" s="91">
        <v>2015</v>
      </c>
      <c r="F504" s="91">
        <f t="shared" si="8"/>
        <v>13987.28461910109</v>
      </c>
      <c r="G504" s="91">
        <v>15729.097420725</v>
      </c>
    </row>
    <row r="505" spans="1:7">
      <c r="A505" s="91" t="s">
        <v>1851</v>
      </c>
      <c r="B505" s="91" t="s">
        <v>1853</v>
      </c>
      <c r="C505" s="91" t="s">
        <v>1794</v>
      </c>
      <c r="D505" s="91" t="s">
        <v>549</v>
      </c>
      <c r="E505" s="91">
        <v>2010</v>
      </c>
      <c r="F505" s="91">
        <f t="shared" si="8"/>
        <v>14703.945856135151</v>
      </c>
      <c r="G505" s="91">
        <v>16535.003264635001</v>
      </c>
    </row>
    <row r="506" spans="1:7">
      <c r="A506" s="91" t="s">
        <v>1851</v>
      </c>
      <c r="B506" s="91" t="s">
        <v>1853</v>
      </c>
      <c r="C506" s="91" t="s">
        <v>1794</v>
      </c>
      <c r="D506" s="91" t="s">
        <v>549</v>
      </c>
      <c r="E506" s="91">
        <v>2005</v>
      </c>
      <c r="F506" s="91">
        <f t="shared" si="8"/>
        <v>14392.494059450839</v>
      </c>
      <c r="G506" s="91">
        <v>16184.76690459</v>
      </c>
    </row>
    <row r="507" spans="1:7">
      <c r="A507" s="91" t="s">
        <v>1851</v>
      </c>
      <c r="B507" s="91" t="s">
        <v>1853</v>
      </c>
      <c r="C507" s="91" t="s">
        <v>1855</v>
      </c>
      <c r="D507" s="91" t="s">
        <v>1823</v>
      </c>
      <c r="E507" s="91">
        <v>2016</v>
      </c>
      <c r="F507" s="91">
        <f t="shared" si="8"/>
        <v>217450.461870125</v>
      </c>
      <c r="G507" s="91">
        <v>217450.461870125</v>
      </c>
    </row>
    <row r="508" spans="1:7">
      <c r="A508" s="91" t="s">
        <v>1851</v>
      </c>
      <c r="B508" s="91" t="s">
        <v>1853</v>
      </c>
      <c r="C508" s="91" t="s">
        <v>1855</v>
      </c>
      <c r="D508" s="91" t="s">
        <v>540</v>
      </c>
      <c r="E508" s="91">
        <v>2016</v>
      </c>
      <c r="F508" s="91">
        <f t="shared" si="8"/>
        <v>109246.85252024099</v>
      </c>
      <c r="G508" s="91">
        <v>109246.85252024099</v>
      </c>
    </row>
    <row r="509" spans="1:7">
      <c r="A509" s="91" t="s">
        <v>1851</v>
      </c>
      <c r="B509" s="91" t="s">
        <v>1853</v>
      </c>
      <c r="C509" s="91" t="s">
        <v>1855</v>
      </c>
      <c r="D509" s="91" t="s">
        <v>1823</v>
      </c>
      <c r="E509" s="91">
        <v>2015</v>
      </c>
      <c r="F509" s="91">
        <f t="shared" si="8"/>
        <v>223490.55955537499</v>
      </c>
      <c r="G509" s="91">
        <v>223490.55955537499</v>
      </c>
    </row>
    <row r="510" spans="1:7">
      <c r="A510" s="91" t="s">
        <v>1851</v>
      </c>
      <c r="B510" s="91" t="s">
        <v>1853</v>
      </c>
      <c r="C510" s="91" t="s">
        <v>1855</v>
      </c>
      <c r="D510" s="91" t="s">
        <v>540</v>
      </c>
      <c r="E510" s="91">
        <v>2015</v>
      </c>
      <c r="F510" s="91">
        <f t="shared" si="8"/>
        <v>110160.715225266</v>
      </c>
      <c r="G510" s="91">
        <v>110160.715225266</v>
      </c>
    </row>
    <row r="511" spans="1:7">
      <c r="A511" s="91" t="s">
        <v>1851</v>
      </c>
      <c r="B511" s="91" t="s">
        <v>1853</v>
      </c>
      <c r="C511" s="91" t="s">
        <v>1855</v>
      </c>
      <c r="D511" s="91" t="s">
        <v>1823</v>
      </c>
      <c r="E511" s="91">
        <v>2010</v>
      </c>
      <c r="F511" s="91">
        <f t="shared" si="8"/>
        <v>198097.44225745299</v>
      </c>
      <c r="G511" s="91">
        <v>198097.44225745299</v>
      </c>
    </row>
    <row r="512" spans="1:7">
      <c r="A512" s="91" t="s">
        <v>1851</v>
      </c>
      <c r="B512" s="91" t="s">
        <v>1853</v>
      </c>
      <c r="C512" s="91" t="s">
        <v>1855</v>
      </c>
      <c r="D512" s="91" t="s">
        <v>540</v>
      </c>
      <c r="E512" s="91">
        <v>2010</v>
      </c>
      <c r="F512" s="91">
        <f t="shared" si="8"/>
        <v>126819.582685325</v>
      </c>
      <c r="G512" s="91">
        <v>126819.582685325</v>
      </c>
    </row>
    <row r="513" spans="1:7">
      <c r="A513" s="91" t="s">
        <v>1851</v>
      </c>
      <c r="B513" s="91" t="s">
        <v>1853</v>
      </c>
      <c r="C513" s="91" t="s">
        <v>1855</v>
      </c>
      <c r="D513" s="91" t="s">
        <v>1823</v>
      </c>
      <c r="E513" s="91">
        <v>2005</v>
      </c>
      <c r="F513" s="91">
        <f t="shared" si="8"/>
        <v>156201.03115796199</v>
      </c>
      <c r="G513" s="91">
        <v>156201.03115796199</v>
      </c>
    </row>
    <row r="514" spans="1:7">
      <c r="A514" s="91" t="s">
        <v>1851</v>
      </c>
      <c r="B514" s="91" t="s">
        <v>1853</v>
      </c>
      <c r="C514" s="91" t="s">
        <v>1855</v>
      </c>
      <c r="D514" s="91" t="s">
        <v>540</v>
      </c>
      <c r="E514" s="91">
        <v>2005</v>
      </c>
      <c r="F514" s="91">
        <f t="shared" ref="F514:F577" si="9">G514*INDEX($J$28:$J$33,MATCH(D514,$I$28:$I$33,0),1)</f>
        <v>142868.324259377</v>
      </c>
      <c r="G514" s="91">
        <v>142868.324259377</v>
      </c>
    </row>
    <row r="515" spans="1:7">
      <c r="A515" s="91" t="s">
        <v>1851</v>
      </c>
      <c r="B515" s="91" t="s">
        <v>1853</v>
      </c>
      <c r="C515" s="91" t="s">
        <v>1856</v>
      </c>
      <c r="D515" s="91" t="s">
        <v>540</v>
      </c>
      <c r="E515" s="91">
        <v>2016</v>
      </c>
      <c r="F515" s="91">
        <f t="shared" si="9"/>
        <v>-16627.396751160999</v>
      </c>
      <c r="G515" s="91">
        <v>-16627.396751160999</v>
      </c>
    </row>
    <row r="516" spans="1:7">
      <c r="A516" s="91" t="s">
        <v>1851</v>
      </c>
      <c r="B516" s="91" t="s">
        <v>1853</v>
      </c>
      <c r="C516" s="91" t="s">
        <v>1856</v>
      </c>
      <c r="D516" s="91" t="s">
        <v>540</v>
      </c>
      <c r="E516" s="91">
        <v>2015</v>
      </c>
      <c r="F516" s="91">
        <f t="shared" si="9"/>
        <v>0</v>
      </c>
      <c r="G516" s="91">
        <v>0</v>
      </c>
    </row>
    <row r="517" spans="1:7">
      <c r="A517" s="91" t="s">
        <v>1851</v>
      </c>
      <c r="B517" s="91" t="s">
        <v>1853</v>
      </c>
      <c r="C517" s="91" t="s">
        <v>1856</v>
      </c>
      <c r="D517" s="91" t="s">
        <v>540</v>
      </c>
      <c r="E517" s="91">
        <v>2010</v>
      </c>
      <c r="F517" s="91">
        <f t="shared" si="9"/>
        <v>0</v>
      </c>
      <c r="G517" s="91">
        <v>0</v>
      </c>
    </row>
    <row r="518" spans="1:7">
      <c r="A518" s="91" t="s">
        <v>1851</v>
      </c>
      <c r="B518" s="91" t="s">
        <v>1853</v>
      </c>
      <c r="C518" s="91" t="s">
        <v>1856</v>
      </c>
      <c r="D518" s="91" t="s">
        <v>540</v>
      </c>
      <c r="E518" s="91">
        <v>2005</v>
      </c>
      <c r="F518" s="91">
        <f t="shared" si="9"/>
        <v>-1558892.1178481299</v>
      </c>
      <c r="G518" s="91">
        <v>-1558892.1178481299</v>
      </c>
    </row>
    <row r="519" spans="1:7">
      <c r="A519" s="91" t="s">
        <v>4</v>
      </c>
      <c r="B519" s="91" t="s">
        <v>1805</v>
      </c>
      <c r="C519" s="91" t="s">
        <v>1822</v>
      </c>
      <c r="D519" s="91" t="s">
        <v>1823</v>
      </c>
      <c r="E519" s="91">
        <v>2016</v>
      </c>
      <c r="F519" s="91">
        <f t="shared" si="9"/>
        <v>1383488.46110241</v>
      </c>
      <c r="G519" s="91">
        <v>1383488.46110241</v>
      </c>
    </row>
    <row r="520" spans="1:7">
      <c r="A520" s="91" t="s">
        <v>4</v>
      </c>
      <c r="B520" s="91" t="s">
        <v>1805</v>
      </c>
      <c r="C520" s="91" t="s">
        <v>1822</v>
      </c>
      <c r="D520" s="91" t="s">
        <v>1823</v>
      </c>
      <c r="E520" s="91">
        <v>2015</v>
      </c>
      <c r="F520" s="91">
        <f t="shared" si="9"/>
        <v>1488703.00321022</v>
      </c>
      <c r="G520" s="91">
        <v>1488703.00321022</v>
      </c>
    </row>
    <row r="521" spans="1:7">
      <c r="A521" s="91" t="s">
        <v>4</v>
      </c>
      <c r="B521" s="91" t="s">
        <v>1805</v>
      </c>
      <c r="C521" s="91" t="s">
        <v>1822</v>
      </c>
      <c r="D521" s="91" t="s">
        <v>1823</v>
      </c>
      <c r="E521" s="91">
        <v>2010</v>
      </c>
      <c r="F521" s="91">
        <f t="shared" si="9"/>
        <v>1652323.58120546</v>
      </c>
      <c r="G521" s="91">
        <v>1652323.58120546</v>
      </c>
    </row>
    <row r="522" spans="1:7">
      <c r="A522" s="91" t="s">
        <v>4</v>
      </c>
      <c r="B522" s="91" t="s">
        <v>1805</v>
      </c>
      <c r="C522" s="91" t="s">
        <v>1822</v>
      </c>
      <c r="D522" s="91" t="s">
        <v>1823</v>
      </c>
      <c r="E522" s="91">
        <v>2005</v>
      </c>
      <c r="F522" s="91">
        <f t="shared" si="9"/>
        <v>1074028.1531972201</v>
      </c>
      <c r="G522" s="91">
        <v>1074028.1531972201</v>
      </c>
    </row>
    <row r="523" spans="1:7">
      <c r="A523" s="91" t="s">
        <v>4</v>
      </c>
      <c r="B523" s="91" t="s">
        <v>1805</v>
      </c>
      <c r="C523" s="91" t="s">
        <v>1857</v>
      </c>
      <c r="D523" s="91" t="s">
        <v>549</v>
      </c>
      <c r="E523" s="91">
        <v>2016</v>
      </c>
      <c r="F523" s="91">
        <f t="shared" si="9"/>
        <v>33299.334834399517</v>
      </c>
      <c r="G523" s="91">
        <v>37446.044455287003</v>
      </c>
    </row>
    <row r="524" spans="1:7">
      <c r="A524" s="91" t="s">
        <v>4</v>
      </c>
      <c r="B524" s="91" t="s">
        <v>1805</v>
      </c>
      <c r="C524" s="91" t="s">
        <v>1857</v>
      </c>
      <c r="D524" s="91" t="s">
        <v>540</v>
      </c>
      <c r="E524" s="91">
        <v>2016</v>
      </c>
      <c r="F524" s="91">
        <f t="shared" si="9"/>
        <v>3966707.0250662798</v>
      </c>
      <c r="G524" s="91">
        <v>3966707.0250662798</v>
      </c>
    </row>
    <row r="525" spans="1:7">
      <c r="A525" s="91" t="s">
        <v>4</v>
      </c>
      <c r="B525" s="91" t="s">
        <v>1805</v>
      </c>
      <c r="C525" s="91" t="s">
        <v>1857</v>
      </c>
      <c r="D525" s="91" t="s">
        <v>548</v>
      </c>
      <c r="E525" s="91">
        <v>2016</v>
      </c>
      <c r="F525" s="91">
        <f t="shared" si="9"/>
        <v>3727.3482105036801</v>
      </c>
      <c r="G525" s="91">
        <v>3327.9894736639999</v>
      </c>
    </row>
    <row r="526" spans="1:7">
      <c r="A526" s="91" t="s">
        <v>4</v>
      </c>
      <c r="B526" s="91" t="s">
        <v>1805</v>
      </c>
      <c r="C526" s="91" t="s">
        <v>1857</v>
      </c>
      <c r="D526" s="91" t="s">
        <v>549</v>
      </c>
      <c r="E526" s="91">
        <v>2015</v>
      </c>
      <c r="F526" s="91">
        <f t="shared" si="9"/>
        <v>32434.244227949897</v>
      </c>
      <c r="G526" s="91">
        <v>36473.225584637999</v>
      </c>
    </row>
    <row r="527" spans="1:7">
      <c r="A527" s="91" t="s">
        <v>4</v>
      </c>
      <c r="B527" s="91" t="s">
        <v>1805</v>
      </c>
      <c r="C527" s="91" t="s">
        <v>1857</v>
      </c>
      <c r="D527" s="91" t="s">
        <v>540</v>
      </c>
      <c r="E527" s="91">
        <v>2015</v>
      </c>
      <c r="F527" s="91">
        <f t="shared" si="9"/>
        <v>3860894.03869035</v>
      </c>
      <c r="G527" s="91">
        <v>3860894.03869035</v>
      </c>
    </row>
    <row r="528" spans="1:7">
      <c r="A528" s="91" t="s">
        <v>4</v>
      </c>
      <c r="B528" s="91" t="s">
        <v>1805</v>
      </c>
      <c r="C528" s="91" t="s">
        <v>1857</v>
      </c>
      <c r="D528" s="91" t="s">
        <v>548</v>
      </c>
      <c r="E528" s="91">
        <v>2015</v>
      </c>
      <c r="F528" s="91">
        <f t="shared" si="9"/>
        <v>3519.7826720302401</v>
      </c>
      <c r="G528" s="91">
        <v>3142.6631000269999</v>
      </c>
    </row>
    <row r="529" spans="1:7">
      <c r="A529" s="91" t="s">
        <v>4</v>
      </c>
      <c r="B529" s="91" t="s">
        <v>1805</v>
      </c>
      <c r="C529" s="91" t="s">
        <v>1857</v>
      </c>
      <c r="D529" s="91" t="s">
        <v>549</v>
      </c>
      <c r="E529" s="91">
        <v>2010</v>
      </c>
      <c r="F529" s="91">
        <f t="shared" si="9"/>
        <v>29610.74253868193</v>
      </c>
      <c r="G529" s="91">
        <v>33298.118024631003</v>
      </c>
    </row>
    <row r="530" spans="1:7">
      <c r="A530" s="91" t="s">
        <v>4</v>
      </c>
      <c r="B530" s="91" t="s">
        <v>1805</v>
      </c>
      <c r="C530" s="91" t="s">
        <v>1857</v>
      </c>
      <c r="D530" s="91" t="s">
        <v>540</v>
      </c>
      <c r="E530" s="91">
        <v>2010</v>
      </c>
      <c r="F530" s="91">
        <f t="shared" si="9"/>
        <v>3533434.2746659098</v>
      </c>
      <c r="G530" s="91">
        <v>3533434.2746659098</v>
      </c>
    </row>
    <row r="531" spans="1:7">
      <c r="A531" s="91" t="s">
        <v>4</v>
      </c>
      <c r="B531" s="91" t="s">
        <v>1805</v>
      </c>
      <c r="C531" s="91" t="s">
        <v>1857</v>
      </c>
      <c r="D531" s="91" t="s">
        <v>548</v>
      </c>
      <c r="E531" s="91">
        <v>2010</v>
      </c>
      <c r="F531" s="91">
        <f t="shared" si="9"/>
        <v>3560.0046167481601</v>
      </c>
      <c r="G531" s="91">
        <v>3178.5755506679998</v>
      </c>
    </row>
    <row r="532" spans="1:7">
      <c r="A532" s="91" t="s">
        <v>4</v>
      </c>
      <c r="B532" s="91" t="s">
        <v>1805</v>
      </c>
      <c r="C532" s="91" t="s">
        <v>1857</v>
      </c>
      <c r="D532" s="91" t="s">
        <v>549</v>
      </c>
      <c r="E532" s="91">
        <v>2005</v>
      </c>
      <c r="F532" s="91">
        <f t="shared" si="9"/>
        <v>42066.109903204735</v>
      </c>
      <c r="G532" s="91">
        <v>47304.531136434001</v>
      </c>
    </row>
    <row r="533" spans="1:7">
      <c r="A533" s="91" t="s">
        <v>4</v>
      </c>
      <c r="B533" s="91" t="s">
        <v>1805</v>
      </c>
      <c r="C533" s="91" t="s">
        <v>1857</v>
      </c>
      <c r="D533" s="91" t="s">
        <v>540</v>
      </c>
      <c r="E533" s="91">
        <v>2005</v>
      </c>
      <c r="F533" s="91">
        <f t="shared" si="9"/>
        <v>5016157.8414670601</v>
      </c>
      <c r="G533" s="91">
        <v>5016157.8414670601</v>
      </c>
    </row>
    <row r="534" spans="1:7">
      <c r="A534" s="91" t="s">
        <v>4</v>
      </c>
      <c r="B534" s="91" t="s">
        <v>1805</v>
      </c>
      <c r="C534" s="91" t="s">
        <v>1857</v>
      </c>
      <c r="D534" s="91" t="s">
        <v>548</v>
      </c>
      <c r="E534" s="91">
        <v>2005</v>
      </c>
      <c r="F534" s="91">
        <f t="shared" si="9"/>
        <v>4914.3448172112012</v>
      </c>
      <c r="G534" s="91">
        <v>4387.8078725100004</v>
      </c>
    </row>
    <row r="535" spans="1:7">
      <c r="A535" s="91" t="s">
        <v>4</v>
      </c>
      <c r="B535" s="91" t="s">
        <v>1805</v>
      </c>
      <c r="C535" s="91" t="s">
        <v>750</v>
      </c>
      <c r="D535" s="91" t="s">
        <v>549</v>
      </c>
      <c r="E535" s="91">
        <v>2016</v>
      </c>
      <c r="F535" s="91">
        <f t="shared" si="9"/>
        <v>368.99793825</v>
      </c>
      <c r="G535" s="91">
        <v>414.94862490000003</v>
      </c>
    </row>
    <row r="536" spans="1:7">
      <c r="A536" s="91" t="s">
        <v>4</v>
      </c>
      <c r="B536" s="91" t="s">
        <v>1805</v>
      </c>
      <c r="C536" s="91" t="s">
        <v>750</v>
      </c>
      <c r="D536" s="91" t="s">
        <v>540</v>
      </c>
      <c r="E536" s="91">
        <v>2016</v>
      </c>
      <c r="F536" s="91">
        <f t="shared" si="9"/>
        <v>270218.74366986903</v>
      </c>
      <c r="G536" s="91">
        <v>270218.74366986903</v>
      </c>
    </row>
    <row r="537" spans="1:7">
      <c r="A537" s="91" t="s">
        <v>4</v>
      </c>
      <c r="B537" s="91" t="s">
        <v>1805</v>
      </c>
      <c r="C537" s="91" t="s">
        <v>750</v>
      </c>
      <c r="D537" s="91" t="s">
        <v>548</v>
      </c>
      <c r="E537" s="91">
        <v>2016</v>
      </c>
      <c r="F537" s="91">
        <f t="shared" si="9"/>
        <v>1563.5621736000003</v>
      </c>
      <c r="G537" s="91">
        <v>1396.0376550000001</v>
      </c>
    </row>
    <row r="538" spans="1:7">
      <c r="A538" s="91" t="s">
        <v>4</v>
      </c>
      <c r="B538" s="91" t="s">
        <v>1805</v>
      </c>
      <c r="C538" s="91" t="s">
        <v>750</v>
      </c>
      <c r="D538" s="91" t="s">
        <v>549</v>
      </c>
      <c r="E538" s="91">
        <v>2015</v>
      </c>
      <c r="F538" s="91">
        <f t="shared" si="9"/>
        <v>373.37147175000001</v>
      </c>
      <c r="G538" s="91">
        <v>419.86678710000001</v>
      </c>
    </row>
    <row r="539" spans="1:7">
      <c r="A539" s="91" t="s">
        <v>4</v>
      </c>
      <c r="B539" s="91" t="s">
        <v>1805</v>
      </c>
      <c r="C539" s="91" t="s">
        <v>750</v>
      </c>
      <c r="D539" s="91" t="s">
        <v>540</v>
      </c>
      <c r="E539" s="91">
        <v>2015</v>
      </c>
      <c r="F539" s="91">
        <f t="shared" si="9"/>
        <v>268559.20447456499</v>
      </c>
      <c r="G539" s="91">
        <v>268559.20447456499</v>
      </c>
    </row>
    <row r="540" spans="1:7">
      <c r="A540" s="91" t="s">
        <v>4</v>
      </c>
      <c r="B540" s="91" t="s">
        <v>1805</v>
      </c>
      <c r="C540" s="91" t="s">
        <v>750</v>
      </c>
      <c r="D540" s="91" t="s">
        <v>548</v>
      </c>
      <c r="E540" s="91">
        <v>2015</v>
      </c>
      <c r="F540" s="91">
        <f t="shared" si="9"/>
        <v>1610.9047094</v>
      </c>
      <c r="G540" s="91">
        <v>1438.30777625</v>
      </c>
    </row>
    <row r="541" spans="1:7">
      <c r="A541" s="91" t="s">
        <v>4</v>
      </c>
      <c r="B541" s="91" t="s">
        <v>1805</v>
      </c>
      <c r="C541" s="91" t="s">
        <v>750</v>
      </c>
      <c r="D541" s="91" t="s">
        <v>549</v>
      </c>
      <c r="E541" s="91">
        <v>2010</v>
      </c>
      <c r="F541" s="91">
        <f t="shared" si="9"/>
        <v>548.9738145</v>
      </c>
      <c r="G541" s="91">
        <v>617.33659139999997</v>
      </c>
    </row>
    <row r="542" spans="1:7">
      <c r="A542" s="91" t="s">
        <v>4</v>
      </c>
      <c r="B542" s="91" t="s">
        <v>1805</v>
      </c>
      <c r="C542" s="91" t="s">
        <v>750</v>
      </c>
      <c r="D542" s="91" t="s">
        <v>540</v>
      </c>
      <c r="E542" s="91">
        <v>2010</v>
      </c>
      <c r="F542" s="91">
        <f t="shared" si="9"/>
        <v>353411.02281286399</v>
      </c>
      <c r="G542" s="91">
        <v>353411.02281286399</v>
      </c>
    </row>
    <row r="543" spans="1:7">
      <c r="A543" s="91" t="s">
        <v>4</v>
      </c>
      <c r="B543" s="91" t="s">
        <v>1805</v>
      </c>
      <c r="C543" s="91" t="s">
        <v>750</v>
      </c>
      <c r="D543" s="91" t="s">
        <v>548</v>
      </c>
      <c r="E543" s="91">
        <v>2010</v>
      </c>
      <c r="F543" s="91">
        <f t="shared" si="9"/>
        <v>2350.9031420000001</v>
      </c>
      <c r="G543" s="91">
        <v>2099.0206625000001</v>
      </c>
    </row>
    <row r="544" spans="1:7">
      <c r="A544" s="91" t="s">
        <v>4</v>
      </c>
      <c r="B544" s="91" t="s">
        <v>1805</v>
      </c>
      <c r="C544" s="91" t="s">
        <v>750</v>
      </c>
      <c r="D544" s="91" t="s">
        <v>549</v>
      </c>
      <c r="E544" s="91">
        <v>2005</v>
      </c>
      <c r="F544" s="91">
        <f t="shared" si="9"/>
        <v>647.23915349999993</v>
      </c>
      <c r="G544" s="91">
        <v>727.83874619999995</v>
      </c>
    </row>
    <row r="545" spans="1:7">
      <c r="A545" s="91" t="s">
        <v>4</v>
      </c>
      <c r="B545" s="91" t="s">
        <v>1805</v>
      </c>
      <c r="C545" s="91" t="s">
        <v>750</v>
      </c>
      <c r="D545" s="91" t="s">
        <v>540</v>
      </c>
      <c r="E545" s="91">
        <v>2005</v>
      </c>
      <c r="F545" s="91">
        <f t="shared" si="9"/>
        <v>394887.48499597202</v>
      </c>
      <c r="G545" s="91">
        <v>394887.48499597202</v>
      </c>
    </row>
    <row r="546" spans="1:7">
      <c r="A546" s="91" t="s">
        <v>4</v>
      </c>
      <c r="B546" s="91" t="s">
        <v>1805</v>
      </c>
      <c r="C546" s="91" t="s">
        <v>750</v>
      </c>
      <c r="D546" s="91" t="s">
        <v>548</v>
      </c>
      <c r="E546" s="91">
        <v>2005</v>
      </c>
      <c r="F546" s="91">
        <f t="shared" si="9"/>
        <v>2606.9190280000003</v>
      </c>
      <c r="G546" s="91">
        <v>2327.6062750000001</v>
      </c>
    </row>
    <row r="547" spans="1:7">
      <c r="A547" s="91" t="s">
        <v>4</v>
      </c>
      <c r="B547" s="91" t="s">
        <v>1805</v>
      </c>
      <c r="C547" s="91" t="s">
        <v>1858</v>
      </c>
      <c r="D547" s="91" t="s">
        <v>549</v>
      </c>
      <c r="E547" s="91">
        <v>2016</v>
      </c>
      <c r="F547" s="91">
        <f t="shared" si="9"/>
        <v>7552.1410309999992</v>
      </c>
      <c r="G547" s="91">
        <v>8492.5963291999997</v>
      </c>
    </row>
    <row r="548" spans="1:7">
      <c r="A548" s="91" t="s">
        <v>4</v>
      </c>
      <c r="B548" s="91" t="s">
        <v>1805</v>
      </c>
      <c r="C548" s="91" t="s">
        <v>1858</v>
      </c>
      <c r="D548" s="91" t="s">
        <v>540</v>
      </c>
      <c r="E548" s="91">
        <v>2016</v>
      </c>
      <c r="F548" s="91">
        <f t="shared" si="9"/>
        <v>6229902.6429775897</v>
      </c>
      <c r="G548" s="91">
        <v>6229902.6429775897</v>
      </c>
    </row>
    <row r="549" spans="1:7">
      <c r="A549" s="91" t="s">
        <v>4</v>
      </c>
      <c r="B549" s="91" t="s">
        <v>1805</v>
      </c>
      <c r="C549" s="91" t="s">
        <v>1858</v>
      </c>
      <c r="D549" s="91" t="s">
        <v>548</v>
      </c>
      <c r="E549" s="91">
        <v>2016</v>
      </c>
      <c r="F549" s="91">
        <f t="shared" si="9"/>
        <v>13928.953967600002</v>
      </c>
      <c r="G549" s="91">
        <v>12436.566042500001</v>
      </c>
    </row>
    <row r="550" spans="1:7">
      <c r="A550" s="91" t="s">
        <v>4</v>
      </c>
      <c r="B550" s="91" t="s">
        <v>1805</v>
      </c>
      <c r="C550" s="91" t="s">
        <v>1858</v>
      </c>
      <c r="D550" s="91" t="s">
        <v>549</v>
      </c>
      <c r="E550" s="91">
        <v>2015</v>
      </c>
      <c r="F550" s="91">
        <f t="shared" si="9"/>
        <v>7611.7983875000009</v>
      </c>
      <c r="G550" s="91">
        <v>8559.6827150000008</v>
      </c>
    </row>
    <row r="551" spans="1:7">
      <c r="A551" s="91" t="s">
        <v>4</v>
      </c>
      <c r="B551" s="91" t="s">
        <v>1805</v>
      </c>
      <c r="C551" s="91" t="s">
        <v>1858</v>
      </c>
      <c r="D551" s="91" t="s">
        <v>540</v>
      </c>
      <c r="E551" s="91">
        <v>2015</v>
      </c>
      <c r="F551" s="91">
        <f t="shared" si="9"/>
        <v>5757129.5901846597</v>
      </c>
      <c r="G551" s="91">
        <v>5757129.5901846597</v>
      </c>
    </row>
    <row r="552" spans="1:7">
      <c r="A552" s="91" t="s">
        <v>4</v>
      </c>
      <c r="B552" s="91" t="s">
        <v>1805</v>
      </c>
      <c r="C552" s="91" t="s">
        <v>1858</v>
      </c>
      <c r="D552" s="91" t="s">
        <v>548</v>
      </c>
      <c r="E552" s="91">
        <v>2015</v>
      </c>
      <c r="F552" s="91">
        <f t="shared" si="9"/>
        <v>12212.727073399999</v>
      </c>
      <c r="G552" s="91">
        <v>10904.220601249999</v>
      </c>
    </row>
    <row r="553" spans="1:7">
      <c r="A553" s="91" t="s">
        <v>4</v>
      </c>
      <c r="B553" s="91" t="s">
        <v>1805</v>
      </c>
      <c r="C553" s="91" t="s">
        <v>1858</v>
      </c>
      <c r="D553" s="91" t="s">
        <v>549</v>
      </c>
      <c r="E553" s="91">
        <v>2010</v>
      </c>
      <c r="F553" s="91">
        <f t="shared" si="9"/>
        <v>10307.412373749999</v>
      </c>
      <c r="G553" s="91">
        <v>11590.9769335</v>
      </c>
    </row>
    <row r="554" spans="1:7">
      <c r="A554" s="91" t="s">
        <v>4</v>
      </c>
      <c r="B554" s="91" t="s">
        <v>1805</v>
      </c>
      <c r="C554" s="91" t="s">
        <v>1858</v>
      </c>
      <c r="D554" s="91" t="s">
        <v>540</v>
      </c>
      <c r="E554" s="91">
        <v>2010</v>
      </c>
      <c r="F554" s="91">
        <f t="shared" si="9"/>
        <v>6279296.7428195998</v>
      </c>
      <c r="G554" s="91">
        <v>6279296.7428195998</v>
      </c>
    </row>
    <row r="555" spans="1:7">
      <c r="A555" s="91" t="s">
        <v>4</v>
      </c>
      <c r="B555" s="91" t="s">
        <v>1805</v>
      </c>
      <c r="C555" s="91" t="s">
        <v>1858</v>
      </c>
      <c r="D555" s="91" t="s">
        <v>548</v>
      </c>
      <c r="E555" s="91">
        <v>2010</v>
      </c>
      <c r="F555" s="91">
        <f t="shared" si="9"/>
        <v>5253.6873340000002</v>
      </c>
      <c r="G555" s="91">
        <v>4690.7922625000001</v>
      </c>
    </row>
    <row r="556" spans="1:7">
      <c r="A556" s="91" t="s">
        <v>4</v>
      </c>
      <c r="B556" s="91" t="s">
        <v>1805</v>
      </c>
      <c r="C556" s="91" t="s">
        <v>1858</v>
      </c>
      <c r="D556" s="91" t="s">
        <v>549</v>
      </c>
      <c r="E556" s="91">
        <v>2005</v>
      </c>
      <c r="F556" s="91">
        <f t="shared" si="9"/>
        <v>12722.614357500001</v>
      </c>
      <c r="G556" s="91">
        <v>14306.939919</v>
      </c>
    </row>
    <row r="557" spans="1:7">
      <c r="A557" s="91" t="s">
        <v>4</v>
      </c>
      <c r="B557" s="91" t="s">
        <v>1805</v>
      </c>
      <c r="C557" s="91" t="s">
        <v>1858</v>
      </c>
      <c r="D557" s="91" t="s">
        <v>540</v>
      </c>
      <c r="E557" s="91">
        <v>2005</v>
      </c>
      <c r="F557" s="91">
        <f t="shared" si="9"/>
        <v>7065880.3972375495</v>
      </c>
      <c r="G557" s="91">
        <v>7065880.3972375495</v>
      </c>
    </row>
    <row r="558" spans="1:7">
      <c r="A558" s="91" t="s">
        <v>4</v>
      </c>
      <c r="B558" s="91" t="s">
        <v>1805</v>
      </c>
      <c r="C558" s="91" t="s">
        <v>1858</v>
      </c>
      <c r="D558" s="91" t="s">
        <v>548</v>
      </c>
      <c r="E558" s="91">
        <v>2005</v>
      </c>
      <c r="F558" s="91">
        <f t="shared" si="9"/>
        <v>2122.3568100000002</v>
      </c>
      <c r="G558" s="91">
        <v>1894.9614375000001</v>
      </c>
    </row>
    <row r="559" spans="1:7">
      <c r="A559" s="91" t="s">
        <v>4</v>
      </c>
      <c r="B559" s="91" t="s">
        <v>1805</v>
      </c>
      <c r="C559" s="91" t="s">
        <v>1859</v>
      </c>
      <c r="D559" s="91" t="s">
        <v>549</v>
      </c>
      <c r="E559" s="91">
        <v>2016</v>
      </c>
      <c r="F559" s="91">
        <f t="shared" si="9"/>
        <v>150756.40517499999</v>
      </c>
      <c r="G559" s="91">
        <v>169529.84430999999</v>
      </c>
    </row>
    <row r="560" spans="1:7">
      <c r="A560" s="91" t="s">
        <v>4</v>
      </c>
      <c r="B560" s="91" t="s">
        <v>1805</v>
      </c>
      <c r="C560" s="91" t="s">
        <v>1859</v>
      </c>
      <c r="D560" s="91" t="s">
        <v>540</v>
      </c>
      <c r="E560" s="91">
        <v>2016</v>
      </c>
      <c r="F560" s="91">
        <f t="shared" si="9"/>
        <v>15054171.706179401</v>
      </c>
      <c r="G560" s="91">
        <v>15054171.706179401</v>
      </c>
    </row>
    <row r="561" spans="1:7">
      <c r="A561" s="91" t="s">
        <v>4</v>
      </c>
      <c r="B561" s="91" t="s">
        <v>1805</v>
      </c>
      <c r="C561" s="91" t="s">
        <v>1859</v>
      </c>
      <c r="D561" s="91" t="s">
        <v>548</v>
      </c>
      <c r="E561" s="91">
        <v>2016</v>
      </c>
      <c r="F561" s="91">
        <f t="shared" si="9"/>
        <v>25450.107060000002</v>
      </c>
      <c r="G561" s="91">
        <v>22723.309874999999</v>
      </c>
    </row>
    <row r="562" spans="1:7">
      <c r="A562" s="91" t="s">
        <v>4</v>
      </c>
      <c r="B562" s="91" t="s">
        <v>1805</v>
      </c>
      <c r="C562" s="91" t="s">
        <v>1859</v>
      </c>
      <c r="D562" s="91" t="s">
        <v>549</v>
      </c>
      <c r="E562" s="91">
        <v>2015</v>
      </c>
      <c r="F562" s="91">
        <f t="shared" si="9"/>
        <v>165549.77696749999</v>
      </c>
      <c r="G562" s="91">
        <v>186165.409571</v>
      </c>
    </row>
    <row r="563" spans="1:7">
      <c r="A563" s="91" t="s">
        <v>4</v>
      </c>
      <c r="B563" s="91" t="s">
        <v>1805</v>
      </c>
      <c r="C563" s="91" t="s">
        <v>1859</v>
      </c>
      <c r="D563" s="91" t="s">
        <v>540</v>
      </c>
      <c r="E563" s="91">
        <v>2015</v>
      </c>
      <c r="F563" s="91">
        <f t="shared" si="9"/>
        <v>14954658.835879801</v>
      </c>
      <c r="G563" s="91">
        <v>14954658.835879801</v>
      </c>
    </row>
    <row r="564" spans="1:7">
      <c r="A564" s="91" t="s">
        <v>4</v>
      </c>
      <c r="B564" s="91" t="s">
        <v>1805</v>
      </c>
      <c r="C564" s="91" t="s">
        <v>1859</v>
      </c>
      <c r="D564" s="91" t="s">
        <v>548</v>
      </c>
      <c r="E564" s="91">
        <v>2015</v>
      </c>
      <c r="F564" s="91">
        <f t="shared" si="9"/>
        <v>27314.676620000006</v>
      </c>
      <c r="G564" s="91">
        <v>24388.104125000002</v>
      </c>
    </row>
    <row r="565" spans="1:7">
      <c r="A565" s="91" t="s">
        <v>4</v>
      </c>
      <c r="B565" s="91" t="s">
        <v>1805</v>
      </c>
      <c r="C565" s="91" t="s">
        <v>1859</v>
      </c>
      <c r="D565" s="91" t="s">
        <v>549</v>
      </c>
      <c r="E565" s="91">
        <v>2010</v>
      </c>
      <c r="F565" s="91">
        <f t="shared" si="9"/>
        <v>215871.0257925</v>
      </c>
      <c r="G565" s="91">
        <v>242753.07806100001</v>
      </c>
    </row>
    <row r="566" spans="1:7">
      <c r="A566" s="91" t="s">
        <v>4</v>
      </c>
      <c r="B566" s="91" t="s">
        <v>1805</v>
      </c>
      <c r="C566" s="91" t="s">
        <v>1859</v>
      </c>
      <c r="D566" s="91" t="s">
        <v>540</v>
      </c>
      <c r="E566" s="91">
        <v>2010</v>
      </c>
      <c r="F566" s="91">
        <f t="shared" si="9"/>
        <v>14596580.76533</v>
      </c>
      <c r="G566" s="91">
        <v>14596580.76533</v>
      </c>
    </row>
    <row r="567" spans="1:7">
      <c r="A567" s="91" t="s">
        <v>4</v>
      </c>
      <c r="B567" s="91" t="s">
        <v>1805</v>
      </c>
      <c r="C567" s="91" t="s">
        <v>1859</v>
      </c>
      <c r="D567" s="91" t="s">
        <v>548</v>
      </c>
      <c r="E567" s="91">
        <v>2010</v>
      </c>
      <c r="F567" s="91">
        <f t="shared" si="9"/>
        <v>32687.230240000001</v>
      </c>
      <c r="G567" s="91">
        <v>29185.026999999998</v>
      </c>
    </row>
    <row r="568" spans="1:7">
      <c r="A568" s="91" t="s">
        <v>4</v>
      </c>
      <c r="B568" s="91" t="s">
        <v>1805</v>
      </c>
      <c r="C568" s="91" t="s">
        <v>1859</v>
      </c>
      <c r="D568" s="91" t="s">
        <v>549</v>
      </c>
      <c r="E568" s="91">
        <v>2005</v>
      </c>
      <c r="F568" s="91">
        <f t="shared" si="9"/>
        <v>252756.40799000001</v>
      </c>
      <c r="G568" s="91">
        <v>284231.734268</v>
      </c>
    </row>
    <row r="569" spans="1:7">
      <c r="A569" s="91" t="s">
        <v>4</v>
      </c>
      <c r="B569" s="91" t="s">
        <v>1805</v>
      </c>
      <c r="C569" s="91" t="s">
        <v>1859</v>
      </c>
      <c r="D569" s="91" t="s">
        <v>540</v>
      </c>
      <c r="E569" s="91">
        <v>2005</v>
      </c>
      <c r="F569" s="91">
        <f t="shared" si="9"/>
        <v>14278688.2231238</v>
      </c>
      <c r="G569" s="91">
        <v>14278688.2231238</v>
      </c>
    </row>
    <row r="570" spans="1:7">
      <c r="A570" s="91" t="s">
        <v>4</v>
      </c>
      <c r="B570" s="91" t="s">
        <v>1805</v>
      </c>
      <c r="C570" s="91" t="s">
        <v>1859</v>
      </c>
      <c r="D570" s="91" t="s">
        <v>548</v>
      </c>
      <c r="E570" s="91">
        <v>2005</v>
      </c>
      <c r="F570" s="91">
        <f t="shared" si="9"/>
        <v>33902.467060000003</v>
      </c>
      <c r="G570" s="91">
        <v>30270.059874999999</v>
      </c>
    </row>
    <row r="571" spans="1:7">
      <c r="A571" s="91" t="s">
        <v>4</v>
      </c>
      <c r="B571" s="91" t="s">
        <v>1805</v>
      </c>
      <c r="C571" s="91" t="s">
        <v>1860</v>
      </c>
      <c r="D571" s="91" t="s">
        <v>549</v>
      </c>
      <c r="E571" s="91">
        <v>2016</v>
      </c>
      <c r="F571" s="91">
        <f t="shared" si="9"/>
        <v>1403.8367644382549</v>
      </c>
      <c r="G571" s="91">
        <v>1578.65417284</v>
      </c>
    </row>
    <row r="572" spans="1:7">
      <c r="A572" s="91" t="s">
        <v>4</v>
      </c>
      <c r="B572" s="91" t="s">
        <v>1805</v>
      </c>
      <c r="C572" s="91" t="s">
        <v>1860</v>
      </c>
      <c r="D572" s="91" t="s">
        <v>540</v>
      </c>
      <c r="E572" s="91">
        <v>2016</v>
      </c>
      <c r="F572" s="91">
        <f t="shared" si="9"/>
        <v>753744.570574846</v>
      </c>
      <c r="G572" s="91">
        <v>753744.570574846</v>
      </c>
    </row>
    <row r="573" spans="1:7">
      <c r="A573" s="91" t="s">
        <v>4</v>
      </c>
      <c r="B573" s="91" t="s">
        <v>1805</v>
      </c>
      <c r="C573" s="91" t="s">
        <v>1860</v>
      </c>
      <c r="D573" s="91" t="s">
        <v>548</v>
      </c>
      <c r="E573" s="91">
        <v>2016</v>
      </c>
      <c r="F573" s="91">
        <f t="shared" si="9"/>
        <v>313.34111790912004</v>
      </c>
      <c r="G573" s="91">
        <v>279.76885527600001</v>
      </c>
    </row>
    <row r="574" spans="1:7">
      <c r="A574" s="91" t="s">
        <v>4</v>
      </c>
      <c r="B574" s="91" t="s">
        <v>1805</v>
      </c>
      <c r="C574" s="91" t="s">
        <v>1860</v>
      </c>
      <c r="D574" s="91" t="s">
        <v>549</v>
      </c>
      <c r="E574" s="91">
        <v>2015</v>
      </c>
      <c r="F574" s="91">
        <f t="shared" si="9"/>
        <v>1403.615317744933</v>
      </c>
      <c r="G574" s="91">
        <v>1578.405149766</v>
      </c>
    </row>
    <row r="575" spans="1:7">
      <c r="A575" s="91" t="s">
        <v>4</v>
      </c>
      <c r="B575" s="91" t="s">
        <v>1805</v>
      </c>
      <c r="C575" s="91" t="s">
        <v>1860</v>
      </c>
      <c r="D575" s="91" t="s">
        <v>540</v>
      </c>
      <c r="E575" s="91">
        <v>2015</v>
      </c>
      <c r="F575" s="91">
        <f t="shared" si="9"/>
        <v>660125.279167398</v>
      </c>
      <c r="G575" s="91">
        <v>660125.279167398</v>
      </c>
    </row>
    <row r="576" spans="1:7">
      <c r="A576" s="91" t="s">
        <v>4</v>
      </c>
      <c r="B576" s="91" t="s">
        <v>1805</v>
      </c>
      <c r="C576" s="91" t="s">
        <v>1860</v>
      </c>
      <c r="D576" s="91" t="s">
        <v>548</v>
      </c>
      <c r="E576" s="91">
        <v>2015</v>
      </c>
      <c r="F576" s="91">
        <f t="shared" si="9"/>
        <v>299.40931285776003</v>
      </c>
      <c r="G576" s="91">
        <v>267.32974362300001</v>
      </c>
    </row>
    <row r="577" spans="1:7">
      <c r="A577" s="91" t="s">
        <v>4</v>
      </c>
      <c r="B577" s="91" t="s">
        <v>1805</v>
      </c>
      <c r="C577" s="91" t="s">
        <v>1860</v>
      </c>
      <c r="D577" s="91" t="s">
        <v>549</v>
      </c>
      <c r="E577" s="91">
        <v>2010</v>
      </c>
      <c r="F577" s="91">
        <f t="shared" si="9"/>
        <v>2013.870214425235</v>
      </c>
      <c r="G577" s="91">
        <v>2264.6540524480001</v>
      </c>
    </row>
    <row r="578" spans="1:7">
      <c r="A578" s="91" t="s">
        <v>4</v>
      </c>
      <c r="B578" s="91" t="s">
        <v>1805</v>
      </c>
      <c r="C578" s="91" t="s">
        <v>1860</v>
      </c>
      <c r="D578" s="91" t="s">
        <v>540</v>
      </c>
      <c r="E578" s="91">
        <v>2010</v>
      </c>
      <c r="F578" s="91">
        <f t="shared" ref="F578:F641" si="10">G578*INDEX($J$28:$J$33,MATCH(D578,$I$28:$I$33,0),1)</f>
        <v>467990.15272585303</v>
      </c>
      <c r="G578" s="91">
        <v>467990.15272585303</v>
      </c>
    </row>
    <row r="579" spans="1:7">
      <c r="A579" s="91" t="s">
        <v>4</v>
      </c>
      <c r="B579" s="91" t="s">
        <v>1805</v>
      </c>
      <c r="C579" s="91" t="s">
        <v>1860</v>
      </c>
      <c r="D579" s="91" t="s">
        <v>548</v>
      </c>
      <c r="E579" s="91">
        <v>2010</v>
      </c>
      <c r="F579" s="91">
        <f t="shared" si="10"/>
        <v>323.21201503808004</v>
      </c>
      <c r="G579" s="91">
        <v>288.58215628400001</v>
      </c>
    </row>
    <row r="580" spans="1:7">
      <c r="A580" s="91" t="s">
        <v>4</v>
      </c>
      <c r="B580" s="91" t="s">
        <v>1805</v>
      </c>
      <c r="C580" s="91" t="s">
        <v>1860</v>
      </c>
      <c r="D580" s="91" t="s">
        <v>549</v>
      </c>
      <c r="E580" s="91">
        <v>2005</v>
      </c>
      <c r="F580" s="91">
        <f t="shared" si="10"/>
        <v>2112.9885488290774</v>
      </c>
      <c r="G580" s="91">
        <v>2376.1154247210002</v>
      </c>
    </row>
    <row r="581" spans="1:7">
      <c r="A581" s="91" t="s">
        <v>4</v>
      </c>
      <c r="B581" s="91" t="s">
        <v>1805</v>
      </c>
      <c r="C581" s="91" t="s">
        <v>1860</v>
      </c>
      <c r="D581" s="91" t="s">
        <v>540</v>
      </c>
      <c r="E581" s="91">
        <v>2005</v>
      </c>
      <c r="F581" s="91">
        <f t="shared" si="10"/>
        <v>484660.53257414902</v>
      </c>
      <c r="G581" s="91">
        <v>484660.53257414902</v>
      </c>
    </row>
    <row r="582" spans="1:7">
      <c r="A582" s="91" t="s">
        <v>4</v>
      </c>
      <c r="B582" s="91" t="s">
        <v>1805</v>
      </c>
      <c r="C582" s="91" t="s">
        <v>1860</v>
      </c>
      <c r="D582" s="91" t="s">
        <v>548</v>
      </c>
      <c r="E582" s="91">
        <v>2005</v>
      </c>
      <c r="F582" s="91">
        <f t="shared" si="10"/>
        <v>481.46460964448005</v>
      </c>
      <c r="G582" s="91">
        <v>429.879115754</v>
      </c>
    </row>
    <row r="583" spans="1:7">
      <c r="A583" s="91" t="s">
        <v>4</v>
      </c>
      <c r="B583" s="91" t="s">
        <v>1805</v>
      </c>
      <c r="C583" s="91" t="s">
        <v>1861</v>
      </c>
      <c r="D583" s="91" t="s">
        <v>549</v>
      </c>
      <c r="E583" s="91">
        <v>2016</v>
      </c>
      <c r="F583" s="91">
        <f t="shared" si="10"/>
        <v>691.76924999999994</v>
      </c>
      <c r="G583" s="91">
        <v>777.91409999999996</v>
      </c>
    </row>
    <row r="584" spans="1:7">
      <c r="A584" s="91" t="s">
        <v>4</v>
      </c>
      <c r="B584" s="91" t="s">
        <v>1805</v>
      </c>
      <c r="C584" s="91" t="s">
        <v>1861</v>
      </c>
      <c r="D584" s="91" t="s">
        <v>540</v>
      </c>
      <c r="E584" s="91">
        <v>2016</v>
      </c>
      <c r="F584" s="91">
        <f t="shared" si="10"/>
        <v>205710.219230013</v>
      </c>
      <c r="G584" s="91">
        <v>205710.219230013</v>
      </c>
    </row>
    <row r="585" spans="1:7">
      <c r="A585" s="91" t="s">
        <v>4</v>
      </c>
      <c r="B585" s="91" t="s">
        <v>1805</v>
      </c>
      <c r="C585" s="91" t="s">
        <v>1861</v>
      </c>
      <c r="D585" s="91" t="s">
        <v>548</v>
      </c>
      <c r="E585" s="91">
        <v>2016</v>
      </c>
      <c r="F585" s="91">
        <f t="shared" si="10"/>
        <v>511.5446</v>
      </c>
      <c r="G585" s="91">
        <v>456.73624999999998</v>
      </c>
    </row>
    <row r="586" spans="1:7">
      <c r="A586" s="91" t="s">
        <v>4</v>
      </c>
      <c r="B586" s="91" t="s">
        <v>1805</v>
      </c>
      <c r="C586" s="91" t="s">
        <v>1861</v>
      </c>
      <c r="D586" s="91" t="s">
        <v>549</v>
      </c>
      <c r="E586" s="91">
        <v>2015</v>
      </c>
      <c r="F586" s="91">
        <f t="shared" si="10"/>
        <v>716.03530000000001</v>
      </c>
      <c r="G586" s="91">
        <v>805.20195999999999</v>
      </c>
    </row>
    <row r="587" spans="1:7">
      <c r="A587" s="91" t="s">
        <v>4</v>
      </c>
      <c r="B587" s="91" t="s">
        <v>1805</v>
      </c>
      <c r="C587" s="91" t="s">
        <v>1861</v>
      </c>
      <c r="D587" s="91" t="s">
        <v>540</v>
      </c>
      <c r="E587" s="91">
        <v>2015</v>
      </c>
      <c r="F587" s="91">
        <f t="shared" si="10"/>
        <v>209604.905378461</v>
      </c>
      <c r="G587" s="91">
        <v>209604.905378461</v>
      </c>
    </row>
    <row r="588" spans="1:7">
      <c r="A588" s="91" t="s">
        <v>4</v>
      </c>
      <c r="B588" s="91" t="s">
        <v>1805</v>
      </c>
      <c r="C588" s="91" t="s">
        <v>1861</v>
      </c>
      <c r="D588" s="91" t="s">
        <v>548</v>
      </c>
      <c r="E588" s="91">
        <v>2015</v>
      </c>
      <c r="F588" s="91">
        <f t="shared" si="10"/>
        <v>545.14320000000009</v>
      </c>
      <c r="G588" s="91">
        <v>486.73500000000001</v>
      </c>
    </row>
    <row r="589" spans="1:7">
      <c r="A589" s="91" t="s">
        <v>4</v>
      </c>
      <c r="B589" s="91" t="s">
        <v>1805</v>
      </c>
      <c r="C589" s="91" t="s">
        <v>1861</v>
      </c>
      <c r="D589" s="91" t="s">
        <v>549</v>
      </c>
      <c r="E589" s="91">
        <v>2010</v>
      </c>
      <c r="F589" s="91">
        <f t="shared" si="10"/>
        <v>701.14892499999996</v>
      </c>
      <c r="G589" s="91">
        <v>788.46181000000001</v>
      </c>
    </row>
    <row r="590" spans="1:7">
      <c r="A590" s="91" t="s">
        <v>4</v>
      </c>
      <c r="B590" s="91" t="s">
        <v>1805</v>
      </c>
      <c r="C590" s="91" t="s">
        <v>1861</v>
      </c>
      <c r="D590" s="91" t="s">
        <v>540</v>
      </c>
      <c r="E590" s="91">
        <v>2010</v>
      </c>
      <c r="F590" s="91">
        <f t="shared" si="10"/>
        <v>214231.859679888</v>
      </c>
      <c r="G590" s="91">
        <v>214231.859679888</v>
      </c>
    </row>
    <row r="591" spans="1:7">
      <c r="A591" s="91" t="s">
        <v>4</v>
      </c>
      <c r="B591" s="91" t="s">
        <v>1805</v>
      </c>
      <c r="C591" s="91" t="s">
        <v>1861</v>
      </c>
      <c r="D591" s="91" t="s">
        <v>548</v>
      </c>
      <c r="E591" s="91">
        <v>2010</v>
      </c>
      <c r="F591" s="91">
        <f t="shared" si="10"/>
        <v>567.12880000000007</v>
      </c>
      <c r="G591" s="91">
        <v>506.36500000000001</v>
      </c>
    </row>
    <row r="592" spans="1:7">
      <c r="A592" s="91" t="s">
        <v>4</v>
      </c>
      <c r="B592" s="91" t="s">
        <v>1805</v>
      </c>
      <c r="C592" s="91" t="s">
        <v>1861</v>
      </c>
      <c r="D592" s="91" t="s">
        <v>549</v>
      </c>
      <c r="E592" s="91">
        <v>2005</v>
      </c>
      <c r="F592" s="91">
        <f t="shared" si="10"/>
        <v>661.53407499999992</v>
      </c>
      <c r="G592" s="91">
        <v>743.91378999999995</v>
      </c>
    </row>
    <row r="593" spans="1:7">
      <c r="A593" s="91" t="s">
        <v>4</v>
      </c>
      <c r="B593" s="91" t="s">
        <v>1805</v>
      </c>
      <c r="C593" s="91" t="s">
        <v>1861</v>
      </c>
      <c r="D593" s="91" t="s">
        <v>540</v>
      </c>
      <c r="E593" s="91">
        <v>2005</v>
      </c>
      <c r="F593" s="91">
        <f t="shared" si="10"/>
        <v>223389.17675097499</v>
      </c>
      <c r="G593" s="91">
        <v>223389.17675097499</v>
      </c>
    </row>
    <row r="594" spans="1:7">
      <c r="A594" s="91" t="s">
        <v>4</v>
      </c>
      <c r="B594" s="91" t="s">
        <v>1805</v>
      </c>
      <c r="C594" s="91" t="s">
        <v>1861</v>
      </c>
      <c r="D594" s="91" t="s">
        <v>548</v>
      </c>
      <c r="E594" s="91">
        <v>2005</v>
      </c>
      <c r="F594" s="91">
        <f t="shared" si="10"/>
        <v>692.82500000000005</v>
      </c>
      <c r="G594" s="91">
        <v>618.59375</v>
      </c>
    </row>
    <row r="595" spans="1:7">
      <c r="A595" s="91" t="s">
        <v>4</v>
      </c>
      <c r="B595" s="91" t="s">
        <v>1805</v>
      </c>
      <c r="C595" s="91" t="s">
        <v>1862</v>
      </c>
      <c r="D595" s="91" t="s">
        <v>549</v>
      </c>
      <c r="E595" s="91">
        <v>2016</v>
      </c>
      <c r="F595" s="91">
        <f t="shared" si="10"/>
        <v>3098.4842177985238</v>
      </c>
      <c r="G595" s="91">
        <v>3484.3331958640001</v>
      </c>
    </row>
    <row r="596" spans="1:7">
      <c r="A596" s="91" t="s">
        <v>4</v>
      </c>
      <c r="B596" s="91" t="s">
        <v>1805</v>
      </c>
      <c r="C596" s="91" t="s">
        <v>1862</v>
      </c>
      <c r="D596" s="91" t="s">
        <v>540</v>
      </c>
      <c r="E596" s="91">
        <v>2016</v>
      </c>
      <c r="F596" s="91">
        <f t="shared" si="10"/>
        <v>701973.68357989995</v>
      </c>
      <c r="G596" s="91">
        <v>701973.68357989995</v>
      </c>
    </row>
    <row r="597" spans="1:7">
      <c r="A597" s="91" t="s">
        <v>4</v>
      </c>
      <c r="B597" s="91" t="s">
        <v>1805</v>
      </c>
      <c r="C597" s="91" t="s">
        <v>1862</v>
      </c>
      <c r="D597" s="91" t="s">
        <v>548</v>
      </c>
      <c r="E597" s="91">
        <v>2016</v>
      </c>
      <c r="F597" s="91">
        <f t="shared" si="10"/>
        <v>1196453.3032826416</v>
      </c>
      <c r="G597" s="91">
        <v>1068261.8779309299</v>
      </c>
    </row>
    <row r="598" spans="1:7">
      <c r="A598" s="91" t="s">
        <v>4</v>
      </c>
      <c r="B598" s="91" t="s">
        <v>1805</v>
      </c>
      <c r="C598" s="91" t="s">
        <v>1862</v>
      </c>
      <c r="D598" s="91" t="s">
        <v>549</v>
      </c>
      <c r="E598" s="91">
        <v>2015</v>
      </c>
      <c r="F598" s="91">
        <f t="shared" si="10"/>
        <v>2454.5124017313256</v>
      </c>
      <c r="G598" s="91">
        <v>2760.168663079</v>
      </c>
    </row>
    <row r="599" spans="1:7">
      <c r="A599" s="91" t="s">
        <v>4</v>
      </c>
      <c r="B599" s="91" t="s">
        <v>1805</v>
      </c>
      <c r="C599" s="91" t="s">
        <v>1862</v>
      </c>
      <c r="D599" s="91" t="s">
        <v>540</v>
      </c>
      <c r="E599" s="91">
        <v>2015</v>
      </c>
      <c r="F599" s="91">
        <f t="shared" si="10"/>
        <v>628603.54889768898</v>
      </c>
      <c r="G599" s="91">
        <v>628603.54889768898</v>
      </c>
    </row>
    <row r="600" spans="1:7">
      <c r="A600" s="91" t="s">
        <v>4</v>
      </c>
      <c r="B600" s="91" t="s">
        <v>1805</v>
      </c>
      <c r="C600" s="91" t="s">
        <v>1862</v>
      </c>
      <c r="D600" s="91" t="s">
        <v>548</v>
      </c>
      <c r="E600" s="91">
        <v>2015</v>
      </c>
      <c r="F600" s="91">
        <f t="shared" si="10"/>
        <v>1215183.0263027393</v>
      </c>
      <c r="G600" s="91">
        <v>1084984.84491316</v>
      </c>
    </row>
    <row r="601" spans="1:7">
      <c r="A601" s="91" t="s">
        <v>4</v>
      </c>
      <c r="B601" s="91" t="s">
        <v>1805</v>
      </c>
      <c r="C601" s="91" t="s">
        <v>1862</v>
      </c>
      <c r="D601" s="91" t="s">
        <v>549</v>
      </c>
      <c r="E601" s="91">
        <v>2010</v>
      </c>
      <c r="F601" s="91">
        <f t="shared" si="10"/>
        <v>4354.2994183199662</v>
      </c>
      <c r="G601" s="91">
        <v>4896.5329307900001</v>
      </c>
    </row>
    <row r="602" spans="1:7">
      <c r="A602" s="91" t="s">
        <v>4</v>
      </c>
      <c r="B602" s="91" t="s">
        <v>1805</v>
      </c>
      <c r="C602" s="91" t="s">
        <v>1862</v>
      </c>
      <c r="D602" s="91" t="s">
        <v>540</v>
      </c>
      <c r="E602" s="91">
        <v>2010</v>
      </c>
      <c r="F602" s="91">
        <f t="shared" si="10"/>
        <v>925137.96560257499</v>
      </c>
      <c r="G602" s="91">
        <v>925137.96560257499</v>
      </c>
    </row>
    <row r="603" spans="1:7">
      <c r="A603" s="91" t="s">
        <v>4</v>
      </c>
      <c r="B603" s="91" t="s">
        <v>1805</v>
      </c>
      <c r="C603" s="91" t="s">
        <v>1862</v>
      </c>
      <c r="D603" s="91" t="s">
        <v>548</v>
      </c>
      <c r="E603" s="91">
        <v>2010</v>
      </c>
      <c r="F603" s="91">
        <f t="shared" si="10"/>
        <v>1287316.2975364497</v>
      </c>
      <c r="G603" s="91">
        <v>1149389.55137183</v>
      </c>
    </row>
    <row r="604" spans="1:7">
      <c r="A604" s="91" t="s">
        <v>4</v>
      </c>
      <c r="B604" s="91" t="s">
        <v>1805</v>
      </c>
      <c r="C604" s="91" t="s">
        <v>1862</v>
      </c>
      <c r="D604" s="91" t="s">
        <v>549</v>
      </c>
      <c r="E604" s="91">
        <v>2005</v>
      </c>
      <c r="F604" s="91">
        <f t="shared" si="10"/>
        <v>6906.5848501791443</v>
      </c>
      <c r="G604" s="91">
        <v>7766.6501334089999</v>
      </c>
    </row>
    <row r="605" spans="1:7">
      <c r="A605" s="91" t="s">
        <v>4</v>
      </c>
      <c r="B605" s="91" t="s">
        <v>1805</v>
      </c>
      <c r="C605" s="91" t="s">
        <v>1862</v>
      </c>
      <c r="D605" s="91" t="s">
        <v>540</v>
      </c>
      <c r="E605" s="91">
        <v>2005</v>
      </c>
      <c r="F605" s="91">
        <f t="shared" si="10"/>
        <v>1327184.76024793</v>
      </c>
      <c r="G605" s="91">
        <v>1327184.76024793</v>
      </c>
    </row>
    <row r="606" spans="1:7">
      <c r="A606" s="91" t="s">
        <v>4</v>
      </c>
      <c r="B606" s="91" t="s">
        <v>1805</v>
      </c>
      <c r="C606" s="91" t="s">
        <v>1862</v>
      </c>
      <c r="D606" s="91" t="s">
        <v>548</v>
      </c>
      <c r="E606" s="91">
        <v>2005</v>
      </c>
      <c r="F606" s="91">
        <f t="shared" si="10"/>
        <v>1252183.1126949762</v>
      </c>
      <c r="G606" s="91">
        <v>1118020.6363347999</v>
      </c>
    </row>
    <row r="607" spans="1:7">
      <c r="A607" s="91" t="s">
        <v>4</v>
      </c>
      <c r="B607" s="91" t="s">
        <v>1805</v>
      </c>
      <c r="C607" s="91" t="s">
        <v>1863</v>
      </c>
      <c r="D607" s="91" t="s">
        <v>549</v>
      </c>
      <c r="E607" s="91">
        <v>2016</v>
      </c>
      <c r="F607" s="91">
        <f t="shared" si="10"/>
        <v>262100.32684805361</v>
      </c>
      <c r="G607" s="91">
        <v>294739.23547441501</v>
      </c>
    </row>
    <row r="608" spans="1:7">
      <c r="A608" s="91" t="s">
        <v>4</v>
      </c>
      <c r="B608" s="91" t="s">
        <v>1805</v>
      </c>
      <c r="C608" s="91" t="s">
        <v>1863</v>
      </c>
      <c r="D608" s="91" t="s">
        <v>540</v>
      </c>
      <c r="E608" s="91">
        <v>2016</v>
      </c>
      <c r="F608" s="91">
        <f t="shared" si="10"/>
        <v>1066181.5503324701</v>
      </c>
      <c r="G608" s="91">
        <v>1066181.5503324701</v>
      </c>
    </row>
    <row r="609" spans="1:7">
      <c r="A609" s="91" t="s">
        <v>4</v>
      </c>
      <c r="B609" s="91" t="s">
        <v>1805</v>
      </c>
      <c r="C609" s="91" t="s">
        <v>1863</v>
      </c>
      <c r="D609" s="91" t="s">
        <v>548</v>
      </c>
      <c r="E609" s="91">
        <v>2016</v>
      </c>
      <c r="F609" s="91">
        <f t="shared" si="10"/>
        <v>66440.56623317457</v>
      </c>
      <c r="G609" s="91">
        <v>59321.934136762997</v>
      </c>
    </row>
    <row r="610" spans="1:7">
      <c r="A610" s="91" t="s">
        <v>4</v>
      </c>
      <c r="B610" s="91" t="s">
        <v>1805</v>
      </c>
      <c r="C610" s="91" t="s">
        <v>1863</v>
      </c>
      <c r="D610" s="91" t="s">
        <v>549</v>
      </c>
      <c r="E610" s="91">
        <v>2015</v>
      </c>
      <c r="F610" s="91">
        <f t="shared" si="10"/>
        <v>253666.48141222948</v>
      </c>
      <c r="G610" s="91">
        <v>285255.13758809201</v>
      </c>
    </row>
    <row r="611" spans="1:7">
      <c r="A611" s="91" t="s">
        <v>4</v>
      </c>
      <c r="B611" s="91" t="s">
        <v>1805</v>
      </c>
      <c r="C611" s="91" t="s">
        <v>1863</v>
      </c>
      <c r="D611" s="91" t="s">
        <v>540</v>
      </c>
      <c r="E611" s="91">
        <v>2015</v>
      </c>
      <c r="F611" s="91">
        <f t="shared" si="10"/>
        <v>1030073.11528466</v>
      </c>
      <c r="G611" s="91">
        <v>1030073.11528466</v>
      </c>
    </row>
    <row r="612" spans="1:7">
      <c r="A612" s="91" t="s">
        <v>4</v>
      </c>
      <c r="B612" s="91" t="s">
        <v>1805</v>
      </c>
      <c r="C612" s="91" t="s">
        <v>1863</v>
      </c>
      <c r="D612" s="91" t="s">
        <v>548</v>
      </c>
      <c r="E612" s="91">
        <v>2015</v>
      </c>
      <c r="F612" s="91">
        <f t="shared" si="10"/>
        <v>64302.790681641127</v>
      </c>
      <c r="G612" s="91">
        <v>57413.205965751004</v>
      </c>
    </row>
    <row r="613" spans="1:7">
      <c r="A613" s="91" t="s">
        <v>4</v>
      </c>
      <c r="B613" s="91" t="s">
        <v>1805</v>
      </c>
      <c r="C613" s="91" t="s">
        <v>1863</v>
      </c>
      <c r="D613" s="91" t="s">
        <v>549</v>
      </c>
      <c r="E613" s="91">
        <v>2010</v>
      </c>
      <c r="F613" s="91">
        <f t="shared" si="10"/>
        <v>266332.60429833172</v>
      </c>
      <c r="G613" s="91">
        <v>299498.55124869</v>
      </c>
    </row>
    <row r="614" spans="1:7">
      <c r="A614" s="91" t="s">
        <v>4</v>
      </c>
      <c r="B614" s="91" t="s">
        <v>1805</v>
      </c>
      <c r="C614" s="91" t="s">
        <v>1863</v>
      </c>
      <c r="D614" s="91" t="s">
        <v>540</v>
      </c>
      <c r="E614" s="91">
        <v>2010</v>
      </c>
      <c r="F614" s="91">
        <f t="shared" si="10"/>
        <v>389695.71042806999</v>
      </c>
      <c r="G614" s="91">
        <v>389695.71042806999</v>
      </c>
    </row>
    <row r="615" spans="1:7">
      <c r="A615" s="91" t="s">
        <v>4</v>
      </c>
      <c r="B615" s="91" t="s">
        <v>1805</v>
      </c>
      <c r="C615" s="91" t="s">
        <v>1863</v>
      </c>
      <c r="D615" s="91" t="s">
        <v>548</v>
      </c>
      <c r="E615" s="91">
        <v>2010</v>
      </c>
      <c r="F615" s="91">
        <f t="shared" si="10"/>
        <v>67514.639341466245</v>
      </c>
      <c r="G615" s="91">
        <v>60280.927983451998</v>
      </c>
    </row>
    <row r="616" spans="1:7">
      <c r="A616" s="91" t="s">
        <v>4</v>
      </c>
      <c r="B616" s="91" t="s">
        <v>1805</v>
      </c>
      <c r="C616" s="91" t="s">
        <v>1863</v>
      </c>
      <c r="D616" s="91" t="s">
        <v>549</v>
      </c>
      <c r="E616" s="91">
        <v>2005</v>
      </c>
      <c r="F616" s="91">
        <f t="shared" si="10"/>
        <v>302743.47566042392</v>
      </c>
      <c r="G616" s="91">
        <v>340443.606591722</v>
      </c>
    </row>
    <row r="617" spans="1:7">
      <c r="A617" s="91" t="s">
        <v>4</v>
      </c>
      <c r="B617" s="91" t="s">
        <v>1805</v>
      </c>
      <c r="C617" s="91" t="s">
        <v>1863</v>
      </c>
      <c r="D617" s="91" t="s">
        <v>540</v>
      </c>
      <c r="E617" s="91">
        <v>2005</v>
      </c>
      <c r="F617" s="91">
        <f t="shared" si="10"/>
        <v>44197.908149707997</v>
      </c>
      <c r="G617" s="91">
        <v>44197.908149707997</v>
      </c>
    </row>
    <row r="618" spans="1:7">
      <c r="A618" s="91" t="s">
        <v>4</v>
      </c>
      <c r="B618" s="91" t="s">
        <v>1805</v>
      </c>
      <c r="C618" s="91" t="s">
        <v>1863</v>
      </c>
      <c r="D618" s="91" t="s">
        <v>548</v>
      </c>
      <c r="E618" s="91">
        <v>2005</v>
      </c>
      <c r="F618" s="91">
        <f t="shared" si="10"/>
        <v>76744.770237727207</v>
      </c>
      <c r="G618" s="91">
        <v>68522.116283684998</v>
      </c>
    </row>
    <row r="619" spans="1:7">
      <c r="A619" s="91" t="s">
        <v>4</v>
      </c>
      <c r="B619" s="91" t="s">
        <v>1805</v>
      </c>
      <c r="C619" s="91" t="s">
        <v>1864</v>
      </c>
      <c r="D619" s="91" t="s">
        <v>549</v>
      </c>
      <c r="E619" s="91">
        <v>2016</v>
      </c>
      <c r="F619" s="91">
        <f t="shared" si="10"/>
        <v>70620.530255000005</v>
      </c>
      <c r="G619" s="91">
        <v>79414.784966000007</v>
      </c>
    </row>
    <row r="620" spans="1:7">
      <c r="A620" s="91" t="s">
        <v>4</v>
      </c>
      <c r="B620" s="91" t="s">
        <v>1805</v>
      </c>
      <c r="C620" s="91" t="s">
        <v>1864</v>
      </c>
      <c r="D620" s="91" t="s">
        <v>540</v>
      </c>
      <c r="E620" s="91">
        <v>2016</v>
      </c>
      <c r="F620" s="91">
        <f t="shared" si="10"/>
        <v>7942465.5977728199</v>
      </c>
      <c r="G620" s="91">
        <v>7942465.5977728199</v>
      </c>
    </row>
    <row r="621" spans="1:7">
      <c r="A621" s="91" t="s">
        <v>4</v>
      </c>
      <c r="B621" s="91" t="s">
        <v>1805</v>
      </c>
      <c r="C621" s="91" t="s">
        <v>1864</v>
      </c>
      <c r="D621" s="91" t="s">
        <v>548</v>
      </c>
      <c r="E621" s="91">
        <v>2016</v>
      </c>
      <c r="F621" s="91">
        <f t="shared" si="10"/>
        <v>9436.6551999999992</v>
      </c>
      <c r="G621" s="91">
        <v>8425.5849999999991</v>
      </c>
    </row>
    <row r="622" spans="1:7">
      <c r="A622" s="91" t="s">
        <v>4</v>
      </c>
      <c r="B622" s="91" t="s">
        <v>1805</v>
      </c>
      <c r="C622" s="91" t="s">
        <v>1864</v>
      </c>
      <c r="D622" s="91" t="s">
        <v>549</v>
      </c>
      <c r="E622" s="91">
        <v>2015</v>
      </c>
      <c r="F622" s="91">
        <f t="shared" si="10"/>
        <v>79371.526675000001</v>
      </c>
      <c r="G622" s="91">
        <v>89255.528109999999</v>
      </c>
    </row>
    <row r="623" spans="1:7">
      <c r="A623" s="91" t="s">
        <v>4</v>
      </c>
      <c r="B623" s="91" t="s">
        <v>1805</v>
      </c>
      <c r="C623" s="91" t="s">
        <v>1864</v>
      </c>
      <c r="D623" s="91" t="s">
        <v>540</v>
      </c>
      <c r="E623" s="91">
        <v>2015</v>
      </c>
      <c r="F623" s="91">
        <f t="shared" si="10"/>
        <v>8300360.4749028003</v>
      </c>
      <c r="G623" s="91">
        <v>8300360.4749028003</v>
      </c>
    </row>
    <row r="624" spans="1:7">
      <c r="A624" s="91" t="s">
        <v>4</v>
      </c>
      <c r="B624" s="91" t="s">
        <v>1805</v>
      </c>
      <c r="C624" s="91" t="s">
        <v>1864</v>
      </c>
      <c r="D624" s="91" t="s">
        <v>548</v>
      </c>
      <c r="E624" s="91">
        <v>2015</v>
      </c>
      <c r="F624" s="91">
        <f t="shared" si="10"/>
        <v>10390.68744</v>
      </c>
      <c r="G624" s="91">
        <v>9277.3994999999995</v>
      </c>
    </row>
    <row r="625" spans="1:7">
      <c r="A625" s="91" t="s">
        <v>4</v>
      </c>
      <c r="B625" s="91" t="s">
        <v>1805</v>
      </c>
      <c r="C625" s="91" t="s">
        <v>1864</v>
      </c>
      <c r="D625" s="91" t="s">
        <v>549</v>
      </c>
      <c r="E625" s="91">
        <v>2010</v>
      </c>
      <c r="F625" s="91">
        <f t="shared" si="10"/>
        <v>130317.59568000001</v>
      </c>
      <c r="G625" s="91">
        <v>146545.82457600001</v>
      </c>
    </row>
    <row r="626" spans="1:7">
      <c r="A626" s="91" t="s">
        <v>4</v>
      </c>
      <c r="B626" s="91" t="s">
        <v>1805</v>
      </c>
      <c r="C626" s="91" t="s">
        <v>1864</v>
      </c>
      <c r="D626" s="91" t="s">
        <v>540</v>
      </c>
      <c r="E626" s="91">
        <v>2010</v>
      </c>
      <c r="F626" s="91">
        <f t="shared" si="10"/>
        <v>9920379.6278762706</v>
      </c>
      <c r="G626" s="91">
        <v>9920379.6278762706</v>
      </c>
    </row>
    <row r="627" spans="1:7">
      <c r="A627" s="91" t="s">
        <v>4</v>
      </c>
      <c r="B627" s="91" t="s">
        <v>1805</v>
      </c>
      <c r="C627" s="91" t="s">
        <v>1864</v>
      </c>
      <c r="D627" s="91" t="s">
        <v>548</v>
      </c>
      <c r="E627" s="91">
        <v>2010</v>
      </c>
      <c r="F627" s="91">
        <f t="shared" si="10"/>
        <v>16752.809500000003</v>
      </c>
      <c r="G627" s="91">
        <v>14957.865625</v>
      </c>
    </row>
    <row r="628" spans="1:7">
      <c r="A628" s="91" t="s">
        <v>4</v>
      </c>
      <c r="B628" s="91" t="s">
        <v>1805</v>
      </c>
      <c r="C628" s="91" t="s">
        <v>1864</v>
      </c>
      <c r="D628" s="91" t="s">
        <v>549</v>
      </c>
      <c r="E628" s="91">
        <v>2005</v>
      </c>
      <c r="F628" s="91">
        <f t="shared" si="10"/>
        <v>165758.38139</v>
      </c>
      <c r="G628" s="91">
        <v>186399.991148</v>
      </c>
    </row>
    <row r="629" spans="1:7">
      <c r="A629" s="91" t="s">
        <v>4</v>
      </c>
      <c r="B629" s="91" t="s">
        <v>1805</v>
      </c>
      <c r="C629" s="91" t="s">
        <v>1864</v>
      </c>
      <c r="D629" s="91" t="s">
        <v>540</v>
      </c>
      <c r="E629" s="91">
        <v>2005</v>
      </c>
      <c r="F629" s="91">
        <f t="shared" si="10"/>
        <v>10529569.3006524</v>
      </c>
      <c r="G629" s="91">
        <v>10529569.3006524</v>
      </c>
    </row>
    <row r="630" spans="1:7">
      <c r="A630" s="91" t="s">
        <v>4</v>
      </c>
      <c r="B630" s="91" t="s">
        <v>1805</v>
      </c>
      <c r="C630" s="91" t="s">
        <v>1864</v>
      </c>
      <c r="D630" s="91" t="s">
        <v>548</v>
      </c>
      <c r="E630" s="91">
        <v>2005</v>
      </c>
      <c r="F630" s="91">
        <f t="shared" si="10"/>
        <v>22091.995660000004</v>
      </c>
      <c r="G630" s="91">
        <v>19724.996125000001</v>
      </c>
    </row>
    <row r="631" spans="1:7">
      <c r="A631" s="91" t="s">
        <v>4</v>
      </c>
      <c r="B631" s="91" t="s">
        <v>1805</v>
      </c>
      <c r="C631" s="91" t="s">
        <v>1865</v>
      </c>
      <c r="D631" s="91" t="s">
        <v>549</v>
      </c>
      <c r="E631" s="91">
        <v>2016</v>
      </c>
      <c r="F631" s="91">
        <f t="shared" si="10"/>
        <v>16490.602537436946</v>
      </c>
      <c r="G631" s="91">
        <v>18544.149268514</v>
      </c>
    </row>
    <row r="632" spans="1:7">
      <c r="A632" s="91" t="s">
        <v>4</v>
      </c>
      <c r="B632" s="91" t="s">
        <v>1805</v>
      </c>
      <c r="C632" s="91" t="s">
        <v>1865</v>
      </c>
      <c r="D632" s="91" t="s">
        <v>540</v>
      </c>
      <c r="E632" s="91">
        <v>2016</v>
      </c>
      <c r="F632" s="91">
        <f t="shared" si="10"/>
        <v>821452.23241328401</v>
      </c>
      <c r="G632" s="91">
        <v>821452.23241328401</v>
      </c>
    </row>
    <row r="633" spans="1:7">
      <c r="A633" s="91" t="s">
        <v>4</v>
      </c>
      <c r="B633" s="91" t="s">
        <v>1805</v>
      </c>
      <c r="C633" s="91" t="s">
        <v>1865</v>
      </c>
      <c r="D633" s="91" t="s">
        <v>548</v>
      </c>
      <c r="E633" s="91">
        <v>2016</v>
      </c>
      <c r="F633" s="91">
        <f t="shared" si="10"/>
        <v>5445.0102717953605</v>
      </c>
      <c r="G633" s="91">
        <v>4861.6163141030001</v>
      </c>
    </row>
    <row r="634" spans="1:7">
      <c r="A634" s="91" t="s">
        <v>4</v>
      </c>
      <c r="B634" s="91" t="s">
        <v>1805</v>
      </c>
      <c r="C634" s="91" t="s">
        <v>1865</v>
      </c>
      <c r="D634" s="91" t="s">
        <v>549</v>
      </c>
      <c r="E634" s="91">
        <v>2015</v>
      </c>
      <c r="F634" s="91">
        <f t="shared" si="10"/>
        <v>17075.715763424243</v>
      </c>
      <c r="G634" s="91">
        <v>19202.125650945</v>
      </c>
    </row>
    <row r="635" spans="1:7">
      <c r="A635" s="91" t="s">
        <v>4</v>
      </c>
      <c r="B635" s="91" t="s">
        <v>1805</v>
      </c>
      <c r="C635" s="91" t="s">
        <v>1865</v>
      </c>
      <c r="D635" s="91" t="s">
        <v>540</v>
      </c>
      <c r="E635" s="91">
        <v>2015</v>
      </c>
      <c r="F635" s="91">
        <f t="shared" si="10"/>
        <v>949699.00024725904</v>
      </c>
      <c r="G635" s="91">
        <v>949699.00024725904</v>
      </c>
    </row>
    <row r="636" spans="1:7">
      <c r="A636" s="91" t="s">
        <v>4</v>
      </c>
      <c r="B636" s="91" t="s">
        <v>1805</v>
      </c>
      <c r="C636" s="91" t="s">
        <v>1865</v>
      </c>
      <c r="D636" s="91" t="s">
        <v>548</v>
      </c>
      <c r="E636" s="91">
        <v>2015</v>
      </c>
      <c r="F636" s="91">
        <f t="shared" si="10"/>
        <v>5638.2080350926408</v>
      </c>
      <c r="G636" s="91">
        <v>5034.1143170470004</v>
      </c>
    </row>
    <row r="637" spans="1:7">
      <c r="A637" s="91" t="s">
        <v>4</v>
      </c>
      <c r="B637" s="91" t="s">
        <v>1805</v>
      </c>
      <c r="C637" s="91" t="s">
        <v>1865</v>
      </c>
      <c r="D637" s="91" t="s">
        <v>549</v>
      </c>
      <c r="E637" s="91">
        <v>2010</v>
      </c>
      <c r="F637" s="91">
        <f t="shared" si="10"/>
        <v>15332.392426932214</v>
      </c>
      <c r="G637" s="91">
        <v>17241.70921972</v>
      </c>
    </row>
    <row r="638" spans="1:7">
      <c r="A638" s="91" t="s">
        <v>4</v>
      </c>
      <c r="B638" s="91" t="s">
        <v>1805</v>
      </c>
      <c r="C638" s="91" t="s">
        <v>1865</v>
      </c>
      <c r="D638" s="91" t="s">
        <v>540</v>
      </c>
      <c r="E638" s="91">
        <v>2010</v>
      </c>
      <c r="F638" s="91">
        <f t="shared" si="10"/>
        <v>629339.76434616197</v>
      </c>
      <c r="G638" s="91">
        <v>629339.76434616197</v>
      </c>
    </row>
    <row r="639" spans="1:7">
      <c r="A639" s="91" t="s">
        <v>4</v>
      </c>
      <c r="B639" s="91" t="s">
        <v>1805</v>
      </c>
      <c r="C639" s="91" t="s">
        <v>1865</v>
      </c>
      <c r="D639" s="91" t="s">
        <v>548</v>
      </c>
      <c r="E639" s="91">
        <v>2010</v>
      </c>
      <c r="F639" s="91">
        <f t="shared" si="10"/>
        <v>5062.5824051196805</v>
      </c>
      <c r="G639" s="91">
        <v>4520.1628617140004</v>
      </c>
    </row>
    <row r="640" spans="1:7">
      <c r="A640" s="91" t="s">
        <v>4</v>
      </c>
      <c r="B640" s="91" t="s">
        <v>1805</v>
      </c>
      <c r="C640" s="91" t="s">
        <v>1865</v>
      </c>
      <c r="D640" s="91" t="s">
        <v>549</v>
      </c>
      <c r="E640" s="91">
        <v>2005</v>
      </c>
      <c r="F640" s="91">
        <f t="shared" si="10"/>
        <v>17614.666340773976</v>
      </c>
      <c r="G640" s="91">
        <v>19808.190828493</v>
      </c>
    </row>
    <row r="641" spans="1:7">
      <c r="A641" s="91" t="s">
        <v>4</v>
      </c>
      <c r="B641" s="91" t="s">
        <v>1805</v>
      </c>
      <c r="C641" s="91" t="s">
        <v>1865</v>
      </c>
      <c r="D641" s="91" t="s">
        <v>540</v>
      </c>
      <c r="E641" s="91">
        <v>2005</v>
      </c>
      <c r="F641" s="91">
        <f t="shared" si="10"/>
        <v>904348.34567541396</v>
      </c>
      <c r="G641" s="91">
        <v>904348.34567541396</v>
      </c>
    </row>
    <row r="642" spans="1:7">
      <c r="A642" s="91" t="s">
        <v>4</v>
      </c>
      <c r="B642" s="91" t="s">
        <v>1805</v>
      </c>
      <c r="C642" s="91" t="s">
        <v>1865</v>
      </c>
      <c r="D642" s="91" t="s">
        <v>548</v>
      </c>
      <c r="E642" s="91">
        <v>2005</v>
      </c>
      <c r="F642" s="91">
        <f t="shared" ref="F642:F705" si="11">G642*INDEX($J$28:$J$33,MATCH(D642,$I$28:$I$33,0),1)</f>
        <v>5816.1634144062409</v>
      </c>
      <c r="G642" s="91">
        <v>5193.0030485770003</v>
      </c>
    </row>
    <row r="643" spans="1:7">
      <c r="A643" s="91" t="s">
        <v>4</v>
      </c>
      <c r="B643" s="91" t="s">
        <v>1805</v>
      </c>
      <c r="C643" s="91" t="s">
        <v>1866</v>
      </c>
      <c r="D643" s="91" t="s">
        <v>549</v>
      </c>
      <c r="E643" s="91">
        <v>2016</v>
      </c>
      <c r="F643" s="91">
        <f t="shared" si="11"/>
        <v>310.62783250000001</v>
      </c>
      <c r="G643" s="91">
        <v>349.30978900000002</v>
      </c>
    </row>
    <row r="644" spans="1:7">
      <c r="A644" s="91" t="s">
        <v>4</v>
      </c>
      <c r="B644" s="91" t="s">
        <v>1805</v>
      </c>
      <c r="C644" s="91" t="s">
        <v>1866</v>
      </c>
      <c r="D644" s="91" t="s">
        <v>540</v>
      </c>
      <c r="E644" s="91">
        <v>2016</v>
      </c>
      <c r="F644" s="91">
        <f t="shared" si="11"/>
        <v>55109.341180495001</v>
      </c>
      <c r="G644" s="91">
        <v>55109.341180495001</v>
      </c>
    </row>
    <row r="645" spans="1:7">
      <c r="A645" s="91" t="s">
        <v>4</v>
      </c>
      <c r="B645" s="91" t="s">
        <v>1805</v>
      </c>
      <c r="C645" s="91" t="s">
        <v>1866</v>
      </c>
      <c r="D645" s="91" t="s">
        <v>548</v>
      </c>
      <c r="E645" s="91">
        <v>2016</v>
      </c>
      <c r="F645" s="91">
        <f t="shared" si="11"/>
        <v>114.13724000000001</v>
      </c>
      <c r="G645" s="91">
        <v>101.90825</v>
      </c>
    </row>
    <row r="646" spans="1:7">
      <c r="A646" s="91" t="s">
        <v>4</v>
      </c>
      <c r="B646" s="91" t="s">
        <v>1805</v>
      </c>
      <c r="C646" s="91" t="s">
        <v>1866</v>
      </c>
      <c r="D646" s="91" t="s">
        <v>549</v>
      </c>
      <c r="E646" s="91">
        <v>2015</v>
      </c>
      <c r="F646" s="91">
        <f t="shared" si="11"/>
        <v>321.88397250000003</v>
      </c>
      <c r="G646" s="91">
        <v>361.96763700000002</v>
      </c>
    </row>
    <row r="647" spans="1:7">
      <c r="A647" s="91" t="s">
        <v>4</v>
      </c>
      <c r="B647" s="91" t="s">
        <v>1805</v>
      </c>
      <c r="C647" s="91" t="s">
        <v>1866</v>
      </c>
      <c r="D647" s="91" t="s">
        <v>540</v>
      </c>
      <c r="E647" s="91">
        <v>2015</v>
      </c>
      <c r="F647" s="91">
        <f t="shared" si="11"/>
        <v>54042.154566211997</v>
      </c>
      <c r="G647" s="91">
        <v>54042.154566211997</v>
      </c>
    </row>
    <row r="648" spans="1:7">
      <c r="A648" s="91" t="s">
        <v>4</v>
      </c>
      <c r="B648" s="91" t="s">
        <v>1805</v>
      </c>
      <c r="C648" s="91" t="s">
        <v>1866</v>
      </c>
      <c r="D648" s="91" t="s">
        <v>548</v>
      </c>
      <c r="E648" s="91">
        <v>2015</v>
      </c>
      <c r="F648" s="91">
        <f t="shared" si="11"/>
        <v>115.71126000000001</v>
      </c>
      <c r="G648" s="91">
        <v>103.313625</v>
      </c>
    </row>
    <row r="649" spans="1:7">
      <c r="A649" s="91" t="s">
        <v>4</v>
      </c>
      <c r="B649" s="91" t="s">
        <v>1805</v>
      </c>
      <c r="C649" s="91" t="s">
        <v>1866</v>
      </c>
      <c r="D649" s="91" t="s">
        <v>549</v>
      </c>
      <c r="E649" s="91">
        <v>2010</v>
      </c>
      <c r="F649" s="91">
        <f t="shared" si="11"/>
        <v>449.62854749999997</v>
      </c>
      <c r="G649" s="91">
        <v>505.62002699999999</v>
      </c>
    </row>
    <row r="650" spans="1:7">
      <c r="A650" s="91" t="s">
        <v>4</v>
      </c>
      <c r="B650" s="91" t="s">
        <v>1805</v>
      </c>
      <c r="C650" s="91" t="s">
        <v>1866</v>
      </c>
      <c r="D650" s="91" t="s">
        <v>540</v>
      </c>
      <c r="E650" s="91">
        <v>2010</v>
      </c>
      <c r="F650" s="91">
        <f t="shared" si="11"/>
        <v>59843.602308467998</v>
      </c>
      <c r="G650" s="91">
        <v>59843.602308467998</v>
      </c>
    </row>
    <row r="651" spans="1:7">
      <c r="A651" s="91" t="s">
        <v>4</v>
      </c>
      <c r="B651" s="91" t="s">
        <v>1805</v>
      </c>
      <c r="C651" s="91" t="s">
        <v>1866</v>
      </c>
      <c r="D651" s="91" t="s">
        <v>548</v>
      </c>
      <c r="E651" s="91">
        <v>2010</v>
      </c>
      <c r="F651" s="91">
        <f t="shared" si="11"/>
        <v>147.72926000000001</v>
      </c>
      <c r="G651" s="91">
        <v>131.90112500000001</v>
      </c>
    </row>
    <row r="652" spans="1:7">
      <c r="A652" s="91" t="s">
        <v>4</v>
      </c>
      <c r="B652" s="91" t="s">
        <v>1805</v>
      </c>
      <c r="C652" s="91" t="s">
        <v>1866</v>
      </c>
      <c r="D652" s="91" t="s">
        <v>549</v>
      </c>
      <c r="E652" s="91">
        <v>2005</v>
      </c>
      <c r="F652" s="91">
        <f t="shared" si="11"/>
        <v>502.37691675000002</v>
      </c>
      <c r="G652" s="91">
        <v>564.93706110000005</v>
      </c>
    </row>
    <row r="653" spans="1:7">
      <c r="A653" s="91" t="s">
        <v>4</v>
      </c>
      <c r="B653" s="91" t="s">
        <v>1805</v>
      </c>
      <c r="C653" s="91" t="s">
        <v>1866</v>
      </c>
      <c r="D653" s="91" t="s">
        <v>540</v>
      </c>
      <c r="E653" s="91">
        <v>2005</v>
      </c>
      <c r="F653" s="91">
        <f t="shared" si="11"/>
        <v>57843.650897681997</v>
      </c>
      <c r="G653" s="91">
        <v>57843.650897681997</v>
      </c>
    </row>
    <row r="654" spans="1:7">
      <c r="A654" s="91" t="s">
        <v>4</v>
      </c>
      <c r="B654" s="91" t="s">
        <v>1805</v>
      </c>
      <c r="C654" s="91" t="s">
        <v>1866</v>
      </c>
      <c r="D654" s="91" t="s">
        <v>548</v>
      </c>
      <c r="E654" s="91">
        <v>2005</v>
      </c>
      <c r="F654" s="91">
        <f t="shared" si="11"/>
        <v>176.89851200000001</v>
      </c>
      <c r="G654" s="91">
        <v>157.9451</v>
      </c>
    </row>
    <row r="655" spans="1:7">
      <c r="A655" s="91" t="s">
        <v>1867</v>
      </c>
      <c r="B655" s="91" t="s">
        <v>1805</v>
      </c>
      <c r="C655" s="91" t="s">
        <v>1868</v>
      </c>
      <c r="D655" s="91" t="s">
        <v>549</v>
      </c>
      <c r="E655" s="91">
        <v>2016</v>
      </c>
      <c r="F655" s="91">
        <f t="shared" si="11"/>
        <v>0</v>
      </c>
      <c r="G655" s="91">
        <v>0</v>
      </c>
    </row>
    <row r="656" spans="1:7">
      <c r="A656" s="91" t="s">
        <v>1867</v>
      </c>
      <c r="B656" s="91" t="s">
        <v>1805</v>
      </c>
      <c r="C656" s="91" t="s">
        <v>1868</v>
      </c>
      <c r="D656" s="91" t="s">
        <v>540</v>
      </c>
      <c r="E656" s="91">
        <v>2016</v>
      </c>
      <c r="F656" s="91">
        <f t="shared" si="11"/>
        <v>0</v>
      </c>
      <c r="G656" s="91">
        <v>0</v>
      </c>
    </row>
    <row r="657" spans="1:7">
      <c r="A657" s="91" t="s">
        <v>1867</v>
      </c>
      <c r="B657" s="91" t="s">
        <v>1805</v>
      </c>
      <c r="C657" s="91" t="s">
        <v>1868</v>
      </c>
      <c r="D657" s="91" t="s">
        <v>548</v>
      </c>
      <c r="E657" s="91">
        <v>2016</v>
      </c>
      <c r="F657" s="91">
        <f t="shared" si="11"/>
        <v>0</v>
      </c>
      <c r="G657" s="91">
        <v>0</v>
      </c>
    </row>
    <row r="658" spans="1:7">
      <c r="A658" s="91" t="s">
        <v>1867</v>
      </c>
      <c r="B658" s="91" t="s">
        <v>1805</v>
      </c>
      <c r="C658" s="91" t="s">
        <v>1868</v>
      </c>
      <c r="D658" s="91" t="s">
        <v>549</v>
      </c>
      <c r="E658" s="91">
        <v>2015</v>
      </c>
      <c r="F658" s="91">
        <f t="shared" si="11"/>
        <v>0</v>
      </c>
      <c r="G658" s="91">
        <v>0</v>
      </c>
    </row>
    <row r="659" spans="1:7">
      <c r="A659" s="91" t="s">
        <v>1867</v>
      </c>
      <c r="B659" s="91" t="s">
        <v>1805</v>
      </c>
      <c r="C659" s="91" t="s">
        <v>1868</v>
      </c>
      <c r="D659" s="91" t="s">
        <v>540</v>
      </c>
      <c r="E659" s="91">
        <v>2015</v>
      </c>
      <c r="F659" s="91">
        <f t="shared" si="11"/>
        <v>0</v>
      </c>
      <c r="G659" s="91">
        <v>0</v>
      </c>
    </row>
    <row r="660" spans="1:7">
      <c r="A660" s="91" t="s">
        <v>1867</v>
      </c>
      <c r="B660" s="91" t="s">
        <v>1805</v>
      </c>
      <c r="C660" s="91" t="s">
        <v>1868</v>
      </c>
      <c r="D660" s="91" t="s">
        <v>548</v>
      </c>
      <c r="E660" s="91">
        <v>2015</v>
      </c>
      <c r="F660" s="91">
        <f t="shared" si="11"/>
        <v>0</v>
      </c>
      <c r="G660" s="91">
        <v>0</v>
      </c>
    </row>
    <row r="661" spans="1:7">
      <c r="A661" s="91" t="s">
        <v>1867</v>
      </c>
      <c r="B661" s="91" t="s">
        <v>1805</v>
      </c>
      <c r="C661" s="91" t="s">
        <v>1868</v>
      </c>
      <c r="D661" s="91" t="s">
        <v>549</v>
      </c>
      <c r="E661" s="91">
        <v>2010</v>
      </c>
      <c r="F661" s="91">
        <f t="shared" si="11"/>
        <v>0</v>
      </c>
      <c r="G661" s="91">
        <v>0</v>
      </c>
    </row>
    <row r="662" spans="1:7">
      <c r="A662" s="91" t="s">
        <v>1867</v>
      </c>
      <c r="B662" s="91" t="s">
        <v>1805</v>
      </c>
      <c r="C662" s="91" t="s">
        <v>1868</v>
      </c>
      <c r="D662" s="91" t="s">
        <v>540</v>
      </c>
      <c r="E662" s="91">
        <v>2010</v>
      </c>
      <c r="F662" s="91">
        <f t="shared" si="11"/>
        <v>0</v>
      </c>
      <c r="G662" s="91">
        <v>0</v>
      </c>
    </row>
    <row r="663" spans="1:7">
      <c r="A663" s="91" t="s">
        <v>1867</v>
      </c>
      <c r="B663" s="91" t="s">
        <v>1805</v>
      </c>
      <c r="C663" s="91" t="s">
        <v>1868</v>
      </c>
      <c r="D663" s="91" t="s">
        <v>548</v>
      </c>
      <c r="E663" s="91">
        <v>2010</v>
      </c>
      <c r="F663" s="91">
        <f t="shared" si="11"/>
        <v>0</v>
      </c>
      <c r="G663" s="91">
        <v>0</v>
      </c>
    </row>
    <row r="664" spans="1:7">
      <c r="A664" s="91" t="s">
        <v>1867</v>
      </c>
      <c r="B664" s="91" t="s">
        <v>1805</v>
      </c>
      <c r="C664" s="91" t="s">
        <v>1868</v>
      </c>
      <c r="D664" s="91" t="s">
        <v>549</v>
      </c>
      <c r="E664" s="91">
        <v>2005</v>
      </c>
      <c r="F664" s="91">
        <f t="shared" si="11"/>
        <v>0</v>
      </c>
      <c r="G664" s="91">
        <v>0</v>
      </c>
    </row>
    <row r="665" spans="1:7">
      <c r="A665" s="91" t="s">
        <v>1867</v>
      </c>
      <c r="B665" s="91" t="s">
        <v>1805</v>
      </c>
      <c r="C665" s="91" t="s">
        <v>1868</v>
      </c>
      <c r="D665" s="91" t="s">
        <v>540</v>
      </c>
      <c r="E665" s="91">
        <v>2005</v>
      </c>
      <c r="F665" s="91">
        <f t="shared" si="11"/>
        <v>0</v>
      </c>
      <c r="G665" s="91">
        <v>0</v>
      </c>
    </row>
    <row r="666" spans="1:7">
      <c r="A666" s="91" t="s">
        <v>1867</v>
      </c>
      <c r="B666" s="91" t="s">
        <v>1805</v>
      </c>
      <c r="C666" s="91" t="s">
        <v>1868</v>
      </c>
      <c r="D666" s="91" t="s">
        <v>548</v>
      </c>
      <c r="E666" s="91">
        <v>2005</v>
      </c>
      <c r="F666" s="91">
        <f t="shared" si="11"/>
        <v>0</v>
      </c>
      <c r="G666" s="91">
        <v>0</v>
      </c>
    </row>
    <row r="667" spans="1:7">
      <c r="A667" s="91" t="s">
        <v>1867</v>
      </c>
      <c r="B667" s="91" t="s">
        <v>1805</v>
      </c>
      <c r="C667" s="91" t="s">
        <v>1170</v>
      </c>
      <c r="D667" s="91" t="s">
        <v>549</v>
      </c>
      <c r="E667" s="91">
        <v>2016</v>
      </c>
      <c r="F667" s="91">
        <f t="shared" si="11"/>
        <v>0</v>
      </c>
      <c r="G667" s="91">
        <v>0</v>
      </c>
    </row>
    <row r="668" spans="1:7">
      <c r="A668" s="91" t="s">
        <v>1867</v>
      </c>
      <c r="B668" s="91" t="s">
        <v>1805</v>
      </c>
      <c r="C668" s="91" t="s">
        <v>1170</v>
      </c>
      <c r="D668" s="91" t="s">
        <v>540</v>
      </c>
      <c r="E668" s="91">
        <v>2016</v>
      </c>
      <c r="F668" s="91">
        <f t="shared" si="11"/>
        <v>0</v>
      </c>
      <c r="G668" s="91">
        <v>0</v>
      </c>
    </row>
    <row r="669" spans="1:7">
      <c r="A669" s="91" t="s">
        <v>1867</v>
      </c>
      <c r="B669" s="91" t="s">
        <v>1805</v>
      </c>
      <c r="C669" s="91" t="s">
        <v>1170</v>
      </c>
      <c r="D669" s="91" t="s">
        <v>548</v>
      </c>
      <c r="E669" s="91">
        <v>2016</v>
      </c>
      <c r="F669" s="91">
        <f t="shared" si="11"/>
        <v>0</v>
      </c>
      <c r="G669" s="91">
        <v>0</v>
      </c>
    </row>
    <row r="670" spans="1:7">
      <c r="A670" s="91" t="s">
        <v>1867</v>
      </c>
      <c r="B670" s="91" t="s">
        <v>1805</v>
      </c>
      <c r="C670" s="91" t="s">
        <v>1170</v>
      </c>
      <c r="D670" s="91" t="s">
        <v>549</v>
      </c>
      <c r="E670" s="91">
        <v>2015</v>
      </c>
      <c r="F670" s="91">
        <f t="shared" si="11"/>
        <v>0</v>
      </c>
      <c r="G670" s="91">
        <v>0</v>
      </c>
    </row>
    <row r="671" spans="1:7">
      <c r="A671" s="91" t="s">
        <v>1867</v>
      </c>
      <c r="B671" s="91" t="s">
        <v>1805</v>
      </c>
      <c r="C671" s="91" t="s">
        <v>1170</v>
      </c>
      <c r="D671" s="91" t="s">
        <v>540</v>
      </c>
      <c r="E671" s="91">
        <v>2015</v>
      </c>
      <c r="F671" s="91">
        <f t="shared" si="11"/>
        <v>0</v>
      </c>
      <c r="G671" s="91">
        <v>0</v>
      </c>
    </row>
    <row r="672" spans="1:7">
      <c r="A672" s="91" t="s">
        <v>1867</v>
      </c>
      <c r="B672" s="91" t="s">
        <v>1805</v>
      </c>
      <c r="C672" s="91" t="s">
        <v>1170</v>
      </c>
      <c r="D672" s="91" t="s">
        <v>548</v>
      </c>
      <c r="E672" s="91">
        <v>2015</v>
      </c>
      <c r="F672" s="91">
        <f t="shared" si="11"/>
        <v>0</v>
      </c>
      <c r="G672" s="91">
        <v>0</v>
      </c>
    </row>
    <row r="673" spans="1:7">
      <c r="A673" s="91" t="s">
        <v>1867</v>
      </c>
      <c r="B673" s="91" t="s">
        <v>1805</v>
      </c>
      <c r="C673" s="91" t="s">
        <v>1170</v>
      </c>
      <c r="D673" s="91" t="s">
        <v>549</v>
      </c>
      <c r="E673" s="91">
        <v>2010</v>
      </c>
      <c r="F673" s="91">
        <f t="shared" si="11"/>
        <v>0</v>
      </c>
      <c r="G673" s="91">
        <v>0</v>
      </c>
    </row>
    <row r="674" spans="1:7">
      <c r="A674" s="91" t="s">
        <v>1867</v>
      </c>
      <c r="B674" s="91" t="s">
        <v>1805</v>
      </c>
      <c r="C674" s="91" t="s">
        <v>1170</v>
      </c>
      <c r="D674" s="91" t="s">
        <v>540</v>
      </c>
      <c r="E674" s="91">
        <v>2010</v>
      </c>
      <c r="F674" s="91">
        <f t="shared" si="11"/>
        <v>0</v>
      </c>
      <c r="G674" s="91">
        <v>0</v>
      </c>
    </row>
    <row r="675" spans="1:7">
      <c r="A675" s="91" t="s">
        <v>1867</v>
      </c>
      <c r="B675" s="91" t="s">
        <v>1805</v>
      </c>
      <c r="C675" s="91" t="s">
        <v>1170</v>
      </c>
      <c r="D675" s="91" t="s">
        <v>548</v>
      </c>
      <c r="E675" s="91">
        <v>2010</v>
      </c>
      <c r="F675" s="91">
        <f t="shared" si="11"/>
        <v>0</v>
      </c>
      <c r="G675" s="91">
        <v>0</v>
      </c>
    </row>
    <row r="676" spans="1:7">
      <c r="A676" s="91" t="s">
        <v>1867</v>
      </c>
      <c r="B676" s="91" t="s">
        <v>1805</v>
      </c>
      <c r="C676" s="91" t="s">
        <v>1170</v>
      </c>
      <c r="D676" s="91" t="s">
        <v>549</v>
      </c>
      <c r="E676" s="91">
        <v>2005</v>
      </c>
      <c r="F676" s="91">
        <f t="shared" si="11"/>
        <v>0</v>
      </c>
      <c r="G676" s="91">
        <v>0</v>
      </c>
    </row>
    <row r="677" spans="1:7">
      <c r="A677" s="91" t="s">
        <v>1867</v>
      </c>
      <c r="B677" s="91" t="s">
        <v>1805</v>
      </c>
      <c r="C677" s="91" t="s">
        <v>1170</v>
      </c>
      <c r="D677" s="91" t="s">
        <v>540</v>
      </c>
      <c r="E677" s="91">
        <v>2005</v>
      </c>
      <c r="F677" s="91">
        <f t="shared" si="11"/>
        <v>0</v>
      </c>
      <c r="G677" s="91">
        <v>0</v>
      </c>
    </row>
    <row r="678" spans="1:7">
      <c r="A678" s="91" t="s">
        <v>1867</v>
      </c>
      <c r="B678" s="91" t="s">
        <v>1805</v>
      </c>
      <c r="C678" s="91" t="s">
        <v>1170</v>
      </c>
      <c r="D678" s="91" t="s">
        <v>548</v>
      </c>
      <c r="E678" s="91">
        <v>2005</v>
      </c>
      <c r="F678" s="91">
        <f t="shared" si="11"/>
        <v>0</v>
      </c>
      <c r="G678" s="91">
        <v>0</v>
      </c>
    </row>
    <row r="679" spans="1:7">
      <c r="A679" s="91" t="s">
        <v>1867</v>
      </c>
      <c r="B679" s="91" t="s">
        <v>1805</v>
      </c>
      <c r="C679" s="91" t="s">
        <v>1869</v>
      </c>
      <c r="D679" s="91" t="s">
        <v>549</v>
      </c>
      <c r="E679" s="91">
        <v>2016</v>
      </c>
      <c r="F679" s="91">
        <f t="shared" si="11"/>
        <v>0</v>
      </c>
      <c r="G679" s="91">
        <v>0</v>
      </c>
    </row>
    <row r="680" spans="1:7">
      <c r="A680" s="91" t="s">
        <v>1867</v>
      </c>
      <c r="B680" s="91" t="s">
        <v>1805</v>
      </c>
      <c r="C680" s="91" t="s">
        <v>1869</v>
      </c>
      <c r="D680" s="91" t="s">
        <v>540</v>
      </c>
      <c r="E680" s="91">
        <v>2016</v>
      </c>
      <c r="F680" s="91">
        <f t="shared" si="11"/>
        <v>0</v>
      </c>
      <c r="G680" s="91">
        <v>0</v>
      </c>
    </row>
    <row r="681" spans="1:7">
      <c r="A681" s="91" t="s">
        <v>1867</v>
      </c>
      <c r="B681" s="91" t="s">
        <v>1805</v>
      </c>
      <c r="C681" s="91" t="s">
        <v>1869</v>
      </c>
      <c r="D681" s="91" t="s">
        <v>548</v>
      </c>
      <c r="E681" s="91">
        <v>2016</v>
      </c>
      <c r="F681" s="91">
        <f t="shared" si="11"/>
        <v>0</v>
      </c>
      <c r="G681" s="91">
        <v>0</v>
      </c>
    </row>
    <row r="682" spans="1:7">
      <c r="A682" s="91" t="s">
        <v>1867</v>
      </c>
      <c r="B682" s="91" t="s">
        <v>1805</v>
      </c>
      <c r="C682" s="91" t="s">
        <v>1869</v>
      </c>
      <c r="D682" s="91" t="s">
        <v>549</v>
      </c>
      <c r="E682" s="91">
        <v>2015</v>
      </c>
      <c r="F682" s="91">
        <f t="shared" si="11"/>
        <v>0</v>
      </c>
      <c r="G682" s="91">
        <v>0</v>
      </c>
    </row>
    <row r="683" spans="1:7">
      <c r="A683" s="91" t="s">
        <v>1867</v>
      </c>
      <c r="B683" s="91" t="s">
        <v>1805</v>
      </c>
      <c r="C683" s="91" t="s">
        <v>1869</v>
      </c>
      <c r="D683" s="91" t="s">
        <v>540</v>
      </c>
      <c r="E683" s="91">
        <v>2015</v>
      </c>
      <c r="F683" s="91">
        <f t="shared" si="11"/>
        <v>0</v>
      </c>
      <c r="G683" s="91">
        <v>0</v>
      </c>
    </row>
    <row r="684" spans="1:7">
      <c r="A684" s="91" t="s">
        <v>1867</v>
      </c>
      <c r="B684" s="91" t="s">
        <v>1805</v>
      </c>
      <c r="C684" s="91" t="s">
        <v>1869</v>
      </c>
      <c r="D684" s="91" t="s">
        <v>548</v>
      </c>
      <c r="E684" s="91">
        <v>2015</v>
      </c>
      <c r="F684" s="91">
        <f t="shared" si="11"/>
        <v>0</v>
      </c>
      <c r="G684" s="91">
        <v>0</v>
      </c>
    </row>
    <row r="685" spans="1:7">
      <c r="A685" s="91" t="s">
        <v>1867</v>
      </c>
      <c r="B685" s="91" t="s">
        <v>1805</v>
      </c>
      <c r="C685" s="91" t="s">
        <v>1869</v>
      </c>
      <c r="D685" s="91" t="s">
        <v>549</v>
      </c>
      <c r="E685" s="91">
        <v>2010</v>
      </c>
      <c r="F685" s="91">
        <f t="shared" si="11"/>
        <v>0.66611634828859068</v>
      </c>
      <c r="G685" s="91">
        <v>0.74906668600000004</v>
      </c>
    </row>
    <row r="686" spans="1:7">
      <c r="A686" s="91" t="s">
        <v>1867</v>
      </c>
      <c r="B686" s="91" t="s">
        <v>1805</v>
      </c>
      <c r="C686" s="91" t="s">
        <v>1869</v>
      </c>
      <c r="D686" s="91" t="s">
        <v>540</v>
      </c>
      <c r="E686" s="91">
        <v>2010</v>
      </c>
      <c r="F686" s="91">
        <f t="shared" si="11"/>
        <v>96.047955195</v>
      </c>
      <c r="G686" s="91">
        <v>96.047955195</v>
      </c>
    </row>
    <row r="687" spans="1:7">
      <c r="A687" s="91" t="s">
        <v>1867</v>
      </c>
      <c r="B687" s="91" t="s">
        <v>1805</v>
      </c>
      <c r="C687" s="91" t="s">
        <v>1869</v>
      </c>
      <c r="D687" s="91" t="s">
        <v>548</v>
      </c>
      <c r="E687" s="91">
        <v>2010</v>
      </c>
      <c r="F687" s="91">
        <f t="shared" si="11"/>
        <v>0.15835973552000002</v>
      </c>
      <c r="G687" s="91">
        <v>0.141392621</v>
      </c>
    </row>
    <row r="688" spans="1:7">
      <c r="A688" s="91" t="s">
        <v>1867</v>
      </c>
      <c r="B688" s="91" t="s">
        <v>1805</v>
      </c>
      <c r="C688" s="91" t="s">
        <v>1869</v>
      </c>
      <c r="D688" s="91" t="s">
        <v>549</v>
      </c>
      <c r="E688" s="91">
        <v>2005</v>
      </c>
      <c r="F688" s="91">
        <f t="shared" si="11"/>
        <v>1.0058918624832214</v>
      </c>
      <c r="G688" s="91">
        <v>1.131153868</v>
      </c>
    </row>
    <row r="689" spans="1:7">
      <c r="A689" s="91" t="s">
        <v>1867</v>
      </c>
      <c r="B689" s="91" t="s">
        <v>1805</v>
      </c>
      <c r="C689" s="91" t="s">
        <v>1869</v>
      </c>
      <c r="D689" s="91" t="s">
        <v>540</v>
      </c>
      <c r="E689" s="91">
        <v>2005</v>
      </c>
      <c r="F689" s="91">
        <f t="shared" si="11"/>
        <v>151.29522151399999</v>
      </c>
      <c r="G689" s="91">
        <v>151.29522151399999</v>
      </c>
    </row>
    <row r="690" spans="1:7">
      <c r="A690" s="91" t="s">
        <v>1867</v>
      </c>
      <c r="B690" s="91" t="s">
        <v>1805</v>
      </c>
      <c r="C690" s="91" t="s">
        <v>1869</v>
      </c>
      <c r="D690" s="91" t="s">
        <v>548</v>
      </c>
      <c r="E690" s="91">
        <v>2005</v>
      </c>
      <c r="F690" s="91">
        <f t="shared" si="11"/>
        <v>0.23913655584000001</v>
      </c>
      <c r="G690" s="91">
        <v>0.21351478199999999</v>
      </c>
    </row>
    <row r="691" spans="1:7">
      <c r="A691" s="91" t="s">
        <v>1867</v>
      </c>
      <c r="B691" s="91" t="s">
        <v>1805</v>
      </c>
      <c r="C691" s="91" t="s">
        <v>1870</v>
      </c>
      <c r="D691" s="91" t="s">
        <v>549</v>
      </c>
      <c r="E691" s="91">
        <v>2016</v>
      </c>
      <c r="F691" s="91">
        <f t="shared" si="11"/>
        <v>3253.5597070000003</v>
      </c>
      <c r="G691" s="91">
        <v>3658.7199724000002</v>
      </c>
    </row>
    <row r="692" spans="1:7">
      <c r="A692" s="91" t="s">
        <v>1867</v>
      </c>
      <c r="B692" s="91" t="s">
        <v>1805</v>
      </c>
      <c r="C692" s="91" t="s">
        <v>1870</v>
      </c>
      <c r="D692" s="91" t="s">
        <v>540</v>
      </c>
      <c r="E692" s="91">
        <v>2016</v>
      </c>
      <c r="F692" s="91">
        <f t="shared" si="11"/>
        <v>119004.855040205</v>
      </c>
      <c r="G692" s="91">
        <v>119004.855040205</v>
      </c>
    </row>
    <row r="693" spans="1:7">
      <c r="A693" s="91" t="s">
        <v>1867</v>
      </c>
      <c r="B693" s="91" t="s">
        <v>1805</v>
      </c>
      <c r="C693" s="91" t="s">
        <v>1870</v>
      </c>
      <c r="D693" s="91" t="s">
        <v>549</v>
      </c>
      <c r="E693" s="91">
        <v>2015</v>
      </c>
      <c r="F693" s="91">
        <f t="shared" si="11"/>
        <v>2993.6035579999998</v>
      </c>
      <c r="G693" s="91">
        <v>3366.3919255999999</v>
      </c>
    </row>
    <row r="694" spans="1:7">
      <c r="A694" s="91" t="s">
        <v>1867</v>
      </c>
      <c r="B694" s="91" t="s">
        <v>1805</v>
      </c>
      <c r="C694" s="91" t="s">
        <v>1870</v>
      </c>
      <c r="D694" s="91" t="s">
        <v>540</v>
      </c>
      <c r="E694" s="91">
        <v>2015</v>
      </c>
      <c r="F694" s="91">
        <f t="shared" si="11"/>
        <v>109496.48678681201</v>
      </c>
      <c r="G694" s="91">
        <v>109496.48678681201</v>
      </c>
    </row>
    <row r="695" spans="1:7">
      <c r="A695" s="91" t="s">
        <v>1867</v>
      </c>
      <c r="B695" s="91" t="s">
        <v>1805</v>
      </c>
      <c r="C695" s="91" t="s">
        <v>1870</v>
      </c>
      <c r="D695" s="91" t="s">
        <v>549</v>
      </c>
      <c r="E695" s="91">
        <v>2010</v>
      </c>
      <c r="F695" s="91">
        <f t="shared" si="11"/>
        <v>2987.0638349999999</v>
      </c>
      <c r="G695" s="91">
        <v>3359.0378219999998</v>
      </c>
    </row>
    <row r="696" spans="1:7">
      <c r="A696" s="91" t="s">
        <v>1867</v>
      </c>
      <c r="B696" s="91" t="s">
        <v>1805</v>
      </c>
      <c r="C696" s="91" t="s">
        <v>1870</v>
      </c>
      <c r="D696" s="91" t="s">
        <v>540</v>
      </c>
      <c r="E696" s="91">
        <v>2010</v>
      </c>
      <c r="F696" s="91">
        <f t="shared" si="11"/>
        <v>109257.284541363</v>
      </c>
      <c r="G696" s="91">
        <v>109257.284541363</v>
      </c>
    </row>
    <row r="697" spans="1:7">
      <c r="A697" s="91" t="s">
        <v>1867</v>
      </c>
      <c r="B697" s="91" t="s">
        <v>1805</v>
      </c>
      <c r="C697" s="91" t="s">
        <v>1870</v>
      </c>
      <c r="D697" s="91" t="s">
        <v>549</v>
      </c>
      <c r="E697" s="91">
        <v>2005</v>
      </c>
      <c r="F697" s="91">
        <f t="shared" si="11"/>
        <v>2847.2502589999999</v>
      </c>
      <c r="G697" s="91">
        <v>3201.8134988000002</v>
      </c>
    </row>
    <row r="698" spans="1:7">
      <c r="A698" s="91" t="s">
        <v>1867</v>
      </c>
      <c r="B698" s="91" t="s">
        <v>1805</v>
      </c>
      <c r="C698" s="91" t="s">
        <v>1870</v>
      </c>
      <c r="D698" s="91" t="s">
        <v>540</v>
      </c>
      <c r="E698" s="91">
        <v>2005</v>
      </c>
      <c r="F698" s="91">
        <f t="shared" si="11"/>
        <v>104143.34908515</v>
      </c>
      <c r="G698" s="91">
        <v>104143.34908515</v>
      </c>
    </row>
    <row r="699" spans="1:7">
      <c r="A699" s="91" t="s">
        <v>1867</v>
      </c>
      <c r="B699" s="91" t="s">
        <v>1805</v>
      </c>
      <c r="C699" s="91" t="s">
        <v>1871</v>
      </c>
      <c r="D699" s="91" t="s">
        <v>549</v>
      </c>
      <c r="E699" s="91">
        <v>2016</v>
      </c>
      <c r="F699" s="91">
        <f t="shared" si="11"/>
        <v>108.25477662300335</v>
      </c>
      <c r="G699" s="91">
        <v>121.735560127</v>
      </c>
    </row>
    <row r="700" spans="1:7">
      <c r="A700" s="91" t="s">
        <v>1867</v>
      </c>
      <c r="B700" s="91" t="s">
        <v>1805</v>
      </c>
      <c r="C700" s="91" t="s">
        <v>1871</v>
      </c>
      <c r="D700" s="91" t="s">
        <v>540</v>
      </c>
      <c r="E700" s="91">
        <v>2016</v>
      </c>
      <c r="F700" s="91">
        <f t="shared" si="11"/>
        <v>15233.023138418001</v>
      </c>
      <c r="G700" s="91">
        <v>15233.023138418001</v>
      </c>
    </row>
    <row r="701" spans="1:7">
      <c r="A701" s="91" t="s">
        <v>1867</v>
      </c>
      <c r="B701" s="91" t="s">
        <v>1805</v>
      </c>
      <c r="C701" s="91" t="s">
        <v>1871</v>
      </c>
      <c r="D701" s="91" t="s">
        <v>548</v>
      </c>
      <c r="E701" s="91">
        <v>2016</v>
      </c>
      <c r="F701" s="91">
        <f t="shared" si="11"/>
        <v>25.736041234400002</v>
      </c>
      <c r="G701" s="91">
        <v>22.978608245</v>
      </c>
    </row>
    <row r="702" spans="1:7">
      <c r="A702" s="91" t="s">
        <v>1867</v>
      </c>
      <c r="B702" s="91" t="s">
        <v>1805</v>
      </c>
      <c r="C702" s="91" t="s">
        <v>1871</v>
      </c>
      <c r="D702" s="91" t="s">
        <v>549</v>
      </c>
      <c r="E702" s="91">
        <v>2015</v>
      </c>
      <c r="F702" s="91">
        <f t="shared" si="11"/>
        <v>123.62029266204698</v>
      </c>
      <c r="G702" s="91">
        <v>139.014517786</v>
      </c>
    </row>
    <row r="703" spans="1:7">
      <c r="A703" s="91" t="s">
        <v>1867</v>
      </c>
      <c r="B703" s="91" t="s">
        <v>1805</v>
      </c>
      <c r="C703" s="91" t="s">
        <v>1871</v>
      </c>
      <c r="D703" s="91" t="s">
        <v>540</v>
      </c>
      <c r="E703" s="91">
        <v>2015</v>
      </c>
      <c r="F703" s="91">
        <f t="shared" si="11"/>
        <v>17395.174949794</v>
      </c>
      <c r="G703" s="91">
        <v>17395.174949794</v>
      </c>
    </row>
    <row r="704" spans="1:7">
      <c r="A704" s="91" t="s">
        <v>1867</v>
      </c>
      <c r="B704" s="91" t="s">
        <v>1805</v>
      </c>
      <c r="C704" s="91" t="s">
        <v>1871</v>
      </c>
      <c r="D704" s="91" t="s">
        <v>548</v>
      </c>
      <c r="E704" s="91">
        <v>2015</v>
      </c>
      <c r="F704" s="91">
        <f t="shared" si="11"/>
        <v>29.388975236320004</v>
      </c>
      <c r="G704" s="91">
        <v>26.240156461000002</v>
      </c>
    </row>
    <row r="705" spans="1:7">
      <c r="A705" s="91" t="s">
        <v>1867</v>
      </c>
      <c r="B705" s="91" t="s">
        <v>1805</v>
      </c>
      <c r="C705" s="91" t="s">
        <v>1871</v>
      </c>
      <c r="D705" s="91" t="s">
        <v>549</v>
      </c>
      <c r="E705" s="91">
        <v>2010</v>
      </c>
      <c r="F705" s="91">
        <f t="shared" si="11"/>
        <v>116.33890560645973</v>
      </c>
      <c r="G705" s="91">
        <v>130.826391965</v>
      </c>
    </row>
    <row r="706" spans="1:7">
      <c r="A706" s="91" t="s">
        <v>1867</v>
      </c>
      <c r="B706" s="91" t="s">
        <v>1805</v>
      </c>
      <c r="C706" s="91" t="s">
        <v>1871</v>
      </c>
      <c r="D706" s="91" t="s">
        <v>540</v>
      </c>
      <c r="E706" s="91">
        <v>2010</v>
      </c>
      <c r="F706" s="91">
        <f t="shared" ref="F706:F769" si="12">G706*INDEX($J$28:$J$33,MATCH(D706,$I$28:$I$33,0),1)</f>
        <v>16775.018385306001</v>
      </c>
      <c r="G706" s="91">
        <v>16775.018385306001</v>
      </c>
    </row>
    <row r="707" spans="1:7">
      <c r="A707" s="91" t="s">
        <v>1867</v>
      </c>
      <c r="B707" s="91" t="s">
        <v>1805</v>
      </c>
      <c r="C707" s="91" t="s">
        <v>1871</v>
      </c>
      <c r="D707" s="91" t="s">
        <v>548</v>
      </c>
      <c r="E707" s="91">
        <v>2010</v>
      </c>
      <c r="F707" s="91">
        <f t="shared" si="12"/>
        <v>27.657928502400001</v>
      </c>
      <c r="G707" s="91">
        <v>24.694579019999999</v>
      </c>
    </row>
    <row r="708" spans="1:7">
      <c r="A708" s="91" t="s">
        <v>1867</v>
      </c>
      <c r="B708" s="91" t="s">
        <v>1805</v>
      </c>
      <c r="C708" s="91" t="s">
        <v>1871</v>
      </c>
      <c r="D708" s="91" t="s">
        <v>549</v>
      </c>
      <c r="E708" s="91">
        <v>2005</v>
      </c>
      <c r="F708" s="91">
        <f t="shared" si="12"/>
        <v>116.65519929991611</v>
      </c>
      <c r="G708" s="91">
        <v>131.182073175</v>
      </c>
    </row>
    <row r="709" spans="1:7">
      <c r="A709" s="91" t="s">
        <v>1867</v>
      </c>
      <c r="B709" s="91" t="s">
        <v>1805</v>
      </c>
      <c r="C709" s="91" t="s">
        <v>1871</v>
      </c>
      <c r="D709" s="91" t="s">
        <v>540</v>
      </c>
      <c r="E709" s="91">
        <v>2005</v>
      </c>
      <c r="F709" s="91">
        <f t="shared" si="12"/>
        <v>17545.995619628</v>
      </c>
      <c r="G709" s="91">
        <v>17545.995619628</v>
      </c>
    </row>
    <row r="710" spans="1:7">
      <c r="A710" s="91" t="s">
        <v>1867</v>
      </c>
      <c r="B710" s="91" t="s">
        <v>1805</v>
      </c>
      <c r="C710" s="91" t="s">
        <v>1871</v>
      </c>
      <c r="D710" s="91" t="s">
        <v>548</v>
      </c>
      <c r="E710" s="91">
        <v>2005</v>
      </c>
      <c r="F710" s="91">
        <f t="shared" si="12"/>
        <v>27.733122852960005</v>
      </c>
      <c r="G710" s="91">
        <v>24.761716833000001</v>
      </c>
    </row>
    <row r="711" spans="1:7">
      <c r="A711" s="91" t="s">
        <v>1867</v>
      </c>
      <c r="B711" s="91" t="s">
        <v>1805</v>
      </c>
      <c r="C711" s="91" t="s">
        <v>1872</v>
      </c>
      <c r="D711" s="91" t="s">
        <v>549</v>
      </c>
      <c r="E711" s="91">
        <v>2016</v>
      </c>
      <c r="F711" s="91">
        <f t="shared" si="12"/>
        <v>52.862834931996645</v>
      </c>
      <c r="G711" s="91">
        <v>59.445753998999997</v>
      </c>
    </row>
    <row r="712" spans="1:7">
      <c r="A712" s="91" t="s">
        <v>1867</v>
      </c>
      <c r="B712" s="91" t="s">
        <v>1805</v>
      </c>
      <c r="C712" s="91" t="s">
        <v>1872</v>
      </c>
      <c r="D712" s="91" t="s">
        <v>540</v>
      </c>
      <c r="E712" s="91">
        <v>2016</v>
      </c>
      <c r="F712" s="91">
        <f t="shared" si="12"/>
        <v>7438.5704982609996</v>
      </c>
      <c r="G712" s="91">
        <v>7438.5704982609996</v>
      </c>
    </row>
    <row r="713" spans="1:7">
      <c r="A713" s="91" t="s">
        <v>1867</v>
      </c>
      <c r="B713" s="91" t="s">
        <v>1805</v>
      </c>
      <c r="C713" s="91" t="s">
        <v>1872</v>
      </c>
      <c r="D713" s="91" t="s">
        <v>548</v>
      </c>
      <c r="E713" s="91">
        <v>2016</v>
      </c>
      <c r="F713" s="91">
        <f t="shared" si="12"/>
        <v>12.567390945760001</v>
      </c>
      <c r="G713" s="91">
        <v>11.220884773</v>
      </c>
    </row>
    <row r="714" spans="1:7">
      <c r="A714" s="91" t="s">
        <v>1867</v>
      </c>
      <c r="B714" s="91" t="s">
        <v>1805</v>
      </c>
      <c r="C714" s="91" t="s">
        <v>1872</v>
      </c>
      <c r="D714" s="91" t="s">
        <v>549</v>
      </c>
      <c r="E714" s="91">
        <v>2015</v>
      </c>
      <c r="F714" s="91">
        <f t="shared" si="12"/>
        <v>55.554695008724835</v>
      </c>
      <c r="G714" s="91">
        <v>62.472826840000003</v>
      </c>
    </row>
    <row r="715" spans="1:7">
      <c r="A715" s="91" t="s">
        <v>1867</v>
      </c>
      <c r="B715" s="91" t="s">
        <v>1805</v>
      </c>
      <c r="C715" s="91" t="s">
        <v>1872</v>
      </c>
      <c r="D715" s="91" t="s">
        <v>540</v>
      </c>
      <c r="E715" s="91">
        <v>2015</v>
      </c>
      <c r="F715" s="91">
        <f t="shared" si="12"/>
        <v>7817.3544014480003</v>
      </c>
      <c r="G715" s="91">
        <v>7817.3544014480003</v>
      </c>
    </row>
    <row r="716" spans="1:7">
      <c r="A716" s="91" t="s">
        <v>1867</v>
      </c>
      <c r="B716" s="91" t="s">
        <v>1805</v>
      </c>
      <c r="C716" s="91" t="s">
        <v>1872</v>
      </c>
      <c r="D716" s="91" t="s">
        <v>548</v>
      </c>
      <c r="E716" s="91">
        <v>2015</v>
      </c>
      <c r="F716" s="91">
        <f t="shared" si="12"/>
        <v>13.207342587040001</v>
      </c>
      <c r="G716" s="91">
        <v>11.792270167</v>
      </c>
    </row>
    <row r="717" spans="1:7">
      <c r="A717" s="91" t="s">
        <v>1867</v>
      </c>
      <c r="B717" s="91" t="s">
        <v>1805</v>
      </c>
      <c r="C717" s="91" t="s">
        <v>1872</v>
      </c>
      <c r="D717" s="91" t="s">
        <v>549</v>
      </c>
      <c r="E717" s="91">
        <v>2010</v>
      </c>
      <c r="F717" s="91">
        <f t="shared" si="12"/>
        <v>62.773148093791946</v>
      </c>
      <c r="G717" s="91">
        <v>70.590181630000004</v>
      </c>
    </row>
    <row r="718" spans="1:7">
      <c r="A718" s="91" t="s">
        <v>1867</v>
      </c>
      <c r="B718" s="91" t="s">
        <v>1805</v>
      </c>
      <c r="C718" s="91" t="s">
        <v>1872</v>
      </c>
      <c r="D718" s="91" t="s">
        <v>540</v>
      </c>
      <c r="E718" s="91">
        <v>2010</v>
      </c>
      <c r="F718" s="91">
        <f t="shared" si="12"/>
        <v>9051.3204322410002</v>
      </c>
      <c r="G718" s="91">
        <v>9051.3204322410002</v>
      </c>
    </row>
    <row r="719" spans="1:7">
      <c r="A719" s="91" t="s">
        <v>1867</v>
      </c>
      <c r="B719" s="91" t="s">
        <v>1805</v>
      </c>
      <c r="C719" s="91" t="s">
        <v>1872</v>
      </c>
      <c r="D719" s="91" t="s">
        <v>548</v>
      </c>
      <c r="E719" s="91">
        <v>2010</v>
      </c>
      <c r="F719" s="91">
        <f t="shared" si="12"/>
        <v>14.923427659840002</v>
      </c>
      <c r="G719" s="91">
        <v>13.324488982</v>
      </c>
    </row>
    <row r="720" spans="1:7">
      <c r="A720" s="91" t="s">
        <v>1867</v>
      </c>
      <c r="B720" s="91" t="s">
        <v>1805</v>
      </c>
      <c r="C720" s="91" t="s">
        <v>1872</v>
      </c>
      <c r="D720" s="91" t="s">
        <v>549</v>
      </c>
      <c r="E720" s="91">
        <v>2005</v>
      </c>
      <c r="F720" s="91">
        <f t="shared" si="12"/>
        <v>64.335437790771806</v>
      </c>
      <c r="G720" s="91">
        <v>72.347020610000001</v>
      </c>
    </row>
    <row r="721" spans="1:7">
      <c r="A721" s="91" t="s">
        <v>1867</v>
      </c>
      <c r="B721" s="91" t="s">
        <v>1805</v>
      </c>
      <c r="C721" s="91" t="s">
        <v>1872</v>
      </c>
      <c r="D721" s="91" t="s">
        <v>540</v>
      </c>
      <c r="E721" s="91">
        <v>2005</v>
      </c>
      <c r="F721" s="91">
        <f t="shared" si="12"/>
        <v>9676.6309297930002</v>
      </c>
      <c r="G721" s="91">
        <v>9676.6309297930002</v>
      </c>
    </row>
    <row r="722" spans="1:7">
      <c r="A722" s="91" t="s">
        <v>1867</v>
      </c>
      <c r="B722" s="91" t="s">
        <v>1805</v>
      </c>
      <c r="C722" s="91" t="s">
        <v>1872</v>
      </c>
      <c r="D722" s="91" t="s">
        <v>548</v>
      </c>
      <c r="E722" s="91">
        <v>2005</v>
      </c>
      <c r="F722" s="91">
        <f t="shared" si="12"/>
        <v>15.294839927360002</v>
      </c>
      <c r="G722" s="91">
        <v>13.656107078</v>
      </c>
    </row>
    <row r="723" spans="1:7">
      <c r="A723" s="91" t="s">
        <v>1867</v>
      </c>
      <c r="B723" s="91" t="s">
        <v>1805</v>
      </c>
      <c r="C723" s="91" t="s">
        <v>1806</v>
      </c>
      <c r="D723" s="91" t="s">
        <v>549</v>
      </c>
      <c r="E723" s="91">
        <v>2016</v>
      </c>
      <c r="F723" s="91">
        <f t="shared" si="12"/>
        <v>33.783599677533559</v>
      </c>
      <c r="G723" s="91">
        <v>37.990613977000002</v>
      </c>
    </row>
    <row r="724" spans="1:7">
      <c r="A724" s="91" t="s">
        <v>1867</v>
      </c>
      <c r="B724" s="91" t="s">
        <v>1805</v>
      </c>
      <c r="C724" s="91" t="s">
        <v>1806</v>
      </c>
      <c r="D724" s="91" t="s">
        <v>540</v>
      </c>
      <c r="E724" s="91">
        <v>2016</v>
      </c>
      <c r="F724" s="91">
        <f t="shared" si="12"/>
        <v>7489.8392104590002</v>
      </c>
      <c r="G724" s="91">
        <v>7489.8392104590002</v>
      </c>
    </row>
    <row r="725" spans="1:7">
      <c r="A725" s="91" t="s">
        <v>1867</v>
      </c>
      <c r="B725" s="91" t="s">
        <v>1805</v>
      </c>
      <c r="C725" s="91" t="s">
        <v>1806</v>
      </c>
      <c r="D725" s="91" t="s">
        <v>548</v>
      </c>
      <c r="E725" s="91">
        <v>2016</v>
      </c>
      <c r="F725" s="91">
        <f t="shared" si="12"/>
        <v>3.5695878904000002</v>
      </c>
      <c r="G725" s="91">
        <v>3.1871320449999998</v>
      </c>
    </row>
    <row r="726" spans="1:7">
      <c r="A726" s="91" t="s">
        <v>1867</v>
      </c>
      <c r="B726" s="91" t="s">
        <v>1805</v>
      </c>
      <c r="C726" s="91" t="s">
        <v>1806</v>
      </c>
      <c r="D726" s="91" t="s">
        <v>549</v>
      </c>
      <c r="E726" s="91">
        <v>2015</v>
      </c>
      <c r="F726" s="91">
        <f t="shared" si="12"/>
        <v>119.80906546411073</v>
      </c>
      <c r="G726" s="91">
        <v>134.728684937</v>
      </c>
    </row>
    <row r="727" spans="1:7">
      <c r="A727" s="91" t="s">
        <v>1867</v>
      </c>
      <c r="B727" s="91" t="s">
        <v>1805</v>
      </c>
      <c r="C727" s="91" t="s">
        <v>1806</v>
      </c>
      <c r="D727" s="91" t="s">
        <v>540</v>
      </c>
      <c r="E727" s="91">
        <v>2015</v>
      </c>
      <c r="F727" s="91">
        <f t="shared" si="12"/>
        <v>26561.723583292998</v>
      </c>
      <c r="G727" s="91">
        <v>26561.723583292998</v>
      </c>
    </row>
    <row r="728" spans="1:7">
      <c r="A728" s="91" t="s">
        <v>1867</v>
      </c>
      <c r="B728" s="91" t="s">
        <v>1805</v>
      </c>
      <c r="C728" s="91" t="s">
        <v>1806</v>
      </c>
      <c r="D728" s="91" t="s">
        <v>548</v>
      </c>
      <c r="E728" s="91">
        <v>2015</v>
      </c>
      <c r="F728" s="91">
        <f t="shared" si="12"/>
        <v>12.659071068000001</v>
      </c>
      <c r="G728" s="91">
        <v>11.302742025000001</v>
      </c>
    </row>
    <row r="729" spans="1:7">
      <c r="A729" s="91" t="s">
        <v>1867</v>
      </c>
      <c r="B729" s="91" t="s">
        <v>1805</v>
      </c>
      <c r="C729" s="91" t="s">
        <v>1806</v>
      </c>
      <c r="D729" s="91" t="s">
        <v>549</v>
      </c>
      <c r="E729" s="91">
        <v>2010</v>
      </c>
      <c r="F729" s="91">
        <f t="shared" si="12"/>
        <v>68.761675518758381</v>
      </c>
      <c r="G729" s="91">
        <v>77.324450205999995</v>
      </c>
    </row>
    <row r="730" spans="1:7">
      <c r="A730" s="91" t="s">
        <v>1867</v>
      </c>
      <c r="B730" s="91" t="s">
        <v>1805</v>
      </c>
      <c r="C730" s="91" t="s">
        <v>1806</v>
      </c>
      <c r="D730" s="91" t="s">
        <v>540</v>
      </c>
      <c r="E730" s="91">
        <v>2010</v>
      </c>
      <c r="F730" s="91">
        <f t="shared" si="12"/>
        <v>15244.494322377999</v>
      </c>
      <c r="G730" s="91">
        <v>15244.494322377999</v>
      </c>
    </row>
    <row r="731" spans="1:7">
      <c r="A731" s="91" t="s">
        <v>1867</v>
      </c>
      <c r="B731" s="91" t="s">
        <v>1805</v>
      </c>
      <c r="C731" s="91" t="s">
        <v>1806</v>
      </c>
      <c r="D731" s="91" t="s">
        <v>548</v>
      </c>
      <c r="E731" s="91">
        <v>2010</v>
      </c>
      <c r="F731" s="91">
        <f t="shared" si="12"/>
        <v>7.2653845835200004</v>
      </c>
      <c r="G731" s="91">
        <v>6.4869505209999998</v>
      </c>
    </row>
    <row r="732" spans="1:7">
      <c r="A732" s="91" t="s">
        <v>1867</v>
      </c>
      <c r="B732" s="91" t="s">
        <v>1805</v>
      </c>
      <c r="C732" s="91" t="s">
        <v>1806</v>
      </c>
      <c r="D732" s="91" t="s">
        <v>549</v>
      </c>
      <c r="E732" s="91">
        <v>2005</v>
      </c>
      <c r="F732" s="91">
        <f t="shared" si="12"/>
        <v>65.539820992802007</v>
      </c>
      <c r="G732" s="91">
        <v>73.701383606999997</v>
      </c>
    </row>
    <row r="733" spans="1:7">
      <c r="A733" s="91" t="s">
        <v>1867</v>
      </c>
      <c r="B733" s="91" t="s">
        <v>1805</v>
      </c>
      <c r="C733" s="91" t="s">
        <v>1806</v>
      </c>
      <c r="D733" s="91" t="s">
        <v>540</v>
      </c>
      <c r="E733" s="91">
        <v>2005</v>
      </c>
      <c r="F733" s="91">
        <f t="shared" si="12"/>
        <v>14530.207728029</v>
      </c>
      <c r="G733" s="91">
        <v>14530.207728029</v>
      </c>
    </row>
    <row r="734" spans="1:7">
      <c r="A734" s="91" t="s">
        <v>1867</v>
      </c>
      <c r="B734" s="91" t="s">
        <v>1805</v>
      </c>
      <c r="C734" s="91" t="s">
        <v>1806</v>
      </c>
      <c r="D734" s="91" t="s">
        <v>548</v>
      </c>
      <c r="E734" s="91">
        <v>2005</v>
      </c>
      <c r="F734" s="91">
        <f t="shared" si="12"/>
        <v>6.924962217600001</v>
      </c>
      <c r="G734" s="91">
        <v>6.1830019800000002</v>
      </c>
    </row>
    <row r="735" spans="1:7">
      <c r="A735" s="91" t="s">
        <v>1867</v>
      </c>
      <c r="B735" s="91" t="s">
        <v>1805</v>
      </c>
      <c r="C735" s="91" t="s">
        <v>1807</v>
      </c>
      <c r="D735" s="91" t="s">
        <v>549</v>
      </c>
      <c r="E735" s="91">
        <v>2016</v>
      </c>
      <c r="F735" s="91">
        <f t="shared" si="12"/>
        <v>1.0224354158724833</v>
      </c>
      <c r="G735" s="91">
        <v>1.149757562</v>
      </c>
    </row>
    <row r="736" spans="1:7">
      <c r="A736" s="91" t="s">
        <v>1867</v>
      </c>
      <c r="B736" s="91" t="s">
        <v>1805</v>
      </c>
      <c r="C736" s="91" t="s">
        <v>1873</v>
      </c>
      <c r="D736" s="91" t="s">
        <v>540</v>
      </c>
      <c r="E736" s="91">
        <v>2016</v>
      </c>
      <c r="F736" s="91">
        <f t="shared" si="12"/>
        <v>180.17397014400001</v>
      </c>
      <c r="G736" s="91">
        <v>180.17397014400001</v>
      </c>
    </row>
    <row r="737" spans="1:7">
      <c r="A737" s="91" t="s">
        <v>1867</v>
      </c>
      <c r="B737" s="91" t="s">
        <v>1805</v>
      </c>
      <c r="C737" s="91" t="s">
        <v>1807</v>
      </c>
      <c r="D737" s="91" t="s">
        <v>548</v>
      </c>
      <c r="E737" s="91">
        <v>2016</v>
      </c>
      <c r="F737" s="91">
        <f t="shared" si="12"/>
        <v>0.19083170960000001</v>
      </c>
      <c r="G737" s="91">
        <v>0.17038545499999999</v>
      </c>
    </row>
    <row r="738" spans="1:7">
      <c r="A738" s="91" t="s">
        <v>1867</v>
      </c>
      <c r="B738" s="91" t="s">
        <v>1805</v>
      </c>
      <c r="C738" s="91" t="s">
        <v>1807</v>
      </c>
      <c r="D738" s="91" t="s">
        <v>549</v>
      </c>
      <c r="E738" s="91">
        <v>2015</v>
      </c>
      <c r="F738" s="91">
        <f t="shared" si="12"/>
        <v>1.2519968520469797</v>
      </c>
      <c r="G738" s="91">
        <v>1.407905894</v>
      </c>
    </row>
    <row r="739" spans="1:7">
      <c r="A739" s="91" t="s">
        <v>1867</v>
      </c>
      <c r="B739" s="91" t="s">
        <v>1805</v>
      </c>
      <c r="C739" s="91" t="s">
        <v>1873</v>
      </c>
      <c r="D739" s="91" t="s">
        <v>540</v>
      </c>
      <c r="E739" s="91">
        <v>2015</v>
      </c>
      <c r="F739" s="91">
        <f t="shared" si="12"/>
        <v>260.06700310999997</v>
      </c>
      <c r="G739" s="91">
        <v>260.06700310999997</v>
      </c>
    </row>
    <row r="740" spans="1:7">
      <c r="A740" s="91" t="s">
        <v>1867</v>
      </c>
      <c r="B740" s="91" t="s">
        <v>1805</v>
      </c>
      <c r="C740" s="91" t="s">
        <v>1807</v>
      </c>
      <c r="D740" s="91" t="s">
        <v>548</v>
      </c>
      <c r="E740" s="91">
        <v>2015</v>
      </c>
      <c r="F740" s="91">
        <f t="shared" si="12"/>
        <v>0.22354890880000003</v>
      </c>
      <c r="G740" s="91">
        <v>0.19959724000000001</v>
      </c>
    </row>
    <row r="741" spans="1:7">
      <c r="A741" s="91" t="s">
        <v>1867</v>
      </c>
      <c r="B741" s="91" t="s">
        <v>1805</v>
      </c>
      <c r="C741" s="91" t="s">
        <v>1807</v>
      </c>
      <c r="D741" s="91" t="s">
        <v>549</v>
      </c>
      <c r="E741" s="91">
        <v>2010</v>
      </c>
      <c r="F741" s="91">
        <f t="shared" si="12"/>
        <v>1.2234283563087247</v>
      </c>
      <c r="G741" s="91">
        <v>1.375779812</v>
      </c>
    </row>
    <row r="742" spans="1:7">
      <c r="A742" s="91" t="s">
        <v>1867</v>
      </c>
      <c r="B742" s="91" t="s">
        <v>1805</v>
      </c>
      <c r="C742" s="91" t="s">
        <v>1873</v>
      </c>
      <c r="D742" s="91" t="s">
        <v>540</v>
      </c>
      <c r="E742" s="91">
        <v>2010</v>
      </c>
      <c r="F742" s="91">
        <f t="shared" si="12"/>
        <v>1655.796974954</v>
      </c>
      <c r="G742" s="91">
        <v>1655.796974954</v>
      </c>
    </row>
    <row r="743" spans="1:7">
      <c r="A743" s="91" t="s">
        <v>1867</v>
      </c>
      <c r="B743" s="91" t="s">
        <v>1805</v>
      </c>
      <c r="C743" s="91" t="s">
        <v>1807</v>
      </c>
      <c r="D743" s="91" t="s">
        <v>548</v>
      </c>
      <c r="E743" s="91">
        <v>2010</v>
      </c>
      <c r="F743" s="91">
        <f t="shared" si="12"/>
        <v>0.24274621728000004</v>
      </c>
      <c r="G743" s="91">
        <v>0.21673769400000001</v>
      </c>
    </row>
    <row r="744" spans="1:7">
      <c r="A744" s="91" t="s">
        <v>1867</v>
      </c>
      <c r="B744" s="91" t="s">
        <v>1805</v>
      </c>
      <c r="C744" s="91" t="s">
        <v>1807</v>
      </c>
      <c r="D744" s="91" t="s">
        <v>549</v>
      </c>
      <c r="E744" s="91">
        <v>2005</v>
      </c>
      <c r="F744" s="91">
        <f t="shared" si="12"/>
        <v>5.0813821345469803</v>
      </c>
      <c r="G744" s="91">
        <v>5.7141580230000004</v>
      </c>
    </row>
    <row r="745" spans="1:7">
      <c r="A745" s="91" t="s">
        <v>1867</v>
      </c>
      <c r="B745" s="91" t="s">
        <v>1805</v>
      </c>
      <c r="C745" s="91" t="s">
        <v>1873</v>
      </c>
      <c r="D745" s="91" t="s">
        <v>540</v>
      </c>
      <c r="E745" s="91">
        <v>2005</v>
      </c>
      <c r="F745" s="91">
        <f t="shared" si="12"/>
        <v>2571.874465894</v>
      </c>
      <c r="G745" s="91">
        <v>2571.874465894</v>
      </c>
    </row>
    <row r="746" spans="1:7">
      <c r="A746" s="91" t="s">
        <v>1867</v>
      </c>
      <c r="B746" s="91" t="s">
        <v>1805</v>
      </c>
      <c r="C746" s="91" t="s">
        <v>1807</v>
      </c>
      <c r="D746" s="91" t="s">
        <v>548</v>
      </c>
      <c r="E746" s="91">
        <v>2005</v>
      </c>
      <c r="F746" s="91">
        <f t="shared" si="12"/>
        <v>0.77460714576000012</v>
      </c>
      <c r="G746" s="91">
        <v>0.69161352300000001</v>
      </c>
    </row>
    <row r="747" spans="1:7">
      <c r="A747" s="91" t="s">
        <v>1867</v>
      </c>
      <c r="B747" s="91" t="s">
        <v>1805</v>
      </c>
      <c r="C747" s="91" t="s">
        <v>1874</v>
      </c>
      <c r="D747" s="91" t="s">
        <v>549</v>
      </c>
      <c r="E747" s="91">
        <v>2016</v>
      </c>
      <c r="F747" s="91">
        <f t="shared" si="12"/>
        <v>1.8707219697986575E-2</v>
      </c>
      <c r="G747" s="91">
        <v>2.1036797999999999E-2</v>
      </c>
    </row>
    <row r="748" spans="1:7">
      <c r="A748" s="91" t="s">
        <v>1867</v>
      </c>
      <c r="B748" s="91" t="s">
        <v>1805</v>
      </c>
      <c r="C748" s="91" t="s">
        <v>1874</v>
      </c>
      <c r="D748" s="91" t="s">
        <v>540</v>
      </c>
      <c r="E748" s="91">
        <v>2016</v>
      </c>
      <c r="F748" s="91">
        <f t="shared" si="12"/>
        <v>1.08959757</v>
      </c>
      <c r="G748" s="91">
        <v>1.08959757</v>
      </c>
    </row>
    <row r="749" spans="1:7">
      <c r="A749" s="91" t="s">
        <v>1867</v>
      </c>
      <c r="B749" s="91" t="s">
        <v>1805</v>
      </c>
      <c r="C749" s="91" t="s">
        <v>1874</v>
      </c>
      <c r="D749" s="91" t="s">
        <v>548</v>
      </c>
      <c r="E749" s="91">
        <v>2016</v>
      </c>
      <c r="F749" s="91">
        <f t="shared" si="12"/>
        <v>4.4473744000000004E-4</v>
      </c>
      <c r="G749" s="91">
        <v>3.9708700000000002E-4</v>
      </c>
    </row>
    <row r="750" spans="1:7">
      <c r="A750" s="91" t="s">
        <v>1867</v>
      </c>
      <c r="B750" s="91" t="s">
        <v>1805</v>
      </c>
      <c r="C750" s="91" t="s">
        <v>1874</v>
      </c>
      <c r="D750" s="91" t="s">
        <v>549</v>
      </c>
      <c r="E750" s="91">
        <v>2015</v>
      </c>
      <c r="F750" s="91">
        <f t="shared" si="12"/>
        <v>2.8060828657718122E-2</v>
      </c>
      <c r="G750" s="91">
        <v>3.1555196000000001E-2</v>
      </c>
    </row>
    <row r="751" spans="1:7">
      <c r="A751" s="91" t="s">
        <v>1867</v>
      </c>
      <c r="B751" s="91" t="s">
        <v>1805</v>
      </c>
      <c r="C751" s="91" t="s">
        <v>1874</v>
      </c>
      <c r="D751" s="91" t="s">
        <v>540</v>
      </c>
      <c r="E751" s="91">
        <v>2015</v>
      </c>
      <c r="F751" s="91">
        <f t="shared" si="12"/>
        <v>1.634396355</v>
      </c>
      <c r="G751" s="91">
        <v>1.634396355</v>
      </c>
    </row>
    <row r="752" spans="1:7">
      <c r="A752" s="91" t="s">
        <v>1867</v>
      </c>
      <c r="B752" s="91" t="s">
        <v>1805</v>
      </c>
      <c r="C752" s="91" t="s">
        <v>1874</v>
      </c>
      <c r="D752" s="91" t="s">
        <v>548</v>
      </c>
      <c r="E752" s="91">
        <v>2015</v>
      </c>
      <c r="F752" s="91">
        <f t="shared" si="12"/>
        <v>6.6710672000000004E-4</v>
      </c>
      <c r="G752" s="91">
        <v>5.95631E-4</v>
      </c>
    </row>
    <row r="753" spans="1:7">
      <c r="A753" s="91" t="s">
        <v>1867</v>
      </c>
      <c r="B753" s="91" t="s">
        <v>1805</v>
      </c>
      <c r="C753" s="91" t="s">
        <v>1874</v>
      </c>
      <c r="D753" s="91" t="s">
        <v>549</v>
      </c>
      <c r="E753" s="91">
        <v>2010</v>
      </c>
      <c r="F753" s="91">
        <f t="shared" si="12"/>
        <v>0</v>
      </c>
      <c r="G753" s="91">
        <v>0</v>
      </c>
    </row>
    <row r="754" spans="1:7">
      <c r="A754" s="91" t="s">
        <v>1867</v>
      </c>
      <c r="B754" s="91" t="s">
        <v>1805</v>
      </c>
      <c r="C754" s="91" t="s">
        <v>1874</v>
      </c>
      <c r="D754" s="91" t="s">
        <v>540</v>
      </c>
      <c r="E754" s="91">
        <v>2010</v>
      </c>
      <c r="F754" s="91">
        <f t="shared" si="12"/>
        <v>0</v>
      </c>
      <c r="G754" s="91">
        <v>0</v>
      </c>
    </row>
    <row r="755" spans="1:7">
      <c r="A755" s="91" t="s">
        <v>1867</v>
      </c>
      <c r="B755" s="91" t="s">
        <v>1805</v>
      </c>
      <c r="C755" s="91" t="s">
        <v>1874</v>
      </c>
      <c r="D755" s="91" t="s">
        <v>548</v>
      </c>
      <c r="E755" s="91">
        <v>2010</v>
      </c>
      <c r="F755" s="91">
        <f t="shared" si="12"/>
        <v>0</v>
      </c>
      <c r="G755" s="91">
        <v>0</v>
      </c>
    </row>
    <row r="756" spans="1:7">
      <c r="A756" s="91" t="s">
        <v>1867</v>
      </c>
      <c r="B756" s="91" t="s">
        <v>1805</v>
      </c>
      <c r="C756" s="91" t="s">
        <v>1874</v>
      </c>
      <c r="D756" s="91" t="s">
        <v>549</v>
      </c>
      <c r="E756" s="91">
        <v>2005</v>
      </c>
      <c r="F756" s="91">
        <f t="shared" si="12"/>
        <v>6.4935149144295295E-2</v>
      </c>
      <c r="G756" s="91">
        <v>7.3021412999999993E-2</v>
      </c>
    </row>
    <row r="757" spans="1:7">
      <c r="A757" s="91" t="s">
        <v>1867</v>
      </c>
      <c r="B757" s="91" t="s">
        <v>1805</v>
      </c>
      <c r="C757" s="91" t="s">
        <v>1874</v>
      </c>
      <c r="D757" s="91" t="s">
        <v>540</v>
      </c>
      <c r="E757" s="91">
        <v>2005</v>
      </c>
      <c r="F757" s="91">
        <f t="shared" si="12"/>
        <v>3.7821324160000001</v>
      </c>
      <c r="G757" s="91">
        <v>3.7821324160000001</v>
      </c>
    </row>
    <row r="758" spans="1:7">
      <c r="A758" s="91" t="s">
        <v>1867</v>
      </c>
      <c r="B758" s="91" t="s">
        <v>1805</v>
      </c>
      <c r="C758" s="91" t="s">
        <v>1874</v>
      </c>
      <c r="D758" s="91" t="s">
        <v>548</v>
      </c>
      <c r="E758" s="91">
        <v>2005</v>
      </c>
      <c r="F758" s="91">
        <f t="shared" si="12"/>
        <v>1.5437408000000001E-3</v>
      </c>
      <c r="G758" s="91">
        <v>1.37834E-3</v>
      </c>
    </row>
    <row r="759" spans="1:7">
      <c r="A759" s="91" t="s">
        <v>1867</v>
      </c>
      <c r="B759" s="91" t="s">
        <v>1805</v>
      </c>
      <c r="C759" s="91" t="s">
        <v>1875</v>
      </c>
      <c r="D759" s="91" t="s">
        <v>549</v>
      </c>
      <c r="E759" s="91">
        <v>2016</v>
      </c>
      <c r="F759" s="91">
        <f t="shared" si="12"/>
        <v>16.877079496493288</v>
      </c>
      <c r="G759" s="91">
        <v>18.978753547</v>
      </c>
    </row>
    <row r="760" spans="1:7">
      <c r="A760" s="91" t="s">
        <v>1867</v>
      </c>
      <c r="B760" s="91" t="s">
        <v>1805</v>
      </c>
      <c r="C760" s="91" t="s">
        <v>1875</v>
      </c>
      <c r="D760" s="91" t="s">
        <v>540</v>
      </c>
      <c r="E760" s="91">
        <v>2016</v>
      </c>
      <c r="F760" s="91">
        <f t="shared" si="12"/>
        <v>2374.8507964740002</v>
      </c>
      <c r="G760" s="91">
        <v>2374.8507964740002</v>
      </c>
    </row>
    <row r="761" spans="1:7">
      <c r="A761" s="91" t="s">
        <v>1867</v>
      </c>
      <c r="B761" s="91" t="s">
        <v>1805</v>
      </c>
      <c r="C761" s="91" t="s">
        <v>1875</v>
      </c>
      <c r="D761" s="91" t="s">
        <v>548</v>
      </c>
      <c r="E761" s="91">
        <v>2016</v>
      </c>
      <c r="F761" s="91">
        <f t="shared" si="12"/>
        <v>4.0122868240000003</v>
      </c>
      <c r="G761" s="91">
        <v>3.58239895</v>
      </c>
    </row>
    <row r="762" spans="1:7">
      <c r="A762" s="91" t="s">
        <v>1867</v>
      </c>
      <c r="B762" s="91" t="s">
        <v>1805</v>
      </c>
      <c r="C762" s="91" t="s">
        <v>1875</v>
      </c>
      <c r="D762" s="91" t="s">
        <v>549</v>
      </c>
      <c r="E762" s="91">
        <v>2015</v>
      </c>
      <c r="F762" s="91">
        <f t="shared" si="12"/>
        <v>16.354936919010068</v>
      </c>
      <c r="G762" s="91">
        <v>18.391589441000001</v>
      </c>
    </row>
    <row r="763" spans="1:7">
      <c r="A763" s="91" t="s">
        <v>1867</v>
      </c>
      <c r="B763" s="91" t="s">
        <v>1805</v>
      </c>
      <c r="C763" s="91" t="s">
        <v>1875</v>
      </c>
      <c r="D763" s="91" t="s">
        <v>540</v>
      </c>
      <c r="E763" s="91">
        <v>2015</v>
      </c>
      <c r="F763" s="91">
        <f t="shared" si="12"/>
        <v>2301.377733924</v>
      </c>
      <c r="G763" s="91">
        <v>2301.377733924</v>
      </c>
    </row>
    <row r="764" spans="1:7">
      <c r="A764" s="91" t="s">
        <v>1867</v>
      </c>
      <c r="B764" s="91" t="s">
        <v>1805</v>
      </c>
      <c r="C764" s="91" t="s">
        <v>1875</v>
      </c>
      <c r="D764" s="91" t="s">
        <v>548</v>
      </c>
      <c r="E764" s="91">
        <v>2015</v>
      </c>
      <c r="F764" s="91">
        <f t="shared" si="12"/>
        <v>3.8881548148800005</v>
      </c>
      <c r="G764" s="91">
        <v>3.4715667990000001</v>
      </c>
    </row>
    <row r="765" spans="1:7">
      <c r="A765" s="91" t="s">
        <v>1867</v>
      </c>
      <c r="B765" s="91" t="s">
        <v>1805</v>
      </c>
      <c r="C765" s="91" t="s">
        <v>1875</v>
      </c>
      <c r="D765" s="91" t="s">
        <v>549</v>
      </c>
      <c r="E765" s="91">
        <v>2010</v>
      </c>
      <c r="F765" s="91">
        <f t="shared" si="12"/>
        <v>12.241658076459732</v>
      </c>
      <c r="G765" s="91">
        <v>13.766090969</v>
      </c>
    </row>
    <row r="766" spans="1:7">
      <c r="A766" s="91" t="s">
        <v>1867</v>
      </c>
      <c r="B766" s="91" t="s">
        <v>1805</v>
      </c>
      <c r="C766" s="91" t="s">
        <v>1875</v>
      </c>
      <c r="D766" s="91" t="s">
        <v>540</v>
      </c>
      <c r="E766" s="91">
        <v>2010</v>
      </c>
      <c r="F766" s="91">
        <f t="shared" si="12"/>
        <v>1765.1364195660001</v>
      </c>
      <c r="G766" s="91">
        <v>1765.1364195660001</v>
      </c>
    </row>
    <row r="767" spans="1:7">
      <c r="A767" s="91" t="s">
        <v>1867</v>
      </c>
      <c r="B767" s="91" t="s">
        <v>1805</v>
      </c>
      <c r="C767" s="91" t="s">
        <v>1875</v>
      </c>
      <c r="D767" s="91" t="s">
        <v>548</v>
      </c>
      <c r="E767" s="91">
        <v>2010</v>
      </c>
      <c r="F767" s="91">
        <f t="shared" si="12"/>
        <v>2.9102809769600007</v>
      </c>
      <c r="G767" s="91">
        <v>2.5984651580000002</v>
      </c>
    </row>
    <row r="768" spans="1:7">
      <c r="A768" s="91" t="s">
        <v>1867</v>
      </c>
      <c r="B768" s="91" t="s">
        <v>1805</v>
      </c>
      <c r="C768" s="91" t="s">
        <v>1875</v>
      </c>
      <c r="D768" s="91" t="s">
        <v>549</v>
      </c>
      <c r="E768" s="91">
        <v>2005</v>
      </c>
      <c r="F768" s="91">
        <f t="shared" si="12"/>
        <v>16.750214091006711</v>
      </c>
      <c r="G768" s="91">
        <v>18.836089808000001</v>
      </c>
    </row>
    <row r="769" spans="1:7">
      <c r="A769" s="91" t="s">
        <v>1867</v>
      </c>
      <c r="B769" s="91" t="s">
        <v>1805</v>
      </c>
      <c r="C769" s="91" t="s">
        <v>1875</v>
      </c>
      <c r="D769" s="91" t="s">
        <v>540</v>
      </c>
      <c r="E769" s="91">
        <v>2005</v>
      </c>
      <c r="F769" s="91">
        <f t="shared" si="12"/>
        <v>2519.3834893829999</v>
      </c>
      <c r="G769" s="91">
        <v>2519.3834893829999</v>
      </c>
    </row>
    <row r="770" spans="1:7">
      <c r="A770" s="91" t="s">
        <v>1867</v>
      </c>
      <c r="B770" s="91" t="s">
        <v>1805</v>
      </c>
      <c r="C770" s="91" t="s">
        <v>1875</v>
      </c>
      <c r="D770" s="91" t="s">
        <v>548</v>
      </c>
      <c r="E770" s="91">
        <v>2005</v>
      </c>
      <c r="F770" s="91">
        <f t="shared" ref="F770:F833" si="13">G770*INDEX($J$28:$J$33,MATCH(D770,$I$28:$I$33,0),1)</f>
        <v>3.9821263686400004</v>
      </c>
      <c r="G770" s="91">
        <v>3.555469972</v>
      </c>
    </row>
    <row r="771" spans="1:7">
      <c r="A771" s="91" t="s">
        <v>1867</v>
      </c>
      <c r="B771" s="91" t="s">
        <v>1805</v>
      </c>
      <c r="C771" s="91" t="s">
        <v>1876</v>
      </c>
      <c r="D771" s="91" t="s">
        <v>549</v>
      </c>
      <c r="E771" s="91">
        <v>2016</v>
      </c>
      <c r="F771" s="91">
        <f t="shared" si="13"/>
        <v>1395.3344185551341</v>
      </c>
      <c r="G771" s="91">
        <v>1569.0930442619999</v>
      </c>
    </row>
    <row r="772" spans="1:7">
      <c r="A772" s="91" t="s">
        <v>1867</v>
      </c>
      <c r="B772" s="91" t="s">
        <v>1805</v>
      </c>
      <c r="C772" s="91" t="s">
        <v>1876</v>
      </c>
      <c r="D772" s="91" t="s">
        <v>540</v>
      </c>
      <c r="E772" s="91">
        <v>2016</v>
      </c>
      <c r="F772" s="91">
        <f t="shared" si="13"/>
        <v>0</v>
      </c>
      <c r="G772" s="91">
        <v>0</v>
      </c>
    </row>
    <row r="773" spans="1:7">
      <c r="A773" s="91" t="s">
        <v>1867</v>
      </c>
      <c r="B773" s="91" t="s">
        <v>1805</v>
      </c>
      <c r="C773" s="91" t="s">
        <v>1876</v>
      </c>
      <c r="D773" s="91" t="s">
        <v>548</v>
      </c>
      <c r="E773" s="91">
        <v>2016</v>
      </c>
      <c r="F773" s="91">
        <f t="shared" si="13"/>
        <v>4522.0672000000004</v>
      </c>
      <c r="G773" s="91">
        <v>4037.56</v>
      </c>
    </row>
    <row r="774" spans="1:7">
      <c r="A774" s="91" t="s">
        <v>1867</v>
      </c>
      <c r="B774" s="91" t="s">
        <v>1805</v>
      </c>
      <c r="C774" s="91" t="s">
        <v>1876</v>
      </c>
      <c r="D774" s="91" t="s">
        <v>549</v>
      </c>
      <c r="E774" s="91">
        <v>2015</v>
      </c>
      <c r="F774" s="91">
        <f t="shared" si="13"/>
        <v>1418.4481074221812</v>
      </c>
      <c r="G774" s="91">
        <v>1595.0850415540001</v>
      </c>
    </row>
    <row r="775" spans="1:7">
      <c r="A775" s="91" t="s">
        <v>1867</v>
      </c>
      <c r="B775" s="91" t="s">
        <v>1805</v>
      </c>
      <c r="C775" s="91" t="s">
        <v>1876</v>
      </c>
      <c r="D775" s="91" t="s">
        <v>540</v>
      </c>
      <c r="E775" s="91">
        <v>2015</v>
      </c>
      <c r="F775" s="91">
        <f t="shared" si="13"/>
        <v>0</v>
      </c>
      <c r="G775" s="91">
        <v>0</v>
      </c>
    </row>
    <row r="776" spans="1:7">
      <c r="A776" s="91" t="s">
        <v>1867</v>
      </c>
      <c r="B776" s="91" t="s">
        <v>1805</v>
      </c>
      <c r="C776" s="91" t="s">
        <v>1876</v>
      </c>
      <c r="D776" s="91" t="s">
        <v>548</v>
      </c>
      <c r="E776" s="91">
        <v>2015</v>
      </c>
      <c r="F776" s="91">
        <f t="shared" si="13"/>
        <v>4583.6403200000004</v>
      </c>
      <c r="G776" s="91">
        <v>4092.5360000000001</v>
      </c>
    </row>
    <row r="777" spans="1:7">
      <c r="A777" s="91" t="s">
        <v>1867</v>
      </c>
      <c r="B777" s="91" t="s">
        <v>1805</v>
      </c>
      <c r="C777" s="91" t="s">
        <v>1876</v>
      </c>
      <c r="D777" s="91" t="s">
        <v>549</v>
      </c>
      <c r="E777" s="91">
        <v>2010</v>
      </c>
      <c r="F777" s="91">
        <f t="shared" si="13"/>
        <v>1492.3142776471811</v>
      </c>
      <c r="G777" s="91">
        <v>1678.149640524</v>
      </c>
    </row>
    <row r="778" spans="1:7">
      <c r="A778" s="91" t="s">
        <v>1867</v>
      </c>
      <c r="B778" s="91" t="s">
        <v>1805</v>
      </c>
      <c r="C778" s="91" t="s">
        <v>1876</v>
      </c>
      <c r="D778" s="91" t="s">
        <v>540</v>
      </c>
      <c r="E778" s="91">
        <v>2010</v>
      </c>
      <c r="F778" s="91">
        <f t="shared" si="13"/>
        <v>0</v>
      </c>
      <c r="G778" s="91">
        <v>0</v>
      </c>
    </row>
    <row r="779" spans="1:7">
      <c r="A779" s="91" t="s">
        <v>1867</v>
      </c>
      <c r="B779" s="91" t="s">
        <v>1805</v>
      </c>
      <c r="C779" s="91" t="s">
        <v>1876</v>
      </c>
      <c r="D779" s="91" t="s">
        <v>548</v>
      </c>
      <c r="E779" s="91">
        <v>2010</v>
      </c>
      <c r="F779" s="91">
        <f t="shared" si="13"/>
        <v>4816.4972800000005</v>
      </c>
      <c r="G779" s="91">
        <v>4300.4440000000004</v>
      </c>
    </row>
    <row r="780" spans="1:7">
      <c r="A780" s="91" t="s">
        <v>1867</v>
      </c>
      <c r="B780" s="91" t="s">
        <v>1805</v>
      </c>
      <c r="C780" s="91" t="s">
        <v>1876</v>
      </c>
      <c r="D780" s="91" t="s">
        <v>549</v>
      </c>
      <c r="E780" s="91">
        <v>2005</v>
      </c>
      <c r="F780" s="91">
        <f t="shared" si="13"/>
        <v>1404.4101196556544</v>
      </c>
      <c r="G780" s="91">
        <v>1579.298927009</v>
      </c>
    </row>
    <row r="781" spans="1:7">
      <c r="A781" s="91" t="s">
        <v>1867</v>
      </c>
      <c r="B781" s="91" t="s">
        <v>1805</v>
      </c>
      <c r="C781" s="91" t="s">
        <v>1876</v>
      </c>
      <c r="D781" s="91" t="s">
        <v>540</v>
      </c>
      <c r="E781" s="91">
        <v>2005</v>
      </c>
      <c r="F781" s="91">
        <f t="shared" si="13"/>
        <v>0</v>
      </c>
      <c r="G781" s="91">
        <v>0</v>
      </c>
    </row>
    <row r="782" spans="1:7">
      <c r="A782" s="91" t="s">
        <v>1867</v>
      </c>
      <c r="B782" s="91" t="s">
        <v>1805</v>
      </c>
      <c r="C782" s="91" t="s">
        <v>1876</v>
      </c>
      <c r="D782" s="91" t="s">
        <v>548</v>
      </c>
      <c r="E782" s="91">
        <v>2005</v>
      </c>
      <c r="F782" s="91">
        <f t="shared" si="13"/>
        <v>4562.2196480000002</v>
      </c>
      <c r="G782" s="91">
        <v>4073.4104000000002</v>
      </c>
    </row>
    <row r="783" spans="1:7">
      <c r="A783" s="91" t="s">
        <v>1867</v>
      </c>
      <c r="B783" s="91" t="s">
        <v>1805</v>
      </c>
      <c r="C783" s="91" t="s">
        <v>1877</v>
      </c>
      <c r="D783" s="91" t="s">
        <v>549</v>
      </c>
      <c r="E783" s="91">
        <v>2016</v>
      </c>
      <c r="F783" s="91">
        <f t="shared" si="13"/>
        <v>0</v>
      </c>
      <c r="G783" s="91">
        <v>0</v>
      </c>
    </row>
    <row r="784" spans="1:7">
      <c r="A784" s="91" t="s">
        <v>1867</v>
      </c>
      <c r="B784" s="91" t="s">
        <v>1805</v>
      </c>
      <c r="C784" s="91" t="s">
        <v>1877</v>
      </c>
      <c r="D784" s="91" t="s">
        <v>540</v>
      </c>
      <c r="E784" s="91">
        <v>2016</v>
      </c>
      <c r="F784" s="91">
        <f t="shared" si="13"/>
        <v>0</v>
      </c>
      <c r="G784" s="91">
        <v>0</v>
      </c>
    </row>
    <row r="785" spans="1:7">
      <c r="A785" s="91" t="s">
        <v>1867</v>
      </c>
      <c r="B785" s="91" t="s">
        <v>1805</v>
      </c>
      <c r="C785" s="91" t="s">
        <v>1877</v>
      </c>
      <c r="D785" s="91" t="s">
        <v>548</v>
      </c>
      <c r="E785" s="91">
        <v>2016</v>
      </c>
      <c r="F785" s="91">
        <f t="shared" si="13"/>
        <v>0</v>
      </c>
      <c r="G785" s="91">
        <v>0</v>
      </c>
    </row>
    <row r="786" spans="1:7">
      <c r="A786" s="91" t="s">
        <v>1867</v>
      </c>
      <c r="B786" s="91" t="s">
        <v>1805</v>
      </c>
      <c r="C786" s="91" t="s">
        <v>1877</v>
      </c>
      <c r="D786" s="91" t="s">
        <v>549</v>
      </c>
      <c r="E786" s="91">
        <v>2015</v>
      </c>
      <c r="F786" s="91">
        <f t="shared" si="13"/>
        <v>0</v>
      </c>
      <c r="G786" s="91">
        <v>0</v>
      </c>
    </row>
    <row r="787" spans="1:7">
      <c r="A787" s="91" t="s">
        <v>1867</v>
      </c>
      <c r="B787" s="91" t="s">
        <v>1805</v>
      </c>
      <c r="C787" s="91" t="s">
        <v>1877</v>
      </c>
      <c r="D787" s="91" t="s">
        <v>540</v>
      </c>
      <c r="E787" s="91">
        <v>2015</v>
      </c>
      <c r="F787" s="91">
        <f t="shared" si="13"/>
        <v>0</v>
      </c>
      <c r="G787" s="91">
        <v>0</v>
      </c>
    </row>
    <row r="788" spans="1:7">
      <c r="A788" s="91" t="s">
        <v>1867</v>
      </c>
      <c r="B788" s="91" t="s">
        <v>1805</v>
      </c>
      <c r="C788" s="91" t="s">
        <v>1877</v>
      </c>
      <c r="D788" s="91" t="s">
        <v>548</v>
      </c>
      <c r="E788" s="91">
        <v>2015</v>
      </c>
      <c r="F788" s="91">
        <f t="shared" si="13"/>
        <v>0</v>
      </c>
      <c r="G788" s="91">
        <v>0</v>
      </c>
    </row>
    <row r="789" spans="1:7">
      <c r="A789" s="91" t="s">
        <v>1867</v>
      </c>
      <c r="B789" s="91" t="s">
        <v>1805</v>
      </c>
      <c r="C789" s="91" t="s">
        <v>1877</v>
      </c>
      <c r="D789" s="91" t="s">
        <v>549</v>
      </c>
      <c r="E789" s="91">
        <v>2010</v>
      </c>
      <c r="F789" s="91">
        <f t="shared" si="13"/>
        <v>0</v>
      </c>
      <c r="G789" s="91">
        <v>0</v>
      </c>
    </row>
    <row r="790" spans="1:7">
      <c r="A790" s="91" t="s">
        <v>1867</v>
      </c>
      <c r="B790" s="91" t="s">
        <v>1805</v>
      </c>
      <c r="C790" s="91" t="s">
        <v>1877</v>
      </c>
      <c r="D790" s="91" t="s">
        <v>540</v>
      </c>
      <c r="E790" s="91">
        <v>2010</v>
      </c>
      <c r="F790" s="91">
        <f t="shared" si="13"/>
        <v>0</v>
      </c>
      <c r="G790" s="91">
        <v>0</v>
      </c>
    </row>
    <row r="791" spans="1:7">
      <c r="A791" s="91" t="s">
        <v>1867</v>
      </c>
      <c r="B791" s="91" t="s">
        <v>1805</v>
      </c>
      <c r="C791" s="91" t="s">
        <v>1877</v>
      </c>
      <c r="D791" s="91" t="s">
        <v>548</v>
      </c>
      <c r="E791" s="91">
        <v>2010</v>
      </c>
      <c r="F791" s="91">
        <f t="shared" si="13"/>
        <v>0</v>
      </c>
      <c r="G791" s="91">
        <v>0</v>
      </c>
    </row>
    <row r="792" spans="1:7">
      <c r="A792" s="91" t="s">
        <v>1867</v>
      </c>
      <c r="B792" s="91" t="s">
        <v>1805</v>
      </c>
      <c r="C792" s="91" t="s">
        <v>1877</v>
      </c>
      <c r="D792" s="91" t="s">
        <v>549</v>
      </c>
      <c r="E792" s="91">
        <v>2005</v>
      </c>
      <c r="F792" s="91">
        <f t="shared" si="13"/>
        <v>0</v>
      </c>
      <c r="G792" s="91">
        <v>0</v>
      </c>
    </row>
    <row r="793" spans="1:7">
      <c r="A793" s="91" t="s">
        <v>1867</v>
      </c>
      <c r="B793" s="91" t="s">
        <v>1805</v>
      </c>
      <c r="C793" s="91" t="s">
        <v>1877</v>
      </c>
      <c r="D793" s="91" t="s">
        <v>540</v>
      </c>
      <c r="E793" s="91">
        <v>2005</v>
      </c>
      <c r="F793" s="91">
        <f t="shared" si="13"/>
        <v>0</v>
      </c>
      <c r="G793" s="91">
        <v>0</v>
      </c>
    </row>
    <row r="794" spans="1:7">
      <c r="A794" s="91" t="s">
        <v>1867</v>
      </c>
      <c r="B794" s="91" t="s">
        <v>1805</v>
      </c>
      <c r="C794" s="91" t="s">
        <v>1877</v>
      </c>
      <c r="D794" s="91" t="s">
        <v>548</v>
      </c>
      <c r="E794" s="91">
        <v>2005</v>
      </c>
      <c r="F794" s="91">
        <f t="shared" si="13"/>
        <v>0</v>
      </c>
      <c r="G794" s="91">
        <v>0</v>
      </c>
    </row>
    <row r="795" spans="1:7">
      <c r="A795" s="91" t="s">
        <v>1867</v>
      </c>
      <c r="B795" s="91" t="s">
        <v>1805</v>
      </c>
      <c r="C795" s="91" t="s">
        <v>1821</v>
      </c>
      <c r="D795" s="91" t="s">
        <v>549</v>
      </c>
      <c r="E795" s="91">
        <v>2016</v>
      </c>
      <c r="F795" s="91">
        <f t="shared" si="13"/>
        <v>0</v>
      </c>
      <c r="G795" s="91">
        <v>0</v>
      </c>
    </row>
    <row r="796" spans="1:7">
      <c r="A796" s="91" t="s">
        <v>1867</v>
      </c>
      <c r="B796" s="91" t="s">
        <v>1805</v>
      </c>
      <c r="C796" s="91" t="s">
        <v>1821</v>
      </c>
      <c r="D796" s="91" t="s">
        <v>540</v>
      </c>
      <c r="E796" s="91">
        <v>2016</v>
      </c>
      <c r="F796" s="91">
        <f t="shared" si="13"/>
        <v>8274.5271428569995</v>
      </c>
      <c r="G796" s="91">
        <v>8274.5271428569995</v>
      </c>
    </row>
    <row r="797" spans="1:7">
      <c r="A797" s="91" t="s">
        <v>1867</v>
      </c>
      <c r="B797" s="91" t="s">
        <v>1805</v>
      </c>
      <c r="C797" s="91" t="s">
        <v>1821</v>
      </c>
      <c r="D797" s="91" t="s">
        <v>548</v>
      </c>
      <c r="E797" s="91">
        <v>2016</v>
      </c>
      <c r="F797" s="91">
        <f t="shared" si="13"/>
        <v>0</v>
      </c>
      <c r="G797" s="91">
        <v>0</v>
      </c>
    </row>
    <row r="798" spans="1:7">
      <c r="A798" s="91" t="s">
        <v>1867</v>
      </c>
      <c r="B798" s="91" t="s">
        <v>1805</v>
      </c>
      <c r="C798" s="91" t="s">
        <v>1821</v>
      </c>
      <c r="D798" s="91" t="s">
        <v>549</v>
      </c>
      <c r="E798" s="91">
        <v>2015</v>
      </c>
      <c r="F798" s="91">
        <f t="shared" si="13"/>
        <v>0</v>
      </c>
      <c r="G798" s="91">
        <v>0</v>
      </c>
    </row>
    <row r="799" spans="1:7">
      <c r="A799" s="91" t="s">
        <v>1867</v>
      </c>
      <c r="B799" s="91" t="s">
        <v>1805</v>
      </c>
      <c r="C799" s="91" t="s">
        <v>1821</v>
      </c>
      <c r="D799" s="91" t="s">
        <v>540</v>
      </c>
      <c r="E799" s="91">
        <v>2015</v>
      </c>
      <c r="F799" s="91">
        <f t="shared" si="13"/>
        <v>2749.8428571429999</v>
      </c>
      <c r="G799" s="91">
        <v>2749.8428571429999</v>
      </c>
    </row>
    <row r="800" spans="1:7">
      <c r="A800" s="91" t="s">
        <v>1867</v>
      </c>
      <c r="B800" s="91" t="s">
        <v>1805</v>
      </c>
      <c r="C800" s="91" t="s">
        <v>1821</v>
      </c>
      <c r="D800" s="91" t="s">
        <v>548</v>
      </c>
      <c r="E800" s="91">
        <v>2015</v>
      </c>
      <c r="F800" s="91">
        <f t="shared" si="13"/>
        <v>0</v>
      </c>
      <c r="G800" s="91">
        <v>0</v>
      </c>
    </row>
    <row r="801" spans="1:7">
      <c r="A801" s="91" t="s">
        <v>1867</v>
      </c>
      <c r="B801" s="91" t="s">
        <v>1805</v>
      </c>
      <c r="C801" s="91" t="s">
        <v>1821</v>
      </c>
      <c r="D801" s="91" t="s">
        <v>549</v>
      </c>
      <c r="E801" s="91">
        <v>2010</v>
      </c>
      <c r="F801" s="91">
        <f t="shared" si="13"/>
        <v>0</v>
      </c>
      <c r="G801" s="91">
        <v>0</v>
      </c>
    </row>
    <row r="802" spans="1:7">
      <c r="A802" s="91" t="s">
        <v>1867</v>
      </c>
      <c r="B802" s="91" t="s">
        <v>1805</v>
      </c>
      <c r="C802" s="91" t="s">
        <v>1821</v>
      </c>
      <c r="D802" s="91" t="s">
        <v>540</v>
      </c>
      <c r="E802" s="91">
        <v>2010</v>
      </c>
      <c r="F802" s="91">
        <f t="shared" si="13"/>
        <v>12399.291428570999</v>
      </c>
      <c r="G802" s="91">
        <v>12399.291428570999</v>
      </c>
    </row>
    <row r="803" spans="1:7">
      <c r="A803" s="91" t="s">
        <v>1867</v>
      </c>
      <c r="B803" s="91" t="s">
        <v>1805</v>
      </c>
      <c r="C803" s="91" t="s">
        <v>1821</v>
      </c>
      <c r="D803" s="91" t="s">
        <v>548</v>
      </c>
      <c r="E803" s="91">
        <v>2010</v>
      </c>
      <c r="F803" s="91">
        <f t="shared" si="13"/>
        <v>0</v>
      </c>
      <c r="G803" s="91">
        <v>0</v>
      </c>
    </row>
    <row r="804" spans="1:7">
      <c r="A804" s="91" t="s">
        <v>1867</v>
      </c>
      <c r="B804" s="91" t="s">
        <v>1805</v>
      </c>
      <c r="C804" s="91" t="s">
        <v>1821</v>
      </c>
      <c r="D804" s="91" t="s">
        <v>549</v>
      </c>
      <c r="E804" s="91">
        <v>2005</v>
      </c>
      <c r="F804" s="91">
        <f t="shared" si="13"/>
        <v>0</v>
      </c>
      <c r="G804" s="91">
        <v>0</v>
      </c>
    </row>
    <row r="805" spans="1:7">
      <c r="A805" s="91" t="s">
        <v>1867</v>
      </c>
      <c r="B805" s="91" t="s">
        <v>1805</v>
      </c>
      <c r="C805" s="91" t="s">
        <v>1821</v>
      </c>
      <c r="D805" s="91" t="s">
        <v>540</v>
      </c>
      <c r="E805" s="91">
        <v>2005</v>
      </c>
      <c r="F805" s="91">
        <f t="shared" si="13"/>
        <v>18473.944285713998</v>
      </c>
      <c r="G805" s="91">
        <v>18473.944285713998</v>
      </c>
    </row>
    <row r="806" spans="1:7">
      <c r="A806" s="91" t="s">
        <v>1867</v>
      </c>
      <c r="B806" s="91" t="s">
        <v>1805</v>
      </c>
      <c r="C806" s="91" t="s">
        <v>1821</v>
      </c>
      <c r="D806" s="91" t="s">
        <v>548</v>
      </c>
      <c r="E806" s="91">
        <v>2005</v>
      </c>
      <c r="F806" s="91">
        <f t="shared" si="13"/>
        <v>0</v>
      </c>
      <c r="G806" s="91">
        <v>0</v>
      </c>
    </row>
    <row r="807" spans="1:7">
      <c r="A807" s="91" t="s">
        <v>1867</v>
      </c>
      <c r="B807" s="91" t="s">
        <v>1805</v>
      </c>
      <c r="C807" s="91" t="s">
        <v>1878</v>
      </c>
      <c r="D807" s="91" t="s">
        <v>549</v>
      </c>
      <c r="E807" s="91">
        <v>2016</v>
      </c>
      <c r="F807" s="91">
        <f t="shared" si="13"/>
        <v>0</v>
      </c>
      <c r="G807" s="91">
        <v>0</v>
      </c>
    </row>
    <row r="808" spans="1:7">
      <c r="A808" s="91" t="s">
        <v>1867</v>
      </c>
      <c r="B808" s="91" t="s">
        <v>1805</v>
      </c>
      <c r="C808" s="91" t="s">
        <v>1878</v>
      </c>
      <c r="D808" s="91" t="s">
        <v>548</v>
      </c>
      <c r="E808" s="91">
        <v>2016</v>
      </c>
      <c r="F808" s="91">
        <f t="shared" si="13"/>
        <v>0</v>
      </c>
      <c r="G808" s="91">
        <v>0</v>
      </c>
    </row>
    <row r="809" spans="1:7">
      <c r="A809" s="91" t="s">
        <v>1867</v>
      </c>
      <c r="B809" s="91" t="s">
        <v>1805</v>
      </c>
      <c r="C809" s="91" t="s">
        <v>1878</v>
      </c>
      <c r="D809" s="91" t="s">
        <v>549</v>
      </c>
      <c r="E809" s="91">
        <v>2015</v>
      </c>
      <c r="F809" s="91">
        <f t="shared" si="13"/>
        <v>0</v>
      </c>
      <c r="G809" s="91">
        <v>0</v>
      </c>
    </row>
    <row r="810" spans="1:7">
      <c r="A810" s="91" t="s">
        <v>1867</v>
      </c>
      <c r="B810" s="91" t="s">
        <v>1805</v>
      </c>
      <c r="C810" s="91" t="s">
        <v>1878</v>
      </c>
      <c r="D810" s="91" t="s">
        <v>548</v>
      </c>
      <c r="E810" s="91">
        <v>2015</v>
      </c>
      <c r="F810" s="91">
        <f t="shared" si="13"/>
        <v>0</v>
      </c>
      <c r="G810" s="91">
        <v>0</v>
      </c>
    </row>
    <row r="811" spans="1:7">
      <c r="A811" s="91" t="s">
        <v>1867</v>
      </c>
      <c r="B811" s="91" t="s">
        <v>1805</v>
      </c>
      <c r="C811" s="91" t="s">
        <v>1878</v>
      </c>
      <c r="D811" s="91" t="s">
        <v>549</v>
      </c>
      <c r="E811" s="91">
        <v>2010</v>
      </c>
      <c r="F811" s="91">
        <f t="shared" si="13"/>
        <v>0</v>
      </c>
      <c r="G811" s="91">
        <v>0</v>
      </c>
    </row>
    <row r="812" spans="1:7">
      <c r="A812" s="91" t="s">
        <v>1867</v>
      </c>
      <c r="B812" s="91" t="s">
        <v>1805</v>
      </c>
      <c r="C812" s="91" t="s">
        <v>1878</v>
      </c>
      <c r="D812" s="91" t="s">
        <v>548</v>
      </c>
      <c r="E812" s="91">
        <v>2010</v>
      </c>
      <c r="F812" s="91">
        <f t="shared" si="13"/>
        <v>0</v>
      </c>
      <c r="G812" s="91">
        <v>0</v>
      </c>
    </row>
    <row r="813" spans="1:7">
      <c r="A813" s="91" t="s">
        <v>1867</v>
      </c>
      <c r="B813" s="91" t="s">
        <v>1805</v>
      </c>
      <c r="C813" s="91" t="s">
        <v>1878</v>
      </c>
      <c r="D813" s="91" t="s">
        <v>549</v>
      </c>
      <c r="E813" s="91">
        <v>2005</v>
      </c>
      <c r="F813" s="91">
        <f t="shared" si="13"/>
        <v>0</v>
      </c>
      <c r="G813" s="91">
        <v>0</v>
      </c>
    </row>
    <row r="814" spans="1:7">
      <c r="A814" s="91" t="s">
        <v>1867</v>
      </c>
      <c r="B814" s="91" t="s">
        <v>1805</v>
      </c>
      <c r="C814" s="91" t="s">
        <v>1878</v>
      </c>
      <c r="D814" s="91" t="s">
        <v>548</v>
      </c>
      <c r="E814" s="91">
        <v>2005</v>
      </c>
      <c r="F814" s="91">
        <f t="shared" si="13"/>
        <v>0</v>
      </c>
      <c r="G814" s="91">
        <v>0</v>
      </c>
    </row>
    <row r="815" spans="1:7">
      <c r="A815" s="91" t="s">
        <v>1867</v>
      </c>
      <c r="B815" s="91" t="s">
        <v>1805</v>
      </c>
      <c r="C815" s="91" t="s">
        <v>1879</v>
      </c>
      <c r="D815" s="91" t="s">
        <v>549</v>
      </c>
      <c r="E815" s="91">
        <v>2016</v>
      </c>
      <c r="F815" s="91">
        <f t="shared" si="13"/>
        <v>19.31154483045302</v>
      </c>
      <c r="G815" s="91">
        <v>21.716378715000001</v>
      </c>
    </row>
    <row r="816" spans="1:7">
      <c r="A816" s="91" t="s">
        <v>1867</v>
      </c>
      <c r="B816" s="91" t="s">
        <v>1805</v>
      </c>
      <c r="C816" s="91" t="s">
        <v>1879</v>
      </c>
      <c r="D816" s="91" t="s">
        <v>540</v>
      </c>
      <c r="E816" s="91">
        <v>2016</v>
      </c>
      <c r="F816" s="91">
        <f t="shared" si="13"/>
        <v>2717.4155120410001</v>
      </c>
      <c r="G816" s="91">
        <v>2717.4155120410001</v>
      </c>
    </row>
    <row r="817" spans="1:7">
      <c r="A817" s="91" t="s">
        <v>1867</v>
      </c>
      <c r="B817" s="91" t="s">
        <v>1805</v>
      </c>
      <c r="C817" s="91" t="s">
        <v>1879</v>
      </c>
      <c r="D817" s="91" t="s">
        <v>548</v>
      </c>
      <c r="E817" s="91">
        <v>2016</v>
      </c>
      <c r="F817" s="91">
        <f t="shared" si="13"/>
        <v>4.5910465070399997</v>
      </c>
      <c r="G817" s="91">
        <v>4.0991486669999997</v>
      </c>
    </row>
    <row r="818" spans="1:7">
      <c r="A818" s="91" t="s">
        <v>1867</v>
      </c>
      <c r="B818" s="91" t="s">
        <v>1805</v>
      </c>
      <c r="C818" s="91" t="s">
        <v>1879</v>
      </c>
      <c r="D818" s="91" t="s">
        <v>549</v>
      </c>
      <c r="E818" s="91">
        <v>2015</v>
      </c>
      <c r="F818" s="91">
        <f t="shared" si="13"/>
        <v>19.31154483045302</v>
      </c>
      <c r="G818" s="91">
        <v>21.716378715000001</v>
      </c>
    </row>
    <row r="819" spans="1:7">
      <c r="A819" s="91" t="s">
        <v>1867</v>
      </c>
      <c r="B819" s="91" t="s">
        <v>1805</v>
      </c>
      <c r="C819" s="91" t="s">
        <v>1879</v>
      </c>
      <c r="D819" s="91" t="s">
        <v>540</v>
      </c>
      <c r="E819" s="91">
        <v>2015</v>
      </c>
      <c r="F819" s="91">
        <f t="shared" si="13"/>
        <v>2717.4155120410001</v>
      </c>
      <c r="G819" s="91">
        <v>2717.4155120410001</v>
      </c>
    </row>
    <row r="820" spans="1:7">
      <c r="A820" s="91" t="s">
        <v>1867</v>
      </c>
      <c r="B820" s="91" t="s">
        <v>1805</v>
      </c>
      <c r="C820" s="91" t="s">
        <v>1879</v>
      </c>
      <c r="D820" s="91" t="s">
        <v>548</v>
      </c>
      <c r="E820" s="91">
        <v>2015</v>
      </c>
      <c r="F820" s="91">
        <f t="shared" si="13"/>
        <v>4.5910465070399997</v>
      </c>
      <c r="G820" s="91">
        <v>4.0991486669999997</v>
      </c>
    </row>
    <row r="821" spans="1:7">
      <c r="A821" s="91" t="s">
        <v>1867</v>
      </c>
      <c r="B821" s="91" t="s">
        <v>1805</v>
      </c>
      <c r="C821" s="91" t="s">
        <v>1879</v>
      </c>
      <c r="D821" s="91" t="s">
        <v>549</v>
      </c>
      <c r="E821" s="91">
        <v>2010</v>
      </c>
      <c r="F821" s="91">
        <f t="shared" si="13"/>
        <v>19.355299327265101</v>
      </c>
      <c r="G821" s="91">
        <v>21.765581885</v>
      </c>
    </row>
    <row r="822" spans="1:7">
      <c r="A822" s="91" t="s">
        <v>1867</v>
      </c>
      <c r="B822" s="91" t="s">
        <v>1805</v>
      </c>
      <c r="C822" s="91" t="s">
        <v>1879</v>
      </c>
      <c r="D822" s="91" t="s">
        <v>540</v>
      </c>
      <c r="E822" s="91">
        <v>2010</v>
      </c>
      <c r="F822" s="91">
        <f t="shared" si="13"/>
        <v>2790.859174528</v>
      </c>
      <c r="G822" s="91">
        <v>2790.859174528</v>
      </c>
    </row>
    <row r="823" spans="1:7">
      <c r="A823" s="91" t="s">
        <v>1867</v>
      </c>
      <c r="B823" s="91" t="s">
        <v>1805</v>
      </c>
      <c r="C823" s="91" t="s">
        <v>1879</v>
      </c>
      <c r="D823" s="91" t="s">
        <v>548</v>
      </c>
      <c r="E823" s="91">
        <v>2010</v>
      </c>
      <c r="F823" s="91">
        <f t="shared" si="13"/>
        <v>4.6014485193599999</v>
      </c>
      <c r="G823" s="91">
        <v>4.1084361779999998</v>
      </c>
    </row>
    <row r="824" spans="1:7">
      <c r="A824" s="91" t="s">
        <v>1867</v>
      </c>
      <c r="B824" s="91" t="s">
        <v>1805</v>
      </c>
      <c r="C824" s="91" t="s">
        <v>1879</v>
      </c>
      <c r="D824" s="91" t="s">
        <v>549</v>
      </c>
      <c r="E824" s="91">
        <v>2005</v>
      </c>
      <c r="F824" s="91">
        <f t="shared" si="13"/>
        <v>19.434057420637583</v>
      </c>
      <c r="G824" s="91">
        <v>21.85414759</v>
      </c>
    </row>
    <row r="825" spans="1:7">
      <c r="A825" s="91" t="s">
        <v>1867</v>
      </c>
      <c r="B825" s="91" t="s">
        <v>1805</v>
      </c>
      <c r="C825" s="91" t="s">
        <v>1879</v>
      </c>
      <c r="D825" s="91" t="s">
        <v>540</v>
      </c>
      <c r="E825" s="91">
        <v>2005</v>
      </c>
      <c r="F825" s="91">
        <f t="shared" si="13"/>
        <v>2923.0577670060002</v>
      </c>
      <c r="G825" s="91">
        <v>2923.0577670060002</v>
      </c>
    </row>
    <row r="826" spans="1:7">
      <c r="A826" s="91" t="s">
        <v>1867</v>
      </c>
      <c r="B826" s="91" t="s">
        <v>1805</v>
      </c>
      <c r="C826" s="91" t="s">
        <v>1879</v>
      </c>
      <c r="D826" s="91" t="s">
        <v>548</v>
      </c>
      <c r="E826" s="91">
        <v>2005</v>
      </c>
      <c r="F826" s="91">
        <f t="shared" si="13"/>
        <v>4.6201721417600004</v>
      </c>
      <c r="G826" s="91">
        <v>4.1251536980000001</v>
      </c>
    </row>
    <row r="827" spans="1:7">
      <c r="A827" s="91" t="s">
        <v>1867</v>
      </c>
      <c r="B827" s="91" t="s">
        <v>1880</v>
      </c>
      <c r="C827" s="91" t="s">
        <v>1881</v>
      </c>
      <c r="D827" s="91" t="s">
        <v>549</v>
      </c>
      <c r="E827" s="91">
        <v>2016</v>
      </c>
      <c r="F827" s="91">
        <f t="shared" si="13"/>
        <v>10640.617501795519</v>
      </c>
      <c r="G827" s="91">
        <v>11965.675530320999</v>
      </c>
    </row>
    <row r="828" spans="1:7">
      <c r="A828" s="91" t="s">
        <v>1867</v>
      </c>
      <c r="B828" s="91" t="s">
        <v>1880</v>
      </c>
      <c r="C828" s="91" t="s">
        <v>1881</v>
      </c>
      <c r="D828" s="91" t="s">
        <v>540</v>
      </c>
      <c r="E828" s="91">
        <v>2016</v>
      </c>
      <c r="F828" s="91">
        <f t="shared" si="13"/>
        <v>0</v>
      </c>
      <c r="G828" s="91">
        <v>0</v>
      </c>
    </row>
    <row r="829" spans="1:7">
      <c r="A829" s="91" t="s">
        <v>1867</v>
      </c>
      <c r="B829" s="91" t="s">
        <v>1880</v>
      </c>
      <c r="C829" s="91" t="s">
        <v>1881</v>
      </c>
      <c r="D829" s="91" t="s">
        <v>548</v>
      </c>
      <c r="E829" s="91">
        <v>2016</v>
      </c>
      <c r="F829" s="91">
        <f t="shared" si="13"/>
        <v>0</v>
      </c>
      <c r="G829" s="91">
        <v>0</v>
      </c>
    </row>
    <row r="830" spans="1:7">
      <c r="A830" s="91" t="s">
        <v>1867</v>
      </c>
      <c r="B830" s="91" t="s">
        <v>1880</v>
      </c>
      <c r="C830" s="91" t="s">
        <v>1881</v>
      </c>
      <c r="D830" s="91" t="s">
        <v>549</v>
      </c>
      <c r="E830" s="91">
        <v>2015</v>
      </c>
      <c r="F830" s="91">
        <f t="shared" si="13"/>
        <v>11622.634180724932</v>
      </c>
      <c r="G830" s="91">
        <v>13069.981078702</v>
      </c>
    </row>
    <row r="831" spans="1:7">
      <c r="A831" s="91" t="s">
        <v>1867</v>
      </c>
      <c r="B831" s="91" t="s">
        <v>1880</v>
      </c>
      <c r="C831" s="91" t="s">
        <v>1881</v>
      </c>
      <c r="D831" s="91" t="s">
        <v>540</v>
      </c>
      <c r="E831" s="91">
        <v>2015</v>
      </c>
      <c r="F831" s="91">
        <f t="shared" si="13"/>
        <v>0</v>
      </c>
      <c r="G831" s="91">
        <v>0</v>
      </c>
    </row>
    <row r="832" spans="1:7">
      <c r="A832" s="91" t="s">
        <v>1867</v>
      </c>
      <c r="B832" s="91" t="s">
        <v>1880</v>
      </c>
      <c r="C832" s="91" t="s">
        <v>1881</v>
      </c>
      <c r="D832" s="91" t="s">
        <v>548</v>
      </c>
      <c r="E832" s="91">
        <v>2015</v>
      </c>
      <c r="F832" s="91">
        <f t="shared" si="13"/>
        <v>0</v>
      </c>
      <c r="G832" s="91">
        <v>0</v>
      </c>
    </row>
    <row r="833" spans="1:7">
      <c r="A833" s="91" t="s">
        <v>1867</v>
      </c>
      <c r="B833" s="91" t="s">
        <v>1880</v>
      </c>
      <c r="C833" s="91" t="s">
        <v>1881</v>
      </c>
      <c r="D833" s="91" t="s">
        <v>549</v>
      </c>
      <c r="E833" s="91">
        <v>2010</v>
      </c>
      <c r="F833" s="91">
        <f t="shared" si="13"/>
        <v>17105.39428686292</v>
      </c>
      <c r="G833" s="91">
        <v>19235.499990510001</v>
      </c>
    </row>
    <row r="834" spans="1:7">
      <c r="A834" s="91" t="s">
        <v>1867</v>
      </c>
      <c r="B834" s="91" t="s">
        <v>1880</v>
      </c>
      <c r="C834" s="91" t="s">
        <v>1881</v>
      </c>
      <c r="D834" s="91" t="s">
        <v>540</v>
      </c>
      <c r="E834" s="91">
        <v>2010</v>
      </c>
      <c r="F834" s="91">
        <f t="shared" ref="F834:F897" si="14">G834*INDEX($J$28:$J$33,MATCH(D834,$I$28:$I$33,0),1)</f>
        <v>0</v>
      </c>
      <c r="G834" s="91">
        <v>0</v>
      </c>
    </row>
    <row r="835" spans="1:7">
      <c r="A835" s="91" t="s">
        <v>1867</v>
      </c>
      <c r="B835" s="91" t="s">
        <v>1880</v>
      </c>
      <c r="C835" s="91" t="s">
        <v>1881</v>
      </c>
      <c r="D835" s="91" t="s">
        <v>548</v>
      </c>
      <c r="E835" s="91">
        <v>2010</v>
      </c>
      <c r="F835" s="91">
        <f t="shared" si="14"/>
        <v>0</v>
      </c>
      <c r="G835" s="91">
        <v>0</v>
      </c>
    </row>
    <row r="836" spans="1:7">
      <c r="A836" s="91" t="s">
        <v>1867</v>
      </c>
      <c r="B836" s="91" t="s">
        <v>1880</v>
      </c>
      <c r="C836" s="91" t="s">
        <v>1881</v>
      </c>
      <c r="D836" s="91" t="s">
        <v>549</v>
      </c>
      <c r="E836" s="91">
        <v>2005</v>
      </c>
      <c r="F836" s="91">
        <f t="shared" si="14"/>
        <v>22834.381454178842</v>
      </c>
      <c r="G836" s="91">
        <v>25677.908201302998</v>
      </c>
    </row>
    <row r="837" spans="1:7">
      <c r="A837" s="91" t="s">
        <v>1867</v>
      </c>
      <c r="B837" s="91" t="s">
        <v>1880</v>
      </c>
      <c r="C837" s="91" t="s">
        <v>1881</v>
      </c>
      <c r="D837" s="91" t="s">
        <v>540</v>
      </c>
      <c r="E837" s="91">
        <v>2005</v>
      </c>
      <c r="F837" s="91">
        <f t="shared" si="14"/>
        <v>0</v>
      </c>
      <c r="G837" s="91">
        <v>0</v>
      </c>
    </row>
    <row r="838" spans="1:7">
      <c r="A838" s="91" t="s">
        <v>1867</v>
      </c>
      <c r="B838" s="91" t="s">
        <v>1880</v>
      </c>
      <c r="C838" s="91" t="s">
        <v>1881</v>
      </c>
      <c r="D838" s="91" t="s">
        <v>548</v>
      </c>
      <c r="E838" s="91">
        <v>2005</v>
      </c>
      <c r="F838" s="91">
        <f t="shared" si="14"/>
        <v>0</v>
      </c>
      <c r="G838" s="91">
        <v>0</v>
      </c>
    </row>
    <row r="839" spans="1:7">
      <c r="A839" s="91" t="s">
        <v>1867</v>
      </c>
      <c r="B839" s="91" t="s">
        <v>1880</v>
      </c>
      <c r="C839" s="91" t="s">
        <v>1882</v>
      </c>
      <c r="D839" s="91" t="s">
        <v>540</v>
      </c>
      <c r="E839" s="91">
        <v>2016</v>
      </c>
      <c r="F839" s="91">
        <f t="shared" si="14"/>
        <v>0</v>
      </c>
      <c r="G839" s="91">
        <v>0</v>
      </c>
    </row>
    <row r="840" spans="1:7">
      <c r="A840" s="91" t="s">
        <v>1867</v>
      </c>
      <c r="B840" s="91" t="s">
        <v>1880</v>
      </c>
      <c r="C840" s="91" t="s">
        <v>1882</v>
      </c>
      <c r="D840" s="91" t="s">
        <v>540</v>
      </c>
      <c r="E840" s="91">
        <v>2015</v>
      </c>
      <c r="F840" s="91">
        <f t="shared" si="14"/>
        <v>0</v>
      </c>
      <c r="G840" s="91">
        <v>0</v>
      </c>
    </row>
    <row r="841" spans="1:7">
      <c r="A841" s="91" t="s">
        <v>1867</v>
      </c>
      <c r="B841" s="91" t="s">
        <v>1880</v>
      </c>
      <c r="C841" s="91" t="s">
        <v>1882</v>
      </c>
      <c r="D841" s="91" t="s">
        <v>540</v>
      </c>
      <c r="E841" s="91">
        <v>2010</v>
      </c>
      <c r="F841" s="91">
        <f t="shared" si="14"/>
        <v>0</v>
      </c>
      <c r="G841" s="91">
        <v>0</v>
      </c>
    </row>
    <row r="842" spans="1:7">
      <c r="A842" s="91" t="s">
        <v>1867</v>
      </c>
      <c r="B842" s="91" t="s">
        <v>1880</v>
      </c>
      <c r="C842" s="91" t="s">
        <v>1882</v>
      </c>
      <c r="D842" s="91" t="s">
        <v>540</v>
      </c>
      <c r="E842" s="91">
        <v>2005</v>
      </c>
      <c r="F842" s="91">
        <f t="shared" si="14"/>
        <v>0</v>
      </c>
      <c r="G842" s="91">
        <v>0</v>
      </c>
    </row>
    <row r="843" spans="1:7">
      <c r="A843" s="91" t="s">
        <v>1867</v>
      </c>
      <c r="B843" s="91" t="s">
        <v>1880</v>
      </c>
      <c r="C843" s="91" t="s">
        <v>1883</v>
      </c>
      <c r="D843" s="91" t="s">
        <v>549</v>
      </c>
      <c r="E843" s="91">
        <v>2016</v>
      </c>
      <c r="F843" s="91">
        <f t="shared" si="14"/>
        <v>0</v>
      </c>
      <c r="G843" s="91">
        <v>0</v>
      </c>
    </row>
    <row r="844" spans="1:7">
      <c r="A844" s="91" t="s">
        <v>1867</v>
      </c>
      <c r="B844" s="91" t="s">
        <v>1880</v>
      </c>
      <c r="C844" s="91" t="s">
        <v>1883</v>
      </c>
      <c r="D844" s="91" t="s">
        <v>540</v>
      </c>
      <c r="E844" s="91">
        <v>2016</v>
      </c>
      <c r="F844" s="91">
        <f t="shared" si="14"/>
        <v>0</v>
      </c>
      <c r="G844" s="91">
        <v>0</v>
      </c>
    </row>
    <row r="845" spans="1:7">
      <c r="A845" s="91" t="s">
        <v>1867</v>
      </c>
      <c r="B845" s="91" t="s">
        <v>1880</v>
      </c>
      <c r="C845" s="91" t="s">
        <v>1883</v>
      </c>
      <c r="D845" s="91" t="s">
        <v>548</v>
      </c>
      <c r="E845" s="91">
        <v>2016</v>
      </c>
      <c r="F845" s="91">
        <f t="shared" si="14"/>
        <v>44800.000000000007</v>
      </c>
      <c r="G845" s="91">
        <v>40000</v>
      </c>
    </row>
    <row r="846" spans="1:7">
      <c r="A846" s="91" t="s">
        <v>1867</v>
      </c>
      <c r="B846" s="91" t="s">
        <v>1880</v>
      </c>
      <c r="C846" s="91" t="s">
        <v>1883</v>
      </c>
      <c r="D846" s="91" t="s">
        <v>549</v>
      </c>
      <c r="E846" s="91">
        <v>2015</v>
      </c>
      <c r="F846" s="91">
        <f t="shared" si="14"/>
        <v>0</v>
      </c>
      <c r="G846" s="91">
        <v>0</v>
      </c>
    </row>
    <row r="847" spans="1:7">
      <c r="A847" s="91" t="s">
        <v>1867</v>
      </c>
      <c r="B847" s="91" t="s">
        <v>1880</v>
      </c>
      <c r="C847" s="91" t="s">
        <v>1883</v>
      </c>
      <c r="D847" s="91" t="s">
        <v>540</v>
      </c>
      <c r="E847" s="91">
        <v>2015</v>
      </c>
      <c r="F847" s="91">
        <f t="shared" si="14"/>
        <v>0</v>
      </c>
      <c r="G847" s="91">
        <v>0</v>
      </c>
    </row>
    <row r="848" spans="1:7">
      <c r="A848" s="91" t="s">
        <v>1867</v>
      </c>
      <c r="B848" s="91" t="s">
        <v>1880</v>
      </c>
      <c r="C848" s="91" t="s">
        <v>1883</v>
      </c>
      <c r="D848" s="91" t="s">
        <v>548</v>
      </c>
      <c r="E848" s="91">
        <v>2015</v>
      </c>
      <c r="F848" s="91">
        <f t="shared" si="14"/>
        <v>44800.000000000007</v>
      </c>
      <c r="G848" s="91">
        <v>40000</v>
      </c>
    </row>
    <row r="849" spans="1:7">
      <c r="A849" s="91" t="s">
        <v>1867</v>
      </c>
      <c r="B849" s="91" t="s">
        <v>1880</v>
      </c>
      <c r="C849" s="91" t="s">
        <v>1883</v>
      </c>
      <c r="D849" s="91" t="s">
        <v>549</v>
      </c>
      <c r="E849" s="91">
        <v>2010</v>
      </c>
      <c r="F849" s="91">
        <f t="shared" si="14"/>
        <v>1632.0657823788256</v>
      </c>
      <c r="G849" s="91">
        <v>1835.304162826</v>
      </c>
    </row>
    <row r="850" spans="1:7">
      <c r="A850" s="91" t="s">
        <v>1867</v>
      </c>
      <c r="B850" s="91" t="s">
        <v>1880</v>
      </c>
      <c r="C850" s="91" t="s">
        <v>1883</v>
      </c>
      <c r="D850" s="91" t="s">
        <v>540</v>
      </c>
      <c r="E850" s="91">
        <v>2010</v>
      </c>
      <c r="F850" s="91">
        <f t="shared" si="14"/>
        <v>0</v>
      </c>
      <c r="G850" s="91">
        <v>0</v>
      </c>
    </row>
    <row r="851" spans="1:7">
      <c r="A851" s="91" t="s">
        <v>1867</v>
      </c>
      <c r="B851" s="91" t="s">
        <v>1880</v>
      </c>
      <c r="C851" s="91" t="s">
        <v>1883</v>
      </c>
      <c r="D851" s="91" t="s">
        <v>548</v>
      </c>
      <c r="E851" s="91">
        <v>2010</v>
      </c>
      <c r="F851" s="91">
        <f t="shared" si="14"/>
        <v>46622.128000000004</v>
      </c>
      <c r="G851" s="91">
        <v>41626.9</v>
      </c>
    </row>
    <row r="852" spans="1:7">
      <c r="A852" s="91" t="s">
        <v>1867</v>
      </c>
      <c r="B852" s="91" t="s">
        <v>1880</v>
      </c>
      <c r="C852" s="91" t="s">
        <v>1883</v>
      </c>
      <c r="D852" s="91" t="s">
        <v>549</v>
      </c>
      <c r="E852" s="91">
        <v>2005</v>
      </c>
      <c r="F852" s="91">
        <f t="shared" si="14"/>
        <v>2454.5691538049664</v>
      </c>
      <c r="G852" s="91">
        <v>2760.2324823919998</v>
      </c>
    </row>
    <row r="853" spans="1:7">
      <c r="A853" s="91" t="s">
        <v>1867</v>
      </c>
      <c r="B853" s="91" t="s">
        <v>1880</v>
      </c>
      <c r="C853" s="91" t="s">
        <v>1883</v>
      </c>
      <c r="D853" s="91" t="s">
        <v>540</v>
      </c>
      <c r="E853" s="91">
        <v>2005</v>
      </c>
      <c r="F853" s="91">
        <f t="shared" si="14"/>
        <v>0</v>
      </c>
      <c r="G853" s="91">
        <v>0</v>
      </c>
    </row>
    <row r="854" spans="1:7">
      <c r="A854" s="91" t="s">
        <v>1867</v>
      </c>
      <c r="B854" s="91" t="s">
        <v>1880</v>
      </c>
      <c r="C854" s="91" t="s">
        <v>1883</v>
      </c>
      <c r="D854" s="91" t="s">
        <v>548</v>
      </c>
      <c r="E854" s="91">
        <v>2005</v>
      </c>
      <c r="F854" s="91">
        <f t="shared" si="14"/>
        <v>47540.416000000005</v>
      </c>
      <c r="G854" s="91">
        <v>42446.8</v>
      </c>
    </row>
    <row r="855" spans="1:7">
      <c r="A855" s="91" t="s">
        <v>1867</v>
      </c>
      <c r="B855" s="91" t="s">
        <v>1880</v>
      </c>
      <c r="C855" s="91" t="s">
        <v>1884</v>
      </c>
      <c r="D855" s="91" t="s">
        <v>549</v>
      </c>
      <c r="E855" s="91">
        <v>2016</v>
      </c>
      <c r="F855" s="91">
        <f t="shared" si="14"/>
        <v>0</v>
      </c>
      <c r="G855" s="91">
        <v>0</v>
      </c>
    </row>
    <row r="856" spans="1:7">
      <c r="A856" s="91" t="s">
        <v>1867</v>
      </c>
      <c r="B856" s="91" t="s">
        <v>1880</v>
      </c>
      <c r="C856" s="91" t="s">
        <v>1884</v>
      </c>
      <c r="D856" s="91" t="s">
        <v>540</v>
      </c>
      <c r="E856" s="91">
        <v>2016</v>
      </c>
      <c r="F856" s="91">
        <f t="shared" si="14"/>
        <v>0</v>
      </c>
      <c r="G856" s="91">
        <v>0</v>
      </c>
    </row>
    <row r="857" spans="1:7">
      <c r="A857" s="91" t="s">
        <v>1867</v>
      </c>
      <c r="B857" s="91" t="s">
        <v>1880</v>
      </c>
      <c r="C857" s="91" t="s">
        <v>1884</v>
      </c>
      <c r="D857" s="91" t="s">
        <v>548</v>
      </c>
      <c r="E857" s="91">
        <v>2016</v>
      </c>
      <c r="F857" s="91">
        <f t="shared" si="14"/>
        <v>0</v>
      </c>
      <c r="G857" s="91">
        <v>0</v>
      </c>
    </row>
    <row r="858" spans="1:7">
      <c r="A858" s="91" t="s">
        <v>1867</v>
      </c>
      <c r="B858" s="91" t="s">
        <v>1880</v>
      </c>
      <c r="C858" s="91" t="s">
        <v>1884</v>
      </c>
      <c r="D858" s="91" t="s">
        <v>549</v>
      </c>
      <c r="E858" s="91">
        <v>2015</v>
      </c>
      <c r="F858" s="91">
        <f t="shared" si="14"/>
        <v>0</v>
      </c>
      <c r="G858" s="91">
        <v>0</v>
      </c>
    </row>
    <row r="859" spans="1:7">
      <c r="A859" s="91" t="s">
        <v>1867</v>
      </c>
      <c r="B859" s="91" t="s">
        <v>1880</v>
      </c>
      <c r="C859" s="91" t="s">
        <v>1884</v>
      </c>
      <c r="D859" s="91" t="s">
        <v>540</v>
      </c>
      <c r="E859" s="91">
        <v>2015</v>
      </c>
      <c r="F859" s="91">
        <f t="shared" si="14"/>
        <v>0</v>
      </c>
      <c r="G859" s="91">
        <v>0</v>
      </c>
    </row>
    <row r="860" spans="1:7">
      <c r="A860" s="91" t="s">
        <v>1867</v>
      </c>
      <c r="B860" s="91" t="s">
        <v>1880</v>
      </c>
      <c r="C860" s="91" t="s">
        <v>1884</v>
      </c>
      <c r="D860" s="91" t="s">
        <v>548</v>
      </c>
      <c r="E860" s="91">
        <v>2015</v>
      </c>
      <c r="F860" s="91">
        <f t="shared" si="14"/>
        <v>0</v>
      </c>
      <c r="G860" s="91">
        <v>0</v>
      </c>
    </row>
    <row r="861" spans="1:7">
      <c r="A861" s="91" t="s">
        <v>1867</v>
      </c>
      <c r="B861" s="91" t="s">
        <v>1880</v>
      </c>
      <c r="C861" s="91" t="s">
        <v>1884</v>
      </c>
      <c r="D861" s="91" t="s">
        <v>549</v>
      </c>
      <c r="E861" s="91">
        <v>2010</v>
      </c>
      <c r="F861" s="91">
        <f t="shared" si="14"/>
        <v>0</v>
      </c>
      <c r="G861" s="91">
        <v>0</v>
      </c>
    </row>
    <row r="862" spans="1:7">
      <c r="A862" s="91" t="s">
        <v>1867</v>
      </c>
      <c r="B862" s="91" t="s">
        <v>1880</v>
      </c>
      <c r="C862" s="91" t="s">
        <v>1884</v>
      </c>
      <c r="D862" s="91" t="s">
        <v>540</v>
      </c>
      <c r="E862" s="91">
        <v>2010</v>
      </c>
      <c r="F862" s="91">
        <f t="shared" si="14"/>
        <v>0</v>
      </c>
      <c r="G862" s="91">
        <v>0</v>
      </c>
    </row>
    <row r="863" spans="1:7">
      <c r="A863" s="91" t="s">
        <v>1867</v>
      </c>
      <c r="B863" s="91" t="s">
        <v>1880</v>
      </c>
      <c r="C863" s="91" t="s">
        <v>1884</v>
      </c>
      <c r="D863" s="91" t="s">
        <v>548</v>
      </c>
      <c r="E863" s="91">
        <v>2010</v>
      </c>
      <c r="F863" s="91">
        <f t="shared" si="14"/>
        <v>0</v>
      </c>
      <c r="G863" s="91">
        <v>0</v>
      </c>
    </row>
    <row r="864" spans="1:7">
      <c r="A864" s="91" t="s">
        <v>1867</v>
      </c>
      <c r="B864" s="91" t="s">
        <v>1880</v>
      </c>
      <c r="C864" s="91" t="s">
        <v>1884</v>
      </c>
      <c r="D864" s="91" t="s">
        <v>549</v>
      </c>
      <c r="E864" s="91">
        <v>2005</v>
      </c>
      <c r="F864" s="91">
        <f t="shared" si="14"/>
        <v>0</v>
      </c>
      <c r="G864" s="91">
        <v>0</v>
      </c>
    </row>
    <row r="865" spans="1:7">
      <c r="A865" s="91" t="s">
        <v>1867</v>
      </c>
      <c r="B865" s="91" t="s">
        <v>1880</v>
      </c>
      <c r="C865" s="91" t="s">
        <v>1884</v>
      </c>
      <c r="D865" s="91" t="s">
        <v>540</v>
      </c>
      <c r="E865" s="91">
        <v>2005</v>
      </c>
      <c r="F865" s="91">
        <f t="shared" si="14"/>
        <v>0</v>
      </c>
      <c r="G865" s="91">
        <v>0</v>
      </c>
    </row>
    <row r="866" spans="1:7">
      <c r="A866" s="91" t="s">
        <v>1867</v>
      </c>
      <c r="B866" s="91" t="s">
        <v>1880</v>
      </c>
      <c r="C866" s="91" t="s">
        <v>1884</v>
      </c>
      <c r="D866" s="91" t="s">
        <v>548</v>
      </c>
      <c r="E866" s="91">
        <v>2005</v>
      </c>
      <c r="F866" s="91">
        <f t="shared" si="14"/>
        <v>0</v>
      </c>
      <c r="G866" s="91">
        <v>0</v>
      </c>
    </row>
    <row r="867" spans="1:7">
      <c r="A867" s="91" t="s">
        <v>1867</v>
      </c>
      <c r="B867" s="91" t="s">
        <v>1880</v>
      </c>
      <c r="C867" s="91" t="s">
        <v>1885</v>
      </c>
      <c r="D867" s="91" t="s">
        <v>549</v>
      </c>
      <c r="E867" s="91">
        <v>2016</v>
      </c>
      <c r="F867" s="91">
        <f t="shared" si="14"/>
        <v>1390.5313147880368</v>
      </c>
      <c r="G867" s="91">
        <v>1563.6918181389999</v>
      </c>
    </row>
    <row r="868" spans="1:7">
      <c r="A868" s="91" t="s">
        <v>1867</v>
      </c>
      <c r="B868" s="91" t="s">
        <v>1880</v>
      </c>
      <c r="C868" s="91" t="s">
        <v>1885</v>
      </c>
      <c r="D868" s="91" t="s">
        <v>540</v>
      </c>
      <c r="E868" s="91">
        <v>2016</v>
      </c>
      <c r="F868" s="91">
        <f t="shared" si="14"/>
        <v>0</v>
      </c>
      <c r="G868" s="91">
        <v>0</v>
      </c>
    </row>
    <row r="869" spans="1:7">
      <c r="A869" s="91" t="s">
        <v>1867</v>
      </c>
      <c r="B869" s="91" t="s">
        <v>1880</v>
      </c>
      <c r="C869" s="91" t="s">
        <v>1885</v>
      </c>
      <c r="D869" s="91" t="s">
        <v>548</v>
      </c>
      <c r="E869" s="91">
        <v>2016</v>
      </c>
      <c r="F869" s="91">
        <f t="shared" si="14"/>
        <v>16772.50744306032</v>
      </c>
      <c r="G869" s="91">
        <v>14975.453074161</v>
      </c>
    </row>
    <row r="870" spans="1:7">
      <c r="A870" s="91" t="s">
        <v>1867</v>
      </c>
      <c r="B870" s="91" t="s">
        <v>1880</v>
      </c>
      <c r="C870" s="91" t="s">
        <v>1885</v>
      </c>
      <c r="D870" s="91" t="s">
        <v>549</v>
      </c>
      <c r="E870" s="91">
        <v>2015</v>
      </c>
      <c r="F870" s="91">
        <f t="shared" si="14"/>
        <v>1366.9800834579196</v>
      </c>
      <c r="G870" s="91">
        <v>1537.2077919640001</v>
      </c>
    </row>
    <row r="871" spans="1:7">
      <c r="A871" s="91" t="s">
        <v>1867</v>
      </c>
      <c r="B871" s="91" t="s">
        <v>1880</v>
      </c>
      <c r="C871" s="91" t="s">
        <v>1885</v>
      </c>
      <c r="D871" s="91" t="s">
        <v>540</v>
      </c>
      <c r="E871" s="91">
        <v>2015</v>
      </c>
      <c r="F871" s="91">
        <f t="shared" si="14"/>
        <v>0</v>
      </c>
      <c r="G871" s="91">
        <v>0</v>
      </c>
    </row>
    <row r="872" spans="1:7">
      <c r="A872" s="91" t="s">
        <v>1867</v>
      </c>
      <c r="B872" s="91" t="s">
        <v>1880</v>
      </c>
      <c r="C872" s="91" t="s">
        <v>1885</v>
      </c>
      <c r="D872" s="91" t="s">
        <v>548</v>
      </c>
      <c r="E872" s="91">
        <v>2015</v>
      </c>
      <c r="F872" s="91">
        <f t="shared" si="14"/>
        <v>20536.247887327201</v>
      </c>
      <c r="G872" s="91">
        <v>18335.935613685</v>
      </c>
    </row>
    <row r="873" spans="1:7">
      <c r="A873" s="91" t="s">
        <v>1867</v>
      </c>
      <c r="B873" s="91" t="s">
        <v>1880</v>
      </c>
      <c r="C873" s="91" t="s">
        <v>1885</v>
      </c>
      <c r="D873" s="91" t="s">
        <v>549</v>
      </c>
      <c r="E873" s="91">
        <v>2010</v>
      </c>
      <c r="F873" s="91">
        <f t="shared" si="14"/>
        <v>1191.3037656119966</v>
      </c>
      <c r="G873" s="91">
        <v>1339.6548005750001</v>
      </c>
    </row>
    <row r="874" spans="1:7">
      <c r="A874" s="91" t="s">
        <v>1867</v>
      </c>
      <c r="B874" s="91" t="s">
        <v>1880</v>
      </c>
      <c r="C874" s="91" t="s">
        <v>1885</v>
      </c>
      <c r="D874" s="91" t="s">
        <v>540</v>
      </c>
      <c r="E874" s="91">
        <v>2010</v>
      </c>
      <c r="F874" s="91">
        <f t="shared" si="14"/>
        <v>0</v>
      </c>
      <c r="G874" s="91">
        <v>0</v>
      </c>
    </row>
    <row r="875" spans="1:7">
      <c r="A875" s="91" t="s">
        <v>1867</v>
      </c>
      <c r="B875" s="91" t="s">
        <v>1880</v>
      </c>
      <c r="C875" s="91" t="s">
        <v>1885</v>
      </c>
      <c r="D875" s="91" t="s">
        <v>548</v>
      </c>
      <c r="E875" s="91">
        <v>2010</v>
      </c>
      <c r="F875" s="91">
        <f t="shared" si="14"/>
        <v>15738.405054601602</v>
      </c>
      <c r="G875" s="91">
        <v>14052.147370180001</v>
      </c>
    </row>
    <row r="876" spans="1:7">
      <c r="A876" s="91" t="s">
        <v>1867</v>
      </c>
      <c r="B876" s="91" t="s">
        <v>1880</v>
      </c>
      <c r="C876" s="91" t="s">
        <v>1885</v>
      </c>
      <c r="D876" s="91" t="s">
        <v>549</v>
      </c>
      <c r="E876" s="91">
        <v>2005</v>
      </c>
      <c r="F876" s="91">
        <f t="shared" si="14"/>
        <v>903.61571611409397</v>
      </c>
      <c r="G876" s="91">
        <v>1016.1414468</v>
      </c>
    </row>
    <row r="877" spans="1:7">
      <c r="A877" s="91" t="s">
        <v>1867</v>
      </c>
      <c r="B877" s="91" t="s">
        <v>1880</v>
      </c>
      <c r="C877" s="91" t="s">
        <v>1885</v>
      </c>
      <c r="D877" s="91" t="s">
        <v>540</v>
      </c>
      <c r="E877" s="91">
        <v>2005</v>
      </c>
      <c r="F877" s="91">
        <f t="shared" si="14"/>
        <v>0</v>
      </c>
      <c r="G877" s="91">
        <v>0</v>
      </c>
    </row>
    <row r="878" spans="1:7">
      <c r="A878" s="91" t="s">
        <v>1867</v>
      </c>
      <c r="B878" s="91" t="s">
        <v>1880</v>
      </c>
      <c r="C878" s="91" t="s">
        <v>1885</v>
      </c>
      <c r="D878" s="91" t="s">
        <v>548</v>
      </c>
      <c r="E878" s="91">
        <v>2005</v>
      </c>
      <c r="F878" s="91">
        <f t="shared" si="14"/>
        <v>14268.39032118304</v>
      </c>
      <c r="G878" s="91">
        <v>12739.634215341999</v>
      </c>
    </row>
    <row r="879" spans="1:7">
      <c r="A879" s="91" t="s">
        <v>1867</v>
      </c>
      <c r="B879" s="91" t="s">
        <v>1880</v>
      </c>
      <c r="C879" s="91" t="s">
        <v>1871</v>
      </c>
      <c r="D879" s="91" t="s">
        <v>548</v>
      </c>
      <c r="E879" s="91">
        <v>2016</v>
      </c>
      <c r="F879" s="91">
        <f t="shared" si="14"/>
        <v>1941301.2446516193</v>
      </c>
      <c r="G879" s="91">
        <v>1733304.68272466</v>
      </c>
    </row>
    <row r="880" spans="1:7">
      <c r="A880" s="91" t="s">
        <v>1867</v>
      </c>
      <c r="B880" s="91" t="s">
        <v>1880</v>
      </c>
      <c r="C880" s="91" t="s">
        <v>1871</v>
      </c>
      <c r="D880" s="91" t="s">
        <v>548</v>
      </c>
      <c r="E880" s="91">
        <v>2015</v>
      </c>
      <c r="F880" s="91">
        <f t="shared" si="14"/>
        <v>2080782.8413785507</v>
      </c>
      <c r="G880" s="91">
        <v>1857841.8226594201</v>
      </c>
    </row>
    <row r="881" spans="1:7">
      <c r="A881" s="91" t="s">
        <v>1867</v>
      </c>
      <c r="B881" s="91" t="s">
        <v>1880</v>
      </c>
      <c r="C881" s="91" t="s">
        <v>1871</v>
      </c>
      <c r="D881" s="91" t="s">
        <v>548</v>
      </c>
      <c r="E881" s="91">
        <v>2010</v>
      </c>
      <c r="F881" s="91">
        <f t="shared" si="14"/>
        <v>2178098.9998531011</v>
      </c>
      <c r="G881" s="91">
        <v>1944731.24986884</v>
      </c>
    </row>
    <row r="882" spans="1:7">
      <c r="A882" s="91" t="s">
        <v>1867</v>
      </c>
      <c r="B882" s="91" t="s">
        <v>1880</v>
      </c>
      <c r="C882" s="91" t="s">
        <v>1871</v>
      </c>
      <c r="D882" s="91" t="s">
        <v>548</v>
      </c>
      <c r="E882" s="91">
        <v>2005</v>
      </c>
      <c r="F882" s="91">
        <f t="shared" si="14"/>
        <v>2614280.640771498</v>
      </c>
      <c r="G882" s="91">
        <v>2334179.1435459801</v>
      </c>
    </row>
    <row r="883" spans="1:7">
      <c r="A883" s="91" t="s">
        <v>1867</v>
      </c>
      <c r="B883" s="91" t="s">
        <v>1880</v>
      </c>
      <c r="C883" s="91" t="s">
        <v>1824</v>
      </c>
      <c r="D883" s="91" t="s">
        <v>540</v>
      </c>
      <c r="E883" s="91">
        <v>2016</v>
      </c>
      <c r="F883" s="91">
        <f t="shared" si="14"/>
        <v>0</v>
      </c>
      <c r="G883" s="91">
        <v>0</v>
      </c>
    </row>
    <row r="884" spans="1:7">
      <c r="A884" s="91" t="s">
        <v>1867</v>
      </c>
      <c r="B884" s="91" t="s">
        <v>1880</v>
      </c>
      <c r="C884" s="91" t="s">
        <v>1824</v>
      </c>
      <c r="D884" s="91" t="s">
        <v>540</v>
      </c>
      <c r="E884" s="91">
        <v>2015</v>
      </c>
      <c r="F884" s="91">
        <f t="shared" si="14"/>
        <v>0</v>
      </c>
      <c r="G884" s="91">
        <v>0</v>
      </c>
    </row>
    <row r="885" spans="1:7">
      <c r="A885" s="91" t="s">
        <v>1867</v>
      </c>
      <c r="B885" s="91" t="s">
        <v>1880</v>
      </c>
      <c r="C885" s="91" t="s">
        <v>1824</v>
      </c>
      <c r="D885" s="91" t="s">
        <v>540</v>
      </c>
      <c r="E885" s="91">
        <v>2010</v>
      </c>
      <c r="F885" s="91">
        <f t="shared" si="14"/>
        <v>0</v>
      </c>
      <c r="G885" s="91">
        <v>0</v>
      </c>
    </row>
    <row r="886" spans="1:7">
      <c r="A886" s="91" t="s">
        <v>1867</v>
      </c>
      <c r="B886" s="91" t="s">
        <v>1880</v>
      </c>
      <c r="C886" s="91" t="s">
        <v>1824</v>
      </c>
      <c r="D886" s="91" t="s">
        <v>540</v>
      </c>
      <c r="E886" s="91">
        <v>2005</v>
      </c>
      <c r="F886" s="91">
        <f t="shared" si="14"/>
        <v>0</v>
      </c>
      <c r="G886" s="91">
        <v>0</v>
      </c>
    </row>
    <row r="887" spans="1:7">
      <c r="A887" s="91" t="s">
        <v>1867</v>
      </c>
      <c r="B887" s="91" t="s">
        <v>1880</v>
      </c>
      <c r="C887" s="91" t="s">
        <v>1886</v>
      </c>
      <c r="D887" s="91" t="s">
        <v>549</v>
      </c>
      <c r="E887" s="91">
        <v>2016</v>
      </c>
      <c r="F887" s="91">
        <f t="shared" si="14"/>
        <v>147.56122478783556</v>
      </c>
      <c r="G887" s="91">
        <v>165.93677353499999</v>
      </c>
    </row>
    <row r="888" spans="1:7">
      <c r="A888" s="91" t="s">
        <v>1867</v>
      </c>
      <c r="B888" s="91" t="s">
        <v>1880</v>
      </c>
      <c r="C888" s="91" t="s">
        <v>1886</v>
      </c>
      <c r="D888" s="91" t="s">
        <v>540</v>
      </c>
      <c r="E888" s="91">
        <v>2016</v>
      </c>
      <c r="F888" s="91">
        <f t="shared" si="14"/>
        <v>4206.0589094939996</v>
      </c>
      <c r="G888" s="91">
        <v>4206.0589094939996</v>
      </c>
    </row>
    <row r="889" spans="1:7">
      <c r="A889" s="91" t="s">
        <v>1867</v>
      </c>
      <c r="B889" s="91" t="s">
        <v>1880</v>
      </c>
      <c r="C889" s="91" t="s">
        <v>1886</v>
      </c>
      <c r="D889" s="91" t="s">
        <v>548</v>
      </c>
      <c r="E889" s="91">
        <v>2016</v>
      </c>
      <c r="F889" s="91">
        <f t="shared" si="14"/>
        <v>0</v>
      </c>
      <c r="G889" s="91">
        <v>0</v>
      </c>
    </row>
    <row r="890" spans="1:7">
      <c r="A890" s="91" t="s">
        <v>1867</v>
      </c>
      <c r="B890" s="91" t="s">
        <v>1880</v>
      </c>
      <c r="C890" s="91" t="s">
        <v>1886</v>
      </c>
      <c r="D890" s="91" t="s">
        <v>549</v>
      </c>
      <c r="E890" s="91">
        <v>2015</v>
      </c>
      <c r="F890" s="91">
        <f t="shared" si="14"/>
        <v>162.88198563582213</v>
      </c>
      <c r="G890" s="91">
        <v>183.165402715</v>
      </c>
    </row>
    <row r="891" spans="1:7">
      <c r="A891" s="91" t="s">
        <v>1867</v>
      </c>
      <c r="B891" s="91" t="s">
        <v>1880</v>
      </c>
      <c r="C891" s="91" t="s">
        <v>1886</v>
      </c>
      <c r="D891" s="91" t="s">
        <v>540</v>
      </c>
      <c r="E891" s="91">
        <v>2015</v>
      </c>
      <c r="F891" s="91">
        <f t="shared" si="14"/>
        <v>4642.7591521080003</v>
      </c>
      <c r="G891" s="91">
        <v>4642.7591521080003</v>
      </c>
    </row>
    <row r="892" spans="1:7">
      <c r="A892" s="91" t="s">
        <v>1867</v>
      </c>
      <c r="B892" s="91" t="s">
        <v>1880</v>
      </c>
      <c r="C892" s="91" t="s">
        <v>1886</v>
      </c>
      <c r="D892" s="91" t="s">
        <v>548</v>
      </c>
      <c r="E892" s="91">
        <v>2015</v>
      </c>
      <c r="F892" s="91">
        <f t="shared" si="14"/>
        <v>0</v>
      </c>
      <c r="G892" s="91">
        <v>0</v>
      </c>
    </row>
    <row r="893" spans="1:7">
      <c r="A893" s="91" t="s">
        <v>1867</v>
      </c>
      <c r="B893" s="91" t="s">
        <v>1880</v>
      </c>
      <c r="C893" s="91" t="s">
        <v>1886</v>
      </c>
      <c r="D893" s="91" t="s">
        <v>549</v>
      </c>
      <c r="E893" s="91">
        <v>2010</v>
      </c>
      <c r="F893" s="91">
        <f t="shared" si="14"/>
        <v>159.98254962738255</v>
      </c>
      <c r="G893" s="91">
        <v>179.904904864</v>
      </c>
    </row>
    <row r="894" spans="1:7">
      <c r="A894" s="91" t="s">
        <v>1867</v>
      </c>
      <c r="B894" s="91" t="s">
        <v>1880</v>
      </c>
      <c r="C894" s="91" t="s">
        <v>1886</v>
      </c>
      <c r="D894" s="91" t="s">
        <v>540</v>
      </c>
      <c r="E894" s="91">
        <v>2010</v>
      </c>
      <c r="F894" s="91">
        <f t="shared" si="14"/>
        <v>4560.114143752</v>
      </c>
      <c r="G894" s="91">
        <v>4560.114143752</v>
      </c>
    </row>
    <row r="895" spans="1:7">
      <c r="A895" s="91" t="s">
        <v>1867</v>
      </c>
      <c r="B895" s="91" t="s">
        <v>1880</v>
      </c>
      <c r="C895" s="91" t="s">
        <v>1886</v>
      </c>
      <c r="D895" s="91" t="s">
        <v>548</v>
      </c>
      <c r="E895" s="91">
        <v>2010</v>
      </c>
      <c r="F895" s="91">
        <f t="shared" si="14"/>
        <v>0</v>
      </c>
      <c r="G895" s="91">
        <v>0</v>
      </c>
    </row>
    <row r="896" spans="1:7">
      <c r="A896" s="91" t="s">
        <v>1867</v>
      </c>
      <c r="B896" s="91" t="s">
        <v>1880</v>
      </c>
      <c r="C896" s="91" t="s">
        <v>1886</v>
      </c>
      <c r="D896" s="91" t="s">
        <v>549</v>
      </c>
      <c r="E896" s="91">
        <v>2005</v>
      </c>
      <c r="F896" s="91">
        <f t="shared" si="14"/>
        <v>163.20566368144296</v>
      </c>
      <c r="G896" s="91">
        <v>183.52938783799999</v>
      </c>
    </row>
    <row r="897" spans="1:7">
      <c r="A897" s="91" t="s">
        <v>1867</v>
      </c>
      <c r="B897" s="91" t="s">
        <v>1880</v>
      </c>
      <c r="C897" s="91" t="s">
        <v>1886</v>
      </c>
      <c r="D897" s="91" t="s">
        <v>540</v>
      </c>
      <c r="E897" s="91">
        <v>2005</v>
      </c>
      <c r="F897" s="91">
        <f t="shared" si="14"/>
        <v>4651.9852135720002</v>
      </c>
      <c r="G897" s="91">
        <v>4651.9852135720002</v>
      </c>
    </row>
    <row r="898" spans="1:7">
      <c r="A898" s="91" t="s">
        <v>1867</v>
      </c>
      <c r="B898" s="91" t="s">
        <v>1880</v>
      </c>
      <c r="C898" s="91" t="s">
        <v>1886</v>
      </c>
      <c r="D898" s="91" t="s">
        <v>548</v>
      </c>
      <c r="E898" s="91">
        <v>2005</v>
      </c>
      <c r="F898" s="91">
        <f t="shared" ref="F898:F926" si="15">G898*INDEX($J$28:$J$33,MATCH(D898,$I$28:$I$33,0),1)</f>
        <v>0</v>
      </c>
      <c r="G898" s="91">
        <v>0</v>
      </c>
    </row>
    <row r="899" spans="1:7">
      <c r="A899" s="91" t="s">
        <v>1867</v>
      </c>
      <c r="B899" s="91" t="s">
        <v>1880</v>
      </c>
      <c r="C899" s="91" t="s">
        <v>1887</v>
      </c>
      <c r="D899" s="91" t="s">
        <v>549</v>
      </c>
      <c r="E899" s="91">
        <v>2016</v>
      </c>
      <c r="F899" s="91">
        <f t="shared" si="15"/>
        <v>99643.830529077633</v>
      </c>
      <c r="G899" s="91">
        <v>112052.307538359</v>
      </c>
    </row>
    <row r="900" spans="1:7">
      <c r="A900" s="91" t="s">
        <v>1867</v>
      </c>
      <c r="B900" s="91" t="s">
        <v>1880</v>
      </c>
      <c r="C900" s="91" t="s">
        <v>1887</v>
      </c>
      <c r="D900" s="91" t="s">
        <v>540</v>
      </c>
      <c r="E900" s="91">
        <v>2016</v>
      </c>
      <c r="F900" s="91">
        <f t="shared" si="15"/>
        <v>0</v>
      </c>
      <c r="G900" s="91">
        <v>0</v>
      </c>
    </row>
    <row r="901" spans="1:7">
      <c r="A901" s="91" t="s">
        <v>1867</v>
      </c>
      <c r="B901" s="91" t="s">
        <v>1880</v>
      </c>
      <c r="C901" s="91" t="s">
        <v>1887</v>
      </c>
      <c r="D901" s="91" t="s">
        <v>548</v>
      </c>
      <c r="E901" s="91">
        <v>2016</v>
      </c>
      <c r="F901" s="91">
        <f t="shared" si="15"/>
        <v>283772.21424276032</v>
      </c>
      <c r="G901" s="91">
        <v>253368.048431036</v>
      </c>
    </row>
    <row r="902" spans="1:7">
      <c r="A902" s="91" t="s">
        <v>1867</v>
      </c>
      <c r="B902" s="91" t="s">
        <v>1880</v>
      </c>
      <c r="C902" s="91" t="s">
        <v>1887</v>
      </c>
      <c r="D902" s="91" t="s">
        <v>549</v>
      </c>
      <c r="E902" s="91">
        <v>2015</v>
      </c>
      <c r="F902" s="91">
        <f t="shared" si="15"/>
        <v>97932.256193725101</v>
      </c>
      <c r="G902" s="91">
        <v>110127.593757472</v>
      </c>
    </row>
    <row r="903" spans="1:7">
      <c r="A903" s="91" t="s">
        <v>1867</v>
      </c>
      <c r="B903" s="91" t="s">
        <v>1880</v>
      </c>
      <c r="C903" s="91" t="s">
        <v>1887</v>
      </c>
      <c r="D903" s="91" t="s">
        <v>540</v>
      </c>
      <c r="E903" s="91">
        <v>2015</v>
      </c>
      <c r="F903" s="91">
        <f t="shared" si="15"/>
        <v>0</v>
      </c>
      <c r="G903" s="91">
        <v>0</v>
      </c>
    </row>
    <row r="904" spans="1:7">
      <c r="A904" s="91" t="s">
        <v>1867</v>
      </c>
      <c r="B904" s="91" t="s">
        <v>1880</v>
      </c>
      <c r="C904" s="91" t="s">
        <v>1887</v>
      </c>
      <c r="D904" s="91" t="s">
        <v>548</v>
      </c>
      <c r="E904" s="91">
        <v>2015</v>
      </c>
      <c r="F904" s="91">
        <f t="shared" si="15"/>
        <v>281624.7071936088</v>
      </c>
      <c r="G904" s="91">
        <v>251450.631422865</v>
      </c>
    </row>
    <row r="905" spans="1:7">
      <c r="A905" s="91" t="s">
        <v>1867</v>
      </c>
      <c r="B905" s="91" t="s">
        <v>1880</v>
      </c>
      <c r="C905" s="91" t="s">
        <v>1887</v>
      </c>
      <c r="D905" s="91" t="s">
        <v>549</v>
      </c>
      <c r="E905" s="91">
        <v>2010</v>
      </c>
      <c r="F905" s="91">
        <f t="shared" si="15"/>
        <v>92044.201639823295</v>
      </c>
      <c r="G905" s="91">
        <v>103506.30976855601</v>
      </c>
    </row>
    <row r="906" spans="1:7">
      <c r="A906" s="91" t="s">
        <v>1867</v>
      </c>
      <c r="B906" s="91" t="s">
        <v>1880</v>
      </c>
      <c r="C906" s="91" t="s">
        <v>1887</v>
      </c>
      <c r="D906" s="91" t="s">
        <v>540</v>
      </c>
      <c r="E906" s="91">
        <v>2010</v>
      </c>
      <c r="F906" s="91">
        <f t="shared" si="15"/>
        <v>0</v>
      </c>
      <c r="G906" s="91">
        <v>0</v>
      </c>
    </row>
    <row r="907" spans="1:7">
      <c r="A907" s="91" t="s">
        <v>1867</v>
      </c>
      <c r="B907" s="91" t="s">
        <v>1880</v>
      </c>
      <c r="C907" s="91" t="s">
        <v>1887</v>
      </c>
      <c r="D907" s="91" t="s">
        <v>548</v>
      </c>
      <c r="E907" s="91">
        <v>2010</v>
      </c>
      <c r="F907" s="91">
        <f t="shared" si="15"/>
        <v>272763.54416220449</v>
      </c>
      <c r="G907" s="91">
        <v>243538.878716254</v>
      </c>
    </row>
    <row r="908" spans="1:7">
      <c r="A908" s="91" t="s">
        <v>1867</v>
      </c>
      <c r="B908" s="91" t="s">
        <v>1880</v>
      </c>
      <c r="C908" s="91" t="s">
        <v>1887</v>
      </c>
      <c r="D908" s="91" t="s">
        <v>549</v>
      </c>
      <c r="E908" s="91">
        <v>2005</v>
      </c>
      <c r="F908" s="91">
        <f t="shared" si="15"/>
        <v>90425.572511369173</v>
      </c>
      <c r="G908" s="91">
        <v>101686.115503351</v>
      </c>
    </row>
    <row r="909" spans="1:7">
      <c r="A909" s="91" t="s">
        <v>1867</v>
      </c>
      <c r="B909" s="91" t="s">
        <v>1880</v>
      </c>
      <c r="C909" s="91" t="s">
        <v>1887</v>
      </c>
      <c r="D909" s="91" t="s">
        <v>540</v>
      </c>
      <c r="E909" s="91">
        <v>2005</v>
      </c>
      <c r="F909" s="91">
        <f t="shared" si="15"/>
        <v>0</v>
      </c>
      <c r="G909" s="91">
        <v>0</v>
      </c>
    </row>
    <row r="910" spans="1:7">
      <c r="A910" s="91" t="s">
        <v>1867</v>
      </c>
      <c r="B910" s="91" t="s">
        <v>1880</v>
      </c>
      <c r="C910" s="91" t="s">
        <v>1887</v>
      </c>
      <c r="D910" s="91" t="s">
        <v>548</v>
      </c>
      <c r="E910" s="91">
        <v>2005</v>
      </c>
      <c r="F910" s="91">
        <f t="shared" si="15"/>
        <v>390584.92599949316</v>
      </c>
      <c r="G910" s="91">
        <v>348736.541070976</v>
      </c>
    </row>
    <row r="911" spans="1:7">
      <c r="A911" s="91" t="s">
        <v>1867</v>
      </c>
      <c r="B911" s="91" t="s">
        <v>1880</v>
      </c>
      <c r="C911" s="91" t="s">
        <v>1888</v>
      </c>
      <c r="D911" s="91" t="s">
        <v>549</v>
      </c>
      <c r="E911" s="91">
        <v>2016</v>
      </c>
      <c r="F911" s="91">
        <f t="shared" si="15"/>
        <v>1761.5667742050503</v>
      </c>
      <c r="G911" s="91">
        <v>1980.931693257</v>
      </c>
    </row>
    <row r="912" spans="1:7">
      <c r="A912" s="91" t="s">
        <v>1867</v>
      </c>
      <c r="B912" s="91" t="s">
        <v>1880</v>
      </c>
      <c r="C912" s="91" t="s">
        <v>1888</v>
      </c>
      <c r="D912" s="91" t="s">
        <v>540</v>
      </c>
      <c r="E912" s="91">
        <v>2016</v>
      </c>
      <c r="F912" s="91">
        <f t="shared" si="15"/>
        <v>25008.438180347999</v>
      </c>
      <c r="G912" s="91">
        <v>25008.438180347999</v>
      </c>
    </row>
    <row r="913" spans="1:7">
      <c r="A913" s="91" t="s">
        <v>1867</v>
      </c>
      <c r="B913" s="91" t="s">
        <v>1880</v>
      </c>
      <c r="C913" s="91" t="s">
        <v>1888</v>
      </c>
      <c r="D913" s="91" t="s">
        <v>548</v>
      </c>
      <c r="E913" s="91">
        <v>2016</v>
      </c>
      <c r="F913" s="91">
        <f t="shared" si="15"/>
        <v>8065.5384378699209</v>
      </c>
      <c r="G913" s="91">
        <v>7201.3736052410004</v>
      </c>
    </row>
    <row r="914" spans="1:7">
      <c r="A914" s="91" t="s">
        <v>1867</v>
      </c>
      <c r="B914" s="91" t="s">
        <v>1880</v>
      </c>
      <c r="C914" s="91" t="s">
        <v>1888</v>
      </c>
      <c r="D914" s="91" t="s">
        <v>549</v>
      </c>
      <c r="E914" s="91">
        <v>2015</v>
      </c>
      <c r="F914" s="91">
        <f t="shared" si="15"/>
        <v>1727.1690671672652</v>
      </c>
      <c r="G914" s="91">
        <v>1942.2504981730001</v>
      </c>
    </row>
    <row r="915" spans="1:7">
      <c r="A915" s="91" t="s">
        <v>1867</v>
      </c>
      <c r="B915" s="91" t="s">
        <v>1880</v>
      </c>
      <c r="C915" s="91" t="s">
        <v>1888</v>
      </c>
      <c r="D915" s="91" t="s">
        <v>540</v>
      </c>
      <c r="E915" s="91">
        <v>2015</v>
      </c>
      <c r="F915" s="91">
        <f t="shared" si="15"/>
        <v>24520.104191194001</v>
      </c>
      <c r="G915" s="91">
        <v>24520.104191194001</v>
      </c>
    </row>
    <row r="916" spans="1:7">
      <c r="A916" s="91" t="s">
        <v>1867</v>
      </c>
      <c r="B916" s="91" t="s">
        <v>1880</v>
      </c>
      <c r="C916" s="91" t="s">
        <v>1888</v>
      </c>
      <c r="D916" s="91" t="s">
        <v>548</v>
      </c>
      <c r="E916" s="91">
        <v>2015</v>
      </c>
      <c r="F916" s="91">
        <f t="shared" si="15"/>
        <v>7908.0445339470407</v>
      </c>
      <c r="G916" s="91">
        <v>7060.7540481670003</v>
      </c>
    </row>
    <row r="917" spans="1:7">
      <c r="A917" s="91" t="s">
        <v>1867</v>
      </c>
      <c r="B917" s="91" t="s">
        <v>1880</v>
      </c>
      <c r="C917" s="91" t="s">
        <v>1888</v>
      </c>
      <c r="D917" s="91" t="s">
        <v>549</v>
      </c>
      <c r="E917" s="91">
        <v>2010</v>
      </c>
      <c r="F917" s="91">
        <f t="shared" si="15"/>
        <v>2177.5918803371478</v>
      </c>
      <c r="G917" s="91">
        <v>2448.763699398</v>
      </c>
    </row>
    <row r="918" spans="1:7">
      <c r="A918" s="91" t="s">
        <v>1867</v>
      </c>
      <c r="B918" s="91" t="s">
        <v>1880</v>
      </c>
      <c r="C918" s="91" t="s">
        <v>1888</v>
      </c>
      <c r="D918" s="91" t="s">
        <v>540</v>
      </c>
      <c r="E918" s="91">
        <v>2010</v>
      </c>
      <c r="F918" s="91">
        <f t="shared" si="15"/>
        <v>30914.622550148</v>
      </c>
      <c r="G918" s="91">
        <v>30914.622550148</v>
      </c>
    </row>
    <row r="919" spans="1:7">
      <c r="A919" s="91" t="s">
        <v>1867</v>
      </c>
      <c r="B919" s="91" t="s">
        <v>1880</v>
      </c>
      <c r="C919" s="91" t="s">
        <v>1888</v>
      </c>
      <c r="D919" s="91" t="s">
        <v>548</v>
      </c>
      <c r="E919" s="91">
        <v>2010</v>
      </c>
      <c r="F919" s="91">
        <f t="shared" si="15"/>
        <v>9970.3577917316798</v>
      </c>
      <c r="G919" s="91">
        <v>8902.1051711889995</v>
      </c>
    </row>
    <row r="920" spans="1:7">
      <c r="A920" s="91" t="s">
        <v>1867</v>
      </c>
      <c r="B920" s="91" t="s">
        <v>1880</v>
      </c>
      <c r="C920" s="91" t="s">
        <v>1888</v>
      </c>
      <c r="D920" s="91" t="s">
        <v>549</v>
      </c>
      <c r="E920" s="91">
        <v>2005</v>
      </c>
      <c r="F920" s="91">
        <f t="shared" si="15"/>
        <v>2510.2752648053693</v>
      </c>
      <c r="G920" s="91">
        <v>2822.8755808000001</v>
      </c>
    </row>
    <row r="921" spans="1:7">
      <c r="A921" s="91" t="s">
        <v>1867</v>
      </c>
      <c r="B921" s="91" t="s">
        <v>1880</v>
      </c>
      <c r="C921" s="91" t="s">
        <v>1888</v>
      </c>
      <c r="D921" s="91" t="s">
        <v>540</v>
      </c>
      <c r="E921" s="91">
        <v>2005</v>
      </c>
      <c r="F921" s="91">
        <f t="shared" si="15"/>
        <v>35637.629350645002</v>
      </c>
      <c r="G921" s="91">
        <v>35637.629350645002</v>
      </c>
    </row>
    <row r="922" spans="1:7">
      <c r="A922" s="91" t="s">
        <v>1867</v>
      </c>
      <c r="B922" s="91" t="s">
        <v>1880</v>
      </c>
      <c r="C922" s="91" t="s">
        <v>1888</v>
      </c>
      <c r="D922" s="91" t="s">
        <v>548</v>
      </c>
      <c r="E922" s="91">
        <v>2005</v>
      </c>
      <c r="F922" s="91">
        <f t="shared" si="15"/>
        <v>11493.587375963842</v>
      </c>
      <c r="G922" s="91">
        <v>10262.131585682</v>
      </c>
    </row>
    <row r="923" spans="1:7">
      <c r="A923" s="91" t="s">
        <v>1867</v>
      </c>
      <c r="B923" s="91" t="s">
        <v>1880</v>
      </c>
      <c r="C923" s="91" t="s">
        <v>1889</v>
      </c>
      <c r="D923" s="91" t="s">
        <v>540</v>
      </c>
      <c r="E923" s="91">
        <v>2016</v>
      </c>
      <c r="F923" s="91">
        <f t="shared" si="15"/>
        <v>-392466.23573793197</v>
      </c>
      <c r="G923" s="91">
        <v>-392466.23573793197</v>
      </c>
    </row>
    <row r="924" spans="1:7">
      <c r="A924" s="91" t="s">
        <v>1867</v>
      </c>
      <c r="B924" s="91" t="s">
        <v>1880</v>
      </c>
      <c r="C924" s="91" t="s">
        <v>1889</v>
      </c>
      <c r="D924" s="91" t="s">
        <v>540</v>
      </c>
      <c r="E924" s="91">
        <v>2015</v>
      </c>
      <c r="F924" s="91">
        <f t="shared" si="15"/>
        <v>-609224.39700354298</v>
      </c>
      <c r="G924" s="91">
        <v>-609224.39700354298</v>
      </c>
    </row>
    <row r="925" spans="1:7">
      <c r="A925" s="91" t="s">
        <v>1867</v>
      </c>
      <c r="B925" s="91" t="s">
        <v>1880</v>
      </c>
      <c r="C925" s="91" t="s">
        <v>1889</v>
      </c>
      <c r="D925" s="91" t="s">
        <v>540</v>
      </c>
      <c r="E925" s="91">
        <v>2010</v>
      </c>
      <c r="F925" s="91">
        <f t="shared" si="15"/>
        <v>-728569.54385771696</v>
      </c>
      <c r="G925" s="91">
        <v>-728569.54385771696</v>
      </c>
    </row>
    <row r="926" spans="1:7">
      <c r="A926" s="91" t="s">
        <v>1867</v>
      </c>
      <c r="B926" s="91" t="s">
        <v>1880</v>
      </c>
      <c r="C926" s="91" t="s">
        <v>1889</v>
      </c>
      <c r="D926" s="91" t="s">
        <v>540</v>
      </c>
      <c r="E926" s="91">
        <v>2005</v>
      </c>
      <c r="F926" s="91">
        <f t="shared" si="15"/>
        <v>-993672.88103867904</v>
      </c>
      <c r="G926" s="91">
        <v>-993672.88103867904</v>
      </c>
    </row>
  </sheetData>
  <autoFilter ref="A1:F926"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A5" sqref="A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8" t="s">
        <v>78</v>
      </c>
      <c r="B1" s="48" t="s">
        <v>79</v>
      </c>
    </row>
    <row r="2" spans="1:3" ht="60">
      <c r="A2" s="7" t="s">
        <v>157</v>
      </c>
      <c r="B2" s="7" t="s">
        <v>1549</v>
      </c>
      <c r="C2" s="178" t="s">
        <v>1560</v>
      </c>
    </row>
    <row r="3" spans="1:3">
      <c r="A3" s="7" t="s">
        <v>1684</v>
      </c>
      <c r="B3" s="7" t="s">
        <v>1683</v>
      </c>
    </row>
    <row r="4" spans="1:3">
      <c r="A4" s="7" t="s">
        <v>1780</v>
      </c>
      <c r="B4" s="7" t="s">
        <v>1781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0" width="33.42578125" style="7" customWidth="1"/>
    <col min="11" max="16" width="9.140625" style="7"/>
    <col min="17" max="17" width="25.85546875" style="7" customWidth="1"/>
    <col min="18" max="18" width="12.42578125" style="7" customWidth="1"/>
    <col min="19" max="19" width="19.85546875" style="7" customWidth="1"/>
    <col min="20" max="21" width="12.42578125" style="7" customWidth="1"/>
    <col min="22" max="23" width="16.28515625" style="7" customWidth="1"/>
    <col min="24" max="24" width="10.85546875" style="7" bestFit="1" customWidth="1"/>
    <col min="25" max="16384" width="9.140625" style="7"/>
  </cols>
  <sheetData>
    <row r="1" spans="1:5">
      <c r="A1" s="222" t="s">
        <v>11</v>
      </c>
      <c r="B1" s="222"/>
      <c r="C1" s="222"/>
      <c r="D1" s="222"/>
      <c r="E1" s="222"/>
    </row>
    <row r="2" spans="1:5">
      <c r="A2" s="226" t="s">
        <v>174</v>
      </c>
      <c r="B2" s="226"/>
      <c r="C2" s="226"/>
      <c r="D2" s="226"/>
      <c r="E2" s="226"/>
    </row>
    <row r="19" spans="1:5">
      <c r="A19" s="7" t="s">
        <v>175</v>
      </c>
    </row>
    <row r="20" spans="1:5">
      <c r="A20" s="7">
        <v>155400</v>
      </c>
      <c r="B20" s="7" t="s">
        <v>176</v>
      </c>
    </row>
    <row r="21" spans="1:5">
      <c r="A21" s="226" t="s">
        <v>177</v>
      </c>
      <c r="B21" s="226"/>
      <c r="C21" s="226"/>
      <c r="D21" s="226"/>
      <c r="E21" s="226"/>
    </row>
    <row r="38" spans="1:5">
      <c r="A38" s="7" t="s">
        <v>175</v>
      </c>
    </row>
    <row r="39" spans="1:5">
      <c r="A39" s="7">
        <v>100800</v>
      </c>
      <c r="B39" s="7" t="s">
        <v>176</v>
      </c>
    </row>
    <row r="40" spans="1:5">
      <c r="A40" s="226" t="s">
        <v>178</v>
      </c>
      <c r="B40" s="226"/>
      <c r="C40" s="226"/>
      <c r="D40" s="226"/>
      <c r="E40" s="226"/>
    </row>
    <row r="57" spans="1:5" ht="15.75" thickBot="1">
      <c r="A57" s="7" t="s">
        <v>175</v>
      </c>
    </row>
    <row r="58" spans="1:5" ht="15.75" thickBot="1">
      <c r="A58" s="9">
        <v>194000</v>
      </c>
      <c r="B58" s="7" t="s">
        <v>179</v>
      </c>
    </row>
    <row r="60" spans="1:5">
      <c r="A60" s="222" t="s">
        <v>180</v>
      </c>
      <c r="B60" s="222"/>
      <c r="C60" s="222"/>
      <c r="D60" s="222"/>
      <c r="E60" s="222"/>
    </row>
    <row r="85" spans="1:39" s="10" customFormat="1">
      <c r="A85" s="7" t="s">
        <v>405</v>
      </c>
      <c r="B85" s="7">
        <v>55.1</v>
      </c>
      <c r="C85" s="7" t="s">
        <v>406</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row>
    <row r="86" spans="1:39" s="10" customFormat="1">
      <c r="A86" s="7" t="s">
        <v>407</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row>
    <row r="87" spans="1:39" ht="15.75" thickBot="1"/>
    <row r="88" spans="1:39" ht="15.75" thickBot="1">
      <c r="A88" s="11" t="s">
        <v>408</v>
      </c>
      <c r="B88" s="12">
        <f>(B86-B85)/B85</f>
        <v>1.0254083484573502</v>
      </c>
    </row>
    <row r="89" spans="1:39">
      <c r="A89" s="222" t="s">
        <v>181</v>
      </c>
      <c r="B89" s="222"/>
      <c r="C89" s="222"/>
      <c r="D89" s="222"/>
      <c r="E89" s="222"/>
    </row>
    <row r="90" spans="1:39">
      <c r="A90" s="7">
        <v>6.6290250000000004</v>
      </c>
      <c r="B90" s="7" t="s">
        <v>412</v>
      </c>
      <c r="E90" s="7" t="s">
        <v>417</v>
      </c>
    </row>
    <row r="91" spans="1:39">
      <c r="A91" s="7">
        <f>1/A90</f>
        <v>0.15085174667466181</v>
      </c>
      <c r="B91" s="7" t="s">
        <v>413</v>
      </c>
      <c r="E91" s="7" t="s">
        <v>186</v>
      </c>
    </row>
    <row r="92" spans="1:39">
      <c r="A92" s="13">
        <v>0.5</v>
      </c>
      <c r="B92" s="7" t="s">
        <v>414</v>
      </c>
      <c r="E92" s="7" t="s">
        <v>418</v>
      </c>
    </row>
    <row r="93" spans="1:39">
      <c r="A93" s="7">
        <f>A92*A91</f>
        <v>7.5425873337330904E-2</v>
      </c>
      <c r="B93" s="7" t="s">
        <v>415</v>
      </c>
      <c r="E93" s="7" t="s">
        <v>186</v>
      </c>
    </row>
    <row r="94" spans="1:39">
      <c r="A94" s="7">
        <f>1/A93</f>
        <v>13.258050000000001</v>
      </c>
      <c r="B94" s="7" t="s">
        <v>416</v>
      </c>
      <c r="E94" s="7" t="s">
        <v>186</v>
      </c>
      <c r="L94" s="13"/>
    </row>
    <row r="95" spans="1:39" ht="15.75" thickBot="1">
      <c r="A95" s="7">
        <v>8.0274920000000005</v>
      </c>
      <c r="B95" s="7" t="s">
        <v>410</v>
      </c>
      <c r="E95" s="7" t="s">
        <v>419</v>
      </c>
      <c r="L95" s="13"/>
    </row>
    <row r="96" spans="1:39" ht="15.75" thickBot="1">
      <c r="A96" s="14">
        <f>(A94-A95)/A95</f>
        <v>0.65158059329115492</v>
      </c>
      <c r="B96" s="7" t="s">
        <v>411</v>
      </c>
      <c r="C96" s="15"/>
      <c r="E96" s="7" t="s">
        <v>186</v>
      </c>
    </row>
    <row r="98" spans="1:5">
      <c r="A98" s="222" t="s">
        <v>182</v>
      </c>
      <c r="B98" s="222"/>
      <c r="C98" s="222"/>
      <c r="D98" s="222"/>
      <c r="E98" s="222"/>
    </row>
    <row r="99" spans="1:5">
      <c r="A99" s="15">
        <v>0.3</v>
      </c>
      <c r="B99" s="13" t="s">
        <v>422</v>
      </c>
    </row>
    <row r="100" spans="1:5">
      <c r="A100" s="7">
        <v>63.5</v>
      </c>
      <c r="B100" s="7" t="s">
        <v>423</v>
      </c>
    </row>
    <row r="101" spans="1:5">
      <c r="A101" s="7">
        <f>1/A100</f>
        <v>1.5748031496062992E-2</v>
      </c>
      <c r="B101" s="7" t="s">
        <v>421</v>
      </c>
    </row>
    <row r="102" spans="1:5">
      <c r="A102" s="16">
        <f>A101*(1-A99)</f>
        <v>1.1023622047244094E-2</v>
      </c>
      <c r="B102" s="7" t="s">
        <v>424</v>
      </c>
    </row>
    <row r="103" spans="1:5">
      <c r="A103" s="16">
        <f>1/A102</f>
        <v>90.714285714285722</v>
      </c>
      <c r="B103" s="7" t="s">
        <v>428</v>
      </c>
    </row>
    <row r="104" spans="1:5">
      <c r="A104" s="15">
        <v>0.35</v>
      </c>
      <c r="B104" s="7" t="s">
        <v>425</v>
      </c>
    </row>
    <row r="105" spans="1:5">
      <c r="A105" s="7">
        <f>A102*(1-A104)</f>
        <v>7.1653543307086615E-3</v>
      </c>
      <c r="B105" s="7" t="s">
        <v>426</v>
      </c>
    </row>
    <row r="106" spans="1:5" ht="15.75" thickBot="1">
      <c r="A106" s="7">
        <f>1/A105</f>
        <v>139.56043956043956</v>
      </c>
      <c r="B106" s="7" t="s">
        <v>427</v>
      </c>
    </row>
    <row r="107" spans="1:5" ht="15.75" thickBot="1">
      <c r="A107" s="17">
        <f>(A106-A103)/A103</f>
        <v>0.53846153846153832</v>
      </c>
      <c r="B107" s="7" t="s">
        <v>429</v>
      </c>
    </row>
    <row r="108" spans="1:5">
      <c r="A108" s="18"/>
    </row>
    <row r="109" spans="1:5">
      <c r="A109" s="222" t="s">
        <v>184</v>
      </c>
      <c r="B109" s="222"/>
      <c r="C109" s="222"/>
      <c r="D109" s="222"/>
      <c r="E109" s="222"/>
    </row>
    <row r="110" spans="1:5" ht="15.75" thickBot="1"/>
    <row r="111" spans="1:5" ht="15.75" thickBot="1">
      <c r="A111" s="17">
        <f>A122</f>
        <v>0.20481927710843381</v>
      </c>
      <c r="B111" s="7" t="s">
        <v>431</v>
      </c>
    </row>
    <row r="113" spans="1:14">
      <c r="A113" s="222" t="s">
        <v>183</v>
      </c>
      <c r="B113" s="222"/>
      <c r="C113" s="222"/>
      <c r="D113" s="222"/>
      <c r="E113" s="222"/>
    </row>
    <row r="114" spans="1:14">
      <c r="A114" s="15">
        <v>0.2</v>
      </c>
      <c r="B114" s="13" t="s">
        <v>422</v>
      </c>
    </row>
    <row r="115" spans="1:14">
      <c r="A115" s="7">
        <v>1.95</v>
      </c>
      <c r="B115" s="7" t="s">
        <v>430</v>
      </c>
    </row>
    <row r="116" spans="1:14">
      <c r="A116" s="7">
        <f>1/A115</f>
        <v>0.51282051282051289</v>
      </c>
      <c r="B116" s="7" t="s">
        <v>421</v>
      </c>
    </row>
    <row r="117" spans="1:14">
      <c r="A117" s="16">
        <f>A116*(1-A114)</f>
        <v>0.41025641025641035</v>
      </c>
      <c r="B117" s="7" t="s">
        <v>424</v>
      </c>
    </row>
    <row r="118" spans="1:14">
      <c r="A118" s="16">
        <f>1/A117</f>
        <v>2.4374999999999996</v>
      </c>
      <c r="B118" s="7" t="s">
        <v>428</v>
      </c>
    </row>
    <row r="119" spans="1:14">
      <c r="A119" s="15">
        <v>0.17</v>
      </c>
      <c r="B119" s="7" t="s">
        <v>425</v>
      </c>
    </row>
    <row r="120" spans="1:14">
      <c r="A120" s="7">
        <f>A117*(1-A119)</f>
        <v>0.34051282051282056</v>
      </c>
      <c r="B120" s="7" t="s">
        <v>426</v>
      </c>
    </row>
    <row r="121" spans="1:14" ht="15.75" thickBot="1">
      <c r="A121" s="7">
        <f>1/A120</f>
        <v>2.9367469879518069</v>
      </c>
      <c r="B121" s="7" t="s">
        <v>427</v>
      </c>
    </row>
    <row r="122" spans="1:14" ht="15.75" thickBot="1">
      <c r="A122" s="17">
        <f>(A121-A118)/A118</f>
        <v>0.20481927710843381</v>
      </c>
      <c r="B122" s="7" t="s">
        <v>429</v>
      </c>
    </row>
    <row r="124" spans="1:14">
      <c r="A124" s="222" t="s">
        <v>432</v>
      </c>
      <c r="B124" s="222"/>
      <c r="C124" s="222"/>
      <c r="D124" s="222"/>
      <c r="E124" s="222"/>
      <c r="L124" s="19"/>
    </row>
    <row r="125" spans="1:14">
      <c r="A125" s="20">
        <v>4.4824543659231753E-4</v>
      </c>
      <c r="B125" s="7" t="s">
        <v>434</v>
      </c>
      <c r="M125" s="13"/>
      <c r="N125" s="13"/>
    </row>
    <row r="126" spans="1:14">
      <c r="A126" s="7">
        <v>1.27</v>
      </c>
      <c r="B126" s="21" t="s">
        <v>439</v>
      </c>
      <c r="F126" s="22"/>
      <c r="L126" s="3"/>
      <c r="M126" s="20"/>
      <c r="N126" s="20"/>
    </row>
    <row r="127" spans="1:14">
      <c r="A127" s="7">
        <f>(1/CONVERT(A125/A126,"mi","km")*0.00105505585)</f>
        <v>1.857438352962903</v>
      </c>
      <c r="B127" s="21" t="s">
        <v>435</v>
      </c>
      <c r="L127" s="23"/>
      <c r="M127" s="20"/>
      <c r="N127" s="20"/>
    </row>
    <row r="128" spans="1:14">
      <c r="A128" s="7">
        <f>1/A127</f>
        <v>0.53837587578874124</v>
      </c>
      <c r="B128" s="21" t="s">
        <v>436</v>
      </c>
      <c r="F128" s="22"/>
      <c r="M128" s="15"/>
      <c r="N128" s="13"/>
    </row>
    <row r="129" spans="1:14">
      <c r="A129" s="7">
        <v>1.07</v>
      </c>
      <c r="B129" s="7" t="s">
        <v>433</v>
      </c>
      <c r="F129" s="22"/>
      <c r="M129" s="15"/>
      <c r="N129" s="13"/>
    </row>
    <row r="130" spans="1:14" ht="15.75" thickBot="1">
      <c r="A130" s="7">
        <f>1/A129</f>
        <v>0.93457943925233644</v>
      </c>
      <c r="B130" s="7" t="s">
        <v>437</v>
      </c>
      <c r="F130" s="22"/>
      <c r="M130" s="13"/>
      <c r="N130" s="13"/>
    </row>
    <row r="131" spans="1:14" ht="15.75" thickBot="1">
      <c r="A131" s="17">
        <f>(A130-A128)/A128</f>
        <v>0.73592369435785332</v>
      </c>
      <c r="B131" s="7" t="s">
        <v>429</v>
      </c>
      <c r="F131" s="22"/>
    </row>
    <row r="132" spans="1:14" ht="16.5">
      <c r="J132" s="24"/>
    </row>
    <row r="133" spans="1:14">
      <c r="A133" s="19"/>
      <c r="B133" s="13"/>
      <c r="C133" s="13"/>
    </row>
    <row r="134" spans="1:14">
      <c r="A134" s="222" t="s">
        <v>109</v>
      </c>
      <c r="B134" s="222"/>
      <c r="C134" s="222"/>
      <c r="D134" s="222"/>
      <c r="E134" s="222"/>
    </row>
    <row r="135" spans="1:14">
      <c r="A135" s="25" t="s">
        <v>451</v>
      </c>
      <c r="B135" s="26"/>
      <c r="C135" s="26"/>
      <c r="D135" s="26"/>
      <c r="E135" s="26"/>
      <c r="F135" s="26"/>
      <c r="G135" s="26"/>
    </row>
    <row r="136" spans="1:14" ht="15.75">
      <c r="A136" s="27"/>
      <c r="B136" s="223" t="s">
        <v>452</v>
      </c>
      <c r="C136" s="224"/>
      <c r="D136" s="224"/>
      <c r="E136" s="225"/>
      <c r="F136" s="26"/>
      <c r="G136" s="26"/>
    </row>
    <row r="137" spans="1:14" ht="15.75">
      <c r="A137" s="28"/>
      <c r="B137" s="223" t="s">
        <v>453</v>
      </c>
      <c r="C137" s="225"/>
      <c r="D137" s="223" t="s">
        <v>454</v>
      </c>
      <c r="E137" s="225"/>
      <c r="F137" s="26"/>
      <c r="G137" s="26"/>
    </row>
    <row r="138" spans="1:14" ht="15.75">
      <c r="A138" s="29" t="s">
        <v>455</v>
      </c>
      <c r="B138" s="30" t="s">
        <v>456</v>
      </c>
      <c r="C138" s="30" t="s">
        <v>457</v>
      </c>
      <c r="D138" s="30" t="s">
        <v>456</v>
      </c>
      <c r="E138" s="30" t="s">
        <v>457</v>
      </c>
      <c r="F138" s="26"/>
      <c r="G138" s="31" t="s">
        <v>458</v>
      </c>
    </row>
    <row r="139" spans="1:14">
      <c r="A139" s="32" t="s">
        <v>459</v>
      </c>
      <c r="B139" s="33">
        <v>95</v>
      </c>
      <c r="C139" s="34">
        <v>95</v>
      </c>
      <c r="D139" s="33">
        <v>50</v>
      </c>
      <c r="E139" s="34">
        <v>50</v>
      </c>
      <c r="F139" s="31" t="s">
        <v>134</v>
      </c>
      <c r="G139" s="26">
        <f>(C139-E139)/C139</f>
        <v>0.47368421052631576</v>
      </c>
    </row>
    <row r="140" spans="1:14">
      <c r="A140" s="35" t="s">
        <v>460</v>
      </c>
      <c r="B140" s="36">
        <v>100</v>
      </c>
      <c r="C140" s="37">
        <v>100</v>
      </c>
      <c r="D140" s="36">
        <v>70</v>
      </c>
      <c r="E140" s="37">
        <v>70</v>
      </c>
      <c r="F140" s="31" t="s">
        <v>134</v>
      </c>
      <c r="G140" s="26">
        <f t="shared" ref="G140:G156" si="0">(C140-E140)/C140</f>
        <v>0.3</v>
      </c>
    </row>
    <row r="141" spans="1:14">
      <c r="A141" s="35" t="s">
        <v>461</v>
      </c>
      <c r="B141" s="36">
        <v>95</v>
      </c>
      <c r="C141" s="37">
        <v>95</v>
      </c>
      <c r="D141" s="36">
        <v>50</v>
      </c>
      <c r="E141" s="37">
        <v>50</v>
      </c>
      <c r="F141" s="31" t="s">
        <v>134</v>
      </c>
      <c r="G141" s="26">
        <f t="shared" si="0"/>
        <v>0.47368421052631576</v>
      </c>
    </row>
    <row r="142" spans="1:14">
      <c r="A142" s="35" t="s">
        <v>462</v>
      </c>
      <c r="B142" s="36">
        <v>105</v>
      </c>
      <c r="C142" s="37">
        <v>105</v>
      </c>
      <c r="D142" s="36">
        <v>110</v>
      </c>
      <c r="E142" s="37">
        <v>110</v>
      </c>
      <c r="F142" s="38" t="s">
        <v>478</v>
      </c>
      <c r="G142" s="26">
        <f t="shared" si="0"/>
        <v>-4.7619047619047616E-2</v>
      </c>
    </row>
    <row r="143" spans="1:14">
      <c r="A143" s="35" t="s">
        <v>463</v>
      </c>
      <c r="B143" s="36">
        <v>80</v>
      </c>
      <c r="C143" s="37">
        <v>80</v>
      </c>
      <c r="D143" s="36">
        <v>35</v>
      </c>
      <c r="E143" s="37">
        <v>35</v>
      </c>
      <c r="F143" s="31" t="s">
        <v>134</v>
      </c>
      <c r="G143" s="26">
        <f t="shared" si="0"/>
        <v>0.5625</v>
      </c>
    </row>
    <row r="144" spans="1:14">
      <c r="A144" s="35" t="s">
        <v>464</v>
      </c>
      <c r="B144" s="36">
        <v>70</v>
      </c>
      <c r="C144" s="37">
        <v>70</v>
      </c>
      <c r="D144" s="36">
        <v>50</v>
      </c>
      <c r="E144" s="37">
        <v>50</v>
      </c>
      <c r="F144" s="31" t="s">
        <v>134</v>
      </c>
      <c r="G144" s="26">
        <f t="shared" si="0"/>
        <v>0.2857142857142857</v>
      </c>
    </row>
    <row r="145" spans="1:9">
      <c r="A145" s="35" t="s">
        <v>465</v>
      </c>
      <c r="B145" s="36">
        <v>90</v>
      </c>
      <c r="C145" s="37">
        <v>90</v>
      </c>
      <c r="D145" s="36">
        <v>80</v>
      </c>
      <c r="E145" s="37">
        <v>80</v>
      </c>
      <c r="F145" s="31" t="s">
        <v>466</v>
      </c>
      <c r="G145" s="26">
        <f t="shared" si="0"/>
        <v>0.1111111111111111</v>
      </c>
    </row>
    <row r="146" spans="1:9">
      <c r="A146" s="35" t="s">
        <v>467</v>
      </c>
      <c r="B146" s="36">
        <v>100</v>
      </c>
      <c r="C146" s="37">
        <v>100</v>
      </c>
      <c r="D146" s="36">
        <v>90</v>
      </c>
      <c r="E146" s="37">
        <v>90</v>
      </c>
      <c r="F146" s="31" t="s">
        <v>134</v>
      </c>
      <c r="G146" s="26">
        <f t="shared" si="0"/>
        <v>0.1</v>
      </c>
    </row>
    <row r="147" spans="1:9">
      <c r="A147" s="35" t="s">
        <v>468</v>
      </c>
      <c r="B147" s="36">
        <v>80</v>
      </c>
      <c r="C147" s="37">
        <v>80</v>
      </c>
      <c r="D147" s="36">
        <v>40</v>
      </c>
      <c r="E147" s="37">
        <v>40</v>
      </c>
      <c r="F147" s="31" t="s">
        <v>134</v>
      </c>
      <c r="G147" s="26">
        <f t="shared" si="0"/>
        <v>0.5</v>
      </c>
    </row>
    <row r="148" spans="1:9">
      <c r="A148" s="35" t="s">
        <v>469</v>
      </c>
      <c r="B148" s="36">
        <v>80</v>
      </c>
      <c r="C148" s="37">
        <v>80</v>
      </c>
      <c r="D148" s="36">
        <v>50</v>
      </c>
      <c r="E148" s="37">
        <v>50</v>
      </c>
      <c r="F148" s="31" t="s">
        <v>134</v>
      </c>
      <c r="G148" s="26">
        <f t="shared" si="0"/>
        <v>0.375</v>
      </c>
    </row>
    <row r="149" spans="1:9">
      <c r="A149" s="35" t="s">
        <v>470</v>
      </c>
      <c r="B149" s="36">
        <v>90</v>
      </c>
      <c r="C149" s="37">
        <v>90</v>
      </c>
      <c r="D149" s="36">
        <v>80</v>
      </c>
      <c r="E149" s="37">
        <v>80</v>
      </c>
      <c r="F149" s="31" t="s">
        <v>466</v>
      </c>
      <c r="G149" s="26">
        <f t="shared" si="0"/>
        <v>0.1111111111111111</v>
      </c>
    </row>
    <row r="150" spans="1:9">
      <c r="A150" s="35" t="s">
        <v>471</v>
      </c>
      <c r="B150" s="36">
        <v>95</v>
      </c>
      <c r="C150" s="37">
        <v>95</v>
      </c>
      <c r="D150" s="36">
        <v>90</v>
      </c>
      <c r="E150" s="37">
        <v>90</v>
      </c>
      <c r="F150" s="38" t="s">
        <v>478</v>
      </c>
      <c r="G150" s="26">
        <f t="shared" si="0"/>
        <v>5.2631578947368418E-2</v>
      </c>
    </row>
    <row r="151" spans="1:9">
      <c r="A151" s="35" t="s">
        <v>472</v>
      </c>
      <c r="B151" s="36">
        <v>95</v>
      </c>
      <c r="C151" s="37">
        <v>95</v>
      </c>
      <c r="D151" s="36">
        <v>90</v>
      </c>
      <c r="E151" s="37">
        <v>90</v>
      </c>
      <c r="F151" s="38" t="s">
        <v>478</v>
      </c>
      <c r="G151" s="26">
        <f t="shared" si="0"/>
        <v>5.2631578947368418E-2</v>
      </c>
    </row>
    <row r="152" spans="1:9">
      <c r="A152" s="35" t="s">
        <v>473</v>
      </c>
      <c r="B152" s="36">
        <v>80</v>
      </c>
      <c r="C152" s="37">
        <v>50</v>
      </c>
      <c r="D152" s="36">
        <v>30</v>
      </c>
      <c r="E152" s="37">
        <v>30</v>
      </c>
      <c r="F152" s="31" t="s">
        <v>133</v>
      </c>
      <c r="G152" s="26">
        <f t="shared" si="0"/>
        <v>0.4</v>
      </c>
    </row>
    <row r="153" spans="1:9">
      <c r="A153" s="35" t="s">
        <v>474</v>
      </c>
      <c r="B153" s="36">
        <v>90</v>
      </c>
      <c r="C153" s="37">
        <v>90</v>
      </c>
      <c r="D153" s="36">
        <v>70</v>
      </c>
      <c r="E153" s="37">
        <v>70</v>
      </c>
      <c r="F153" s="31" t="s">
        <v>130</v>
      </c>
      <c r="G153" s="26">
        <f t="shared" si="0"/>
        <v>0.22222222222222221</v>
      </c>
    </row>
    <row r="154" spans="1:9">
      <c r="A154" s="35" t="s">
        <v>475</v>
      </c>
      <c r="B154" s="36">
        <v>95</v>
      </c>
      <c r="C154" s="37">
        <v>90</v>
      </c>
      <c r="D154" s="36">
        <v>80</v>
      </c>
      <c r="E154" s="37">
        <v>80</v>
      </c>
      <c r="F154" s="38" t="s">
        <v>478</v>
      </c>
      <c r="G154" s="26">
        <f t="shared" si="0"/>
        <v>0.1111111111111111</v>
      </c>
      <c r="I154" s="39"/>
    </row>
    <row r="155" spans="1:9">
      <c r="A155" s="35" t="s">
        <v>476</v>
      </c>
      <c r="B155" s="36">
        <v>80</v>
      </c>
      <c r="C155" s="37">
        <v>65</v>
      </c>
      <c r="D155" s="36">
        <v>60</v>
      </c>
      <c r="E155" s="37">
        <v>30</v>
      </c>
      <c r="F155" s="31" t="s">
        <v>131</v>
      </c>
      <c r="G155" s="26">
        <f t="shared" si="0"/>
        <v>0.53846153846153844</v>
      </c>
    </row>
    <row r="156" spans="1:9">
      <c r="A156" s="40" t="s">
        <v>477</v>
      </c>
      <c r="B156" s="41">
        <v>90</v>
      </c>
      <c r="C156" s="42">
        <v>90</v>
      </c>
      <c r="D156" s="41">
        <v>70</v>
      </c>
      <c r="E156" s="42">
        <v>70</v>
      </c>
      <c r="F156" s="31" t="s">
        <v>131</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134</v>
      </c>
      <c r="B159" s="26">
        <f>AVERAGEIF(F139:F156,A159,G139:G156)</f>
        <v>0.38382283834586467</v>
      </c>
      <c r="C159" s="26"/>
      <c r="D159" s="26"/>
      <c r="E159" s="26"/>
      <c r="F159" s="26"/>
      <c r="G159" s="26"/>
    </row>
    <row r="160" spans="1:9">
      <c r="A160" s="26" t="s">
        <v>466</v>
      </c>
      <c r="B160" s="26">
        <f>AVERAGEIF(F139:F156,A160,G139:G156)</f>
        <v>0.1111111111111111</v>
      </c>
      <c r="C160" s="26"/>
      <c r="D160" s="26"/>
      <c r="E160" s="26"/>
      <c r="F160" s="26"/>
      <c r="G160" s="26"/>
    </row>
    <row r="161" spans="1:7">
      <c r="A161" s="26" t="s">
        <v>133</v>
      </c>
      <c r="B161" s="26">
        <f>AVERAGEIF(F139:F156,A161,G139:G156)</f>
        <v>0.4</v>
      </c>
      <c r="C161" s="26"/>
      <c r="D161" s="26"/>
      <c r="E161" s="26"/>
      <c r="F161" s="26"/>
      <c r="G161" s="26"/>
    </row>
    <row r="162" spans="1:7">
      <c r="A162" s="26" t="s">
        <v>130</v>
      </c>
      <c r="B162" s="26">
        <f>AVERAGEIF(F139:F156,A162,G139:G156)</f>
        <v>0.22222222222222221</v>
      </c>
      <c r="C162" s="26"/>
      <c r="D162" s="26"/>
      <c r="E162" s="26"/>
      <c r="F162" s="26"/>
      <c r="G162" s="26"/>
    </row>
    <row r="163" spans="1:7">
      <c r="A163" s="26" t="s">
        <v>131</v>
      </c>
      <c r="B163" s="26">
        <f>AVERAGEIF(F139:F156,A163,G139:G156)</f>
        <v>0.38034188034188032</v>
      </c>
      <c r="C163" s="26"/>
      <c r="D163" s="26"/>
      <c r="E163" s="26"/>
      <c r="F163" s="26"/>
      <c r="G163" s="26"/>
    </row>
    <row r="165" spans="1:7">
      <c r="A165" s="222" t="s">
        <v>187</v>
      </c>
      <c r="B165" s="222"/>
      <c r="C165" s="222"/>
      <c r="D165" s="222"/>
      <c r="E165" s="222"/>
    </row>
    <row r="166" spans="1:7" ht="15.75" thickBot="1">
      <c r="A166" s="21" t="s">
        <v>188</v>
      </c>
      <c r="B166" s="15">
        <v>0.4</v>
      </c>
    </row>
    <row r="167" spans="1:7" ht="15.75" thickBot="1">
      <c r="A167" s="7" t="s">
        <v>189</v>
      </c>
      <c r="B167" s="43">
        <f>(1+B166)^(1/(2020-2010))-1</f>
        <v>3.4219694129380196E-2</v>
      </c>
    </row>
    <row r="168" spans="1:7">
      <c r="B168" s="44"/>
    </row>
    <row r="169" spans="1:7">
      <c r="A169" s="222" t="s">
        <v>440</v>
      </c>
      <c r="B169" s="222"/>
    </row>
    <row r="170" spans="1:7">
      <c r="A170" s="21" t="s">
        <v>441</v>
      </c>
      <c r="B170" s="45">
        <v>972.7</v>
      </c>
    </row>
    <row r="171" spans="1:7" ht="15.75" thickBot="1">
      <c r="A171" s="21" t="s">
        <v>442</v>
      </c>
      <c r="B171" s="46">
        <f>400.9+53.5+276.5+255.7+63.5+462.5+B170+975.4+227.6+436.5</f>
        <v>4124.8</v>
      </c>
    </row>
    <row r="172" spans="1:7" ht="15.75" thickBot="1">
      <c r="A172" s="21" t="s">
        <v>443</v>
      </c>
      <c r="B172" s="43">
        <f>B170/B171</f>
        <v>0.23581749418153608</v>
      </c>
    </row>
    <row r="173" spans="1:7">
      <c r="B173" s="44"/>
    </row>
    <row r="174" spans="1:7">
      <c r="A174" s="222" t="s">
        <v>196</v>
      </c>
      <c r="B174" s="222"/>
      <c r="C174" s="222"/>
      <c r="D174" s="222"/>
      <c r="E174" s="222"/>
    </row>
    <row r="175" spans="1:7" ht="15.75" thickBot="1">
      <c r="A175" s="21" t="s">
        <v>450</v>
      </c>
      <c r="B175" s="44">
        <v>0.1246</v>
      </c>
    </row>
    <row r="176" spans="1:7" ht="15.75" thickBot="1">
      <c r="A176" s="21" t="s">
        <v>445</v>
      </c>
      <c r="B176" s="43">
        <f>1-B175</f>
        <v>0.87539999999999996</v>
      </c>
    </row>
    <row r="178" spans="1:5">
      <c r="A178" s="222" t="s">
        <v>190</v>
      </c>
      <c r="B178" s="222"/>
      <c r="C178" s="222"/>
      <c r="D178" s="222"/>
      <c r="E178" s="222"/>
    </row>
    <row r="179" spans="1:5">
      <c r="A179" s="23" t="s">
        <v>447</v>
      </c>
      <c r="B179" s="7">
        <v>197000</v>
      </c>
    </row>
    <row r="180" spans="1:5" ht="15.75" thickBot="1">
      <c r="A180" s="7" t="s">
        <v>448</v>
      </c>
      <c r="B180" s="7">
        <v>175000</v>
      </c>
    </row>
    <row r="181" spans="1:5" ht="15.75" thickBot="1">
      <c r="A181" s="7" t="s">
        <v>191</v>
      </c>
      <c r="B181" s="17">
        <f>B179/B180</f>
        <v>1.1257142857142857</v>
      </c>
    </row>
    <row r="183" spans="1:5">
      <c r="A183" s="222" t="s">
        <v>192</v>
      </c>
      <c r="B183" s="222"/>
      <c r="C183" s="222"/>
      <c r="D183" s="222"/>
      <c r="E183" s="222"/>
    </row>
    <row r="184" spans="1:5">
      <c r="A184" s="21" t="s">
        <v>557</v>
      </c>
      <c r="B184" s="83">
        <v>1.2E-2</v>
      </c>
    </row>
    <row r="185" spans="1:5">
      <c r="A185" s="21" t="s">
        <v>558</v>
      </c>
      <c r="B185" s="83">
        <v>2.4E-2</v>
      </c>
    </row>
    <row r="186" spans="1:5">
      <c r="A186" s="21" t="s">
        <v>559</v>
      </c>
      <c r="B186" s="7">
        <f>2050-2018+1</f>
        <v>33</v>
      </c>
    </row>
    <row r="187" spans="1:5">
      <c r="A187" s="21" t="s">
        <v>560</v>
      </c>
      <c r="B187" s="13">
        <f>(1-B184)^B186</f>
        <v>0.67139665221009714</v>
      </c>
    </row>
    <row r="188" spans="1:5" ht="15.75" thickBot="1">
      <c r="A188" s="21" t="s">
        <v>561</v>
      </c>
      <c r="B188" s="13">
        <f>(1-B185)^B186</f>
        <v>0.44858421050781644</v>
      </c>
    </row>
    <row r="189" spans="1:5" ht="15.75" thickBot="1">
      <c r="A189" s="21" t="s">
        <v>562</v>
      </c>
      <c r="B189" s="17">
        <f>(B187-B188)/B187</f>
        <v>0.33186409400289502</v>
      </c>
    </row>
    <row r="191" spans="1:5">
      <c r="A191" s="222" t="s">
        <v>206</v>
      </c>
      <c r="B191" s="222"/>
      <c r="C191" s="222"/>
      <c r="D191" s="222"/>
      <c r="E191" s="222"/>
    </row>
    <row r="192" spans="1:5">
      <c r="A192" s="19" t="s">
        <v>198</v>
      </c>
      <c r="B192" s="19" t="s">
        <v>199</v>
      </c>
      <c r="C192" s="19"/>
    </row>
    <row r="193" spans="1:3">
      <c r="A193" s="7" t="s">
        <v>200</v>
      </c>
      <c r="B193" s="20">
        <v>15277777.777777778</v>
      </c>
      <c r="C193" s="7" t="s">
        <v>201</v>
      </c>
    </row>
    <row r="194" spans="1:3">
      <c r="A194" s="7" t="s">
        <v>202</v>
      </c>
      <c r="B194" s="20">
        <f>3.4*10^6</f>
        <v>3400000</v>
      </c>
      <c r="C194" s="47"/>
    </row>
    <row r="195" spans="1:3">
      <c r="A195" s="7" t="s">
        <v>203</v>
      </c>
      <c r="B195" s="7">
        <v>2</v>
      </c>
    </row>
    <row r="196" spans="1:3" ht="15.75" thickBot="1">
      <c r="A196" s="7" t="s">
        <v>204</v>
      </c>
      <c r="B196" s="20">
        <f>B195*B194</f>
        <v>6800000</v>
      </c>
    </row>
    <row r="197" spans="1:3" ht="15.75" thickBot="1">
      <c r="A197" s="7" t="s">
        <v>205</v>
      </c>
      <c r="B197" s="17">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Target Calculations</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2020-10-29T20:55:37Z</dcterms:modified>
</cp:coreProperties>
</file>