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Minnesota\Models\eps-minnesota\InputData\elec\MPCbS\"/>
    </mc:Choice>
  </mc:AlternateContent>
  <bookViews>
    <workbookView xWindow="0" yWindow="465" windowWidth="38400" windowHeight="19200" activeTab="1"/>
  </bookViews>
  <sheets>
    <sheet name="About" sheetId="1" r:id="rId1"/>
    <sheet name="MPCbS" sheetId="2" r:id="rId2"/>
    <sheet name="solar PV" sheetId="3" r:id="rId3"/>
    <sheet name="solar thermal" sheetId="4" r:id="rId4"/>
    <sheet name="offshore wind" sheetId="5" r:id="rId5"/>
    <sheet name="onshore wind" sheetId="6" r:id="rId6"/>
    <sheet name="bio" sheetId="7" r:id="rId7"/>
    <sheet name="geothermal" sheetId="8" r:id="rId8"/>
    <sheet name="hydro" sheetId="9" r:id="rId9"/>
  </sheets>
  <calcPr calcId="162913"/>
</workbook>
</file>

<file path=xl/calcChain.xml><?xml version="1.0" encoding="utf-8"?>
<calcChain xmlns="http://schemas.openxmlformats.org/spreadsheetml/2006/main">
  <c r="H83" i="9" l="1"/>
  <c r="F83" i="9"/>
  <c r="F82" i="9"/>
  <c r="B81" i="9"/>
  <c r="F81" i="9" s="1"/>
  <c r="B80" i="9"/>
  <c r="F80" i="9" s="1"/>
  <c r="H100" i="9" s="1"/>
  <c r="F79" i="9"/>
  <c r="B79" i="9"/>
  <c r="B78" i="9"/>
  <c r="F78" i="9" s="1"/>
  <c r="B77" i="9"/>
  <c r="F77" i="9" s="1"/>
  <c r="B76" i="9"/>
  <c r="F76" i="9" s="1"/>
  <c r="B75" i="9"/>
  <c r="F75" i="9" s="1"/>
  <c r="H106" i="9" s="1"/>
  <c r="F74" i="9"/>
  <c r="B74" i="9"/>
  <c r="F73" i="9"/>
  <c r="H86" i="9" s="1"/>
  <c r="B73" i="9"/>
  <c r="H72" i="9"/>
  <c r="F72" i="9"/>
  <c r="B72" i="9"/>
  <c r="H71" i="9"/>
  <c r="F71" i="9"/>
  <c r="H76" i="9" s="1"/>
  <c r="F70" i="9"/>
  <c r="F69" i="9"/>
  <c r="C68" i="9"/>
  <c r="B68" i="9"/>
  <c r="F68" i="9" s="1"/>
  <c r="F67" i="9"/>
  <c r="H96" i="9" s="1"/>
  <c r="C67" i="9"/>
  <c r="B67" i="9"/>
  <c r="F66" i="9"/>
  <c r="H93" i="9" s="1"/>
  <c r="C66" i="9"/>
  <c r="B66" i="9"/>
  <c r="F65" i="9"/>
  <c r="H82" i="9" s="1"/>
  <c r="C65" i="9"/>
  <c r="B65" i="9"/>
  <c r="C53" i="9"/>
  <c r="D53" i="9" s="1"/>
  <c r="C52" i="9"/>
  <c r="D52" i="9" s="1"/>
  <c r="C49" i="9"/>
  <c r="D49" i="9" s="1"/>
  <c r="C48" i="9"/>
  <c r="D48" i="9" s="1"/>
  <c r="C45" i="9"/>
  <c r="D45" i="9" s="1"/>
  <c r="C44" i="9"/>
  <c r="D44" i="9" s="1"/>
  <c r="C41" i="9"/>
  <c r="D41" i="9" s="1"/>
  <c r="C40" i="9"/>
  <c r="D40" i="9" s="1"/>
  <c r="C37" i="9"/>
  <c r="D37" i="9" s="1"/>
  <c r="C36" i="9"/>
  <c r="D36" i="9" s="1"/>
  <c r="C33" i="9"/>
  <c r="D33" i="9" s="1"/>
  <c r="C32" i="9"/>
  <c r="D32" i="9" s="1"/>
  <c r="C29" i="9"/>
  <c r="D29" i="9" s="1"/>
  <c r="C28" i="9"/>
  <c r="D28" i="9" s="1"/>
  <c r="C25" i="9"/>
  <c r="D25" i="9" s="1"/>
  <c r="C24" i="9"/>
  <c r="D24" i="9" s="1"/>
  <c r="C21" i="9"/>
  <c r="D21" i="9" s="1"/>
  <c r="C20" i="9"/>
  <c r="D20" i="9" s="1"/>
  <c r="C17" i="9"/>
  <c r="D17" i="9" s="1"/>
  <c r="C16" i="9"/>
  <c r="D16" i="9" s="1"/>
  <c r="C13" i="9"/>
  <c r="D13" i="9" s="1"/>
  <c r="C12" i="9"/>
  <c r="D12" i="9" s="1"/>
  <c r="C9" i="9"/>
  <c r="D9" i="9" s="1"/>
  <c r="C8" i="9"/>
  <c r="D8" i="9" s="1"/>
  <c r="C5" i="9"/>
  <c r="D5" i="9" s="1"/>
  <c r="F4" i="9"/>
  <c r="C51" i="9" s="1"/>
  <c r="D51" i="9" s="1"/>
  <c r="A1" i="9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2" i="8"/>
  <c r="C11" i="8"/>
  <c r="C10" i="8"/>
  <c r="C9" i="8"/>
  <c r="C8" i="8"/>
  <c r="C7" i="8"/>
  <c r="C6" i="8"/>
  <c r="C5" i="8"/>
  <c r="C4" i="8"/>
  <c r="C3" i="8"/>
  <c r="C53" i="7"/>
  <c r="D53" i="7" s="1"/>
  <c r="C52" i="7"/>
  <c r="D52" i="7" s="1"/>
  <c r="C49" i="7"/>
  <c r="D49" i="7" s="1"/>
  <c r="C48" i="7"/>
  <c r="D48" i="7" s="1"/>
  <c r="C45" i="7"/>
  <c r="D45" i="7" s="1"/>
  <c r="C44" i="7"/>
  <c r="D44" i="7" s="1"/>
  <c r="C41" i="7"/>
  <c r="D41" i="7" s="1"/>
  <c r="C40" i="7"/>
  <c r="D40" i="7" s="1"/>
  <c r="C38" i="7"/>
  <c r="D38" i="7" s="1"/>
  <c r="C37" i="7"/>
  <c r="D37" i="7" s="1"/>
  <c r="C36" i="7"/>
  <c r="D36" i="7" s="1"/>
  <c r="C34" i="7"/>
  <c r="D34" i="7" s="1"/>
  <c r="C33" i="7"/>
  <c r="D33" i="7" s="1"/>
  <c r="C32" i="7"/>
  <c r="D32" i="7" s="1"/>
  <c r="C30" i="7"/>
  <c r="D30" i="7" s="1"/>
  <c r="C29" i="7"/>
  <c r="D29" i="7" s="1"/>
  <c r="C28" i="7"/>
  <c r="D28" i="7" s="1"/>
  <c r="C26" i="7"/>
  <c r="D26" i="7" s="1"/>
  <c r="C25" i="7"/>
  <c r="D25" i="7" s="1"/>
  <c r="C24" i="7"/>
  <c r="D24" i="7" s="1"/>
  <c r="D23" i="7"/>
  <c r="C23" i="7"/>
  <c r="C22" i="7"/>
  <c r="D22" i="7" s="1"/>
  <c r="C21" i="7"/>
  <c r="D21" i="7" s="1"/>
  <c r="C20" i="7"/>
  <c r="D20" i="7" s="1"/>
  <c r="D19" i="7"/>
  <c r="C19" i="7"/>
  <c r="C18" i="7"/>
  <c r="D18" i="7" s="1"/>
  <c r="C17" i="7"/>
  <c r="D17" i="7" s="1"/>
  <c r="C16" i="7"/>
  <c r="D16" i="7" s="1"/>
  <c r="D15" i="7"/>
  <c r="C15" i="7"/>
  <c r="C14" i="7"/>
  <c r="D14" i="7" s="1"/>
  <c r="C13" i="7"/>
  <c r="D13" i="7" s="1"/>
  <c r="C12" i="7"/>
  <c r="D12" i="7" s="1"/>
  <c r="D11" i="7"/>
  <c r="C11" i="7"/>
  <c r="C10" i="7"/>
  <c r="D10" i="7" s="1"/>
  <c r="C9" i="7"/>
  <c r="D9" i="7" s="1"/>
  <c r="C8" i="7"/>
  <c r="D8" i="7" s="1"/>
  <c r="D7" i="7"/>
  <c r="C7" i="7"/>
  <c r="C6" i="7"/>
  <c r="D6" i="7" s="1"/>
  <c r="C5" i="7"/>
  <c r="D5" i="7" s="1"/>
  <c r="G4" i="7"/>
  <c r="C51" i="7" s="1"/>
  <c r="D51" i="7" s="1"/>
  <c r="C4" i="7"/>
  <c r="D4" i="7" s="1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A1" i="6"/>
  <c r="B1" i="6" s="1"/>
  <c r="C1" i="6" s="1"/>
  <c r="B6" i="2" s="1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A1" i="4"/>
  <c r="B1" i="4" s="1"/>
  <c r="B8" i="2" s="1"/>
  <c r="D53" i="3"/>
  <c r="C53" i="3"/>
  <c r="B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3" i="3" s="1"/>
  <c r="A1" i="3"/>
  <c r="B1" i="3" s="1"/>
  <c r="B7" i="2" s="1"/>
  <c r="B13" i="2"/>
  <c r="B12" i="2"/>
  <c r="B11" i="2"/>
  <c r="B4" i="2"/>
  <c r="B3" i="2"/>
  <c r="B2" i="2"/>
  <c r="B2" i="1"/>
  <c r="A1" i="5" s="1"/>
  <c r="B1" i="5" s="1"/>
  <c r="B14" i="2" s="1"/>
  <c r="H112" i="9" l="1"/>
  <c r="H85" i="9"/>
  <c r="H98" i="9"/>
  <c r="H91" i="9"/>
  <c r="H94" i="9"/>
  <c r="H69" i="9"/>
  <c r="H66" i="9"/>
  <c r="H101" i="9"/>
  <c r="C42" i="7"/>
  <c r="D42" i="7" s="1"/>
  <c r="C46" i="7"/>
  <c r="D46" i="7" s="1"/>
  <c r="C50" i="7"/>
  <c r="D50" i="7" s="1"/>
  <c r="A1" i="8"/>
  <c r="B1" i="8" s="1"/>
  <c r="B10" i="2" s="1"/>
  <c r="C6" i="9"/>
  <c r="D6" i="9" s="1"/>
  <c r="C10" i="9"/>
  <c r="D10" i="9" s="1"/>
  <c r="C14" i="9"/>
  <c r="D14" i="9" s="1"/>
  <c r="C18" i="9"/>
  <c r="D18" i="9" s="1"/>
  <c r="C22" i="9"/>
  <c r="D22" i="9" s="1"/>
  <c r="C26" i="9"/>
  <c r="D26" i="9" s="1"/>
  <c r="C30" i="9"/>
  <c r="D30" i="9" s="1"/>
  <c r="C34" i="9"/>
  <c r="D34" i="9" s="1"/>
  <c r="C38" i="9"/>
  <c r="D38" i="9" s="1"/>
  <c r="C42" i="9"/>
  <c r="D42" i="9" s="1"/>
  <c r="C46" i="9"/>
  <c r="D46" i="9" s="1"/>
  <c r="C50" i="9"/>
  <c r="D50" i="9" s="1"/>
  <c r="C54" i="9"/>
  <c r="D54" i="9" s="1"/>
  <c r="A1" i="7"/>
  <c r="B1" i="7" s="1"/>
  <c r="B9" i="2" s="1"/>
  <c r="H109" i="9"/>
  <c r="C27" i="7"/>
  <c r="D27" i="7" s="1"/>
  <c r="C31" i="7"/>
  <c r="D31" i="7" s="1"/>
  <c r="C35" i="7"/>
  <c r="D35" i="7" s="1"/>
  <c r="C39" i="7"/>
  <c r="D39" i="7" s="1"/>
  <c r="C43" i="7"/>
  <c r="D43" i="7" s="1"/>
  <c r="C47" i="7"/>
  <c r="D47" i="7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B1" i="9" s="1"/>
  <c r="B5" i="2" s="1"/>
  <c r="C31" i="9"/>
  <c r="D31" i="9" s="1"/>
  <c r="C35" i="9"/>
  <c r="D35" i="9" s="1"/>
  <c r="C39" i="9"/>
  <c r="D39" i="9" s="1"/>
  <c r="C43" i="9"/>
  <c r="D43" i="9" s="1"/>
  <c r="C47" i="9"/>
  <c r="D47" i="9" s="1"/>
  <c r="H70" i="9"/>
</calcChain>
</file>

<file path=xl/sharedStrings.xml><?xml version="1.0" encoding="utf-8"?>
<sst xmlns="http://schemas.openxmlformats.org/spreadsheetml/2006/main" count="754" uniqueCount="209">
  <si>
    <t>MPCbS Max Potential Capacity by Source</t>
  </si>
  <si>
    <t>Minnesota</t>
  </si>
  <si>
    <t>&lt;- Enter state name here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</si>
  <si>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</si>
  <si>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</si>
  <si>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</si>
  <si>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</si>
  <si>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</si>
  <si>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</si>
  <si>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</si>
  <si>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</si>
  <si>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</si>
  <si>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</si>
  <si>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</si>
  <si>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</si>
  <si>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</si>
  <si>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</si>
  <si>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</si>
  <si>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</si>
  <si>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</si>
  <si>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</si>
  <si>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</si>
  <si>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</si>
  <si>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</si>
  <si>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</si>
  <si>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</si>
  <si>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</si>
  <si>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</si>
  <si>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</si>
  <si>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</si>
  <si>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</si>
  <si>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</si>
  <si>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</si>
  <si>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</si>
  <si>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</si>
  <si>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</si>
  <si>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</si>
  <si>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</si>
  <si>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</si>
  <si>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</si>
  <si>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</si>
  <si>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</si>
  <si>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</si>
  <si>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</si>
  <si>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</si>
  <si>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</si>
  <si>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</si>
  <si>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</si>
  <si>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</si>
  <si>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</si>
  <si>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</si>
  <si>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</si>
  <si>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</si>
  <si>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</si>
  <si>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</si>
  <si>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</si>
  <si>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</si>
  <si>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</si>
  <si>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</si>
  <si>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</si>
  <si>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</si>
  <si>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</si>
  <si>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</si>
  <si>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</si>
  <si>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</si>
  <si>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</si>
  <si>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</si>
  <si>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</si>
  <si>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</si>
  <si>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</si>
  <si>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</si>
  <si>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</si>
  <si>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</si>
  <si>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</si>
  <si>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</si>
  <si>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</si>
  <si>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</si>
  <si>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</si>
  <si>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</si>
  <si>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</si>
  <si>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</si>
  <si>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</si>
  <si>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</si>
  <si>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</si>
  <si>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</si>
  <si>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</si>
  <si>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</si>
  <si>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</si>
  <si>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</si>
  <si>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</si>
  <si>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</si>
  <si>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</si>
  <si>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</si>
  <si>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</si>
  <si>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</si>
  <si>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</si>
  <si>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</si>
  <si>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</si>
  <si>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</si>
  <si>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</si>
  <si>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</si>
  <si>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</si>
  <si>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</si>
  <si>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</si>
  <si>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</si>
  <si>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</si>
  <si>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</si>
  <si>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</si>
  <si>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</si>
  <si>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</si>
  <si>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</si>
  <si>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</si>
  <si>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</si>
  <si>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</si>
  <si>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</si>
  <si>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</si>
  <si>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</si>
  <si>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</si>
  <si>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</si>
  <si>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</si>
  <si>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</si>
  <si>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</si>
  <si>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</si>
  <si>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</si>
  <si>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</si>
  <si>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</si>
  <si>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</si>
  <si>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</si>
  <si>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</si>
  <si>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</si>
  <si>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</si>
  <si>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</si>
  <si>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</si>
  <si>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</si>
  <si>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</si>
  <si>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</si>
  <si>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</si>
  <si>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</si>
  <si>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</si>
  <si>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</si>
  <si>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</si>
  <si>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</si>
  <si>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</si>
  <si>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</si>
  <si>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</si>
  <si>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</si>
  <si>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</si>
  <si>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Source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</si>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</sst>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rgb="FF6B6B6B"/>
      <name val="Arial"/>
      <family val="2"/>
    </font>
    <font>
      <b/>
      <sz val="16"/>
      <color rgb="FF6B6B6B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403F41"/>
      <name val="Calibri"/>
      <family val="2"/>
      <scheme val="minor"/>
    </font>
    <font>
      <b/>
      <sz val="16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2" fillId="0" borderId="0"/>
  </cellStyleXfs>
  <cellXfs count="40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left"/>
    </xf>
    <xf numFmtId="0" fontId="5" fillId="0" borderId="0" xfId="1"/>
    <xf numFmtId="0" fontId="0" fillId="0" borderId="1" xfId="0" applyBorder="1"/>
    <xf numFmtId="0" fontId="0" fillId="0" borderId="0" xfId="0" applyAlignment="1">
      <alignment wrapText="1"/>
    </xf>
    <xf numFmtId="0" fontId="6" fillId="0" borderId="0" xfId="0" applyFont="1"/>
    <xf numFmtId="3" fontId="7" fillId="0" borderId="0" xfId="0" applyNumberFormat="1" applyFont="1"/>
    <xf numFmtId="1" fontId="0" fillId="0" borderId="0" xfId="0" applyNumberFormat="1"/>
    <xf numFmtId="1" fontId="0" fillId="0" borderId="0" xfId="2" applyNumberFormat="1" applyFont="1"/>
    <xf numFmtId="0" fontId="9" fillId="0" borderId="2" xfId="0" applyFont="1" applyBorder="1"/>
    <xf numFmtId="0" fontId="3" fillId="0" borderId="0" xfId="0" applyFont="1" applyAlignment="1">
      <alignment wrapText="1"/>
    </xf>
    <xf numFmtId="0" fontId="10" fillId="0" borderId="0" xfId="0" applyFont="1"/>
    <xf numFmtId="3" fontId="10" fillId="0" borderId="0" xfId="0" applyNumberFormat="1" applyFont="1"/>
    <xf numFmtId="9" fontId="10" fillId="0" borderId="0" xfId="0" applyNumberFormat="1" applyFont="1"/>
    <xf numFmtId="0" fontId="11" fillId="0" borderId="0" xfId="0" applyFont="1"/>
    <xf numFmtId="0" fontId="9" fillId="3" borderId="0" xfId="0" applyFont="1" applyFill="1"/>
    <xf numFmtId="0" fontId="8" fillId="0" borderId="0" xfId="0" applyFont="1"/>
    <xf numFmtId="9" fontId="1" fillId="0" borderId="0" xfId="0" applyNumberFormat="1" applyFont="1"/>
    <xf numFmtId="0" fontId="12" fillId="0" borderId="0" xfId="0" applyFont="1"/>
    <xf numFmtId="0" fontId="13" fillId="0" borderId="0" xfId="0" applyFont="1"/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18" fillId="0" borderId="0" xfId="0" applyFont="1"/>
    <xf numFmtId="0" fontId="17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1" fillId="0" borderId="0" xfId="0" applyFont="1"/>
    <xf numFmtId="3" fontId="0" fillId="0" borderId="0" xfId="0" applyNumberFormat="1"/>
    <xf numFmtId="0" fontId="0" fillId="0" borderId="0" xfId="0"/>
    <xf numFmtId="0" fontId="9" fillId="0" borderId="0" xfId="0" applyFont="1"/>
    <xf numFmtId="0" fontId="14" fillId="0" borderId="0" xfId="0" applyFont="1"/>
    <xf numFmtId="0" fontId="15" fillId="0" borderId="3" xfId="0" applyFont="1" applyBorder="1" applyAlignment="1">
      <alignment horizontal="center" vertical="center"/>
    </xf>
    <xf numFmtId="0" fontId="0" fillId="0" borderId="5" xfId="0" applyBorder="1"/>
    <xf numFmtId="0" fontId="0" fillId="0" borderId="4" xfId="0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7" zoomScale="160" workbookViewId="0">
      <selection activeCell="B30" sqref="B30"/>
    </sheetView>
  </sheetViews>
  <sheetFormatPr defaultColWidth="8.85546875" defaultRowHeight="15" x14ac:dyDescent="0.25"/>
  <cols>
    <col min="2" max="2" width="60.85546875" style="34" customWidth="1"/>
  </cols>
  <sheetData>
    <row r="1" spans="1:9" x14ac:dyDescent="0.25">
      <c r="A1" s="1" t="s">
        <v>0</v>
      </c>
      <c r="B1" t="s">
        <v>1</v>
      </c>
      <c r="C1" t="s">
        <v>2</v>
      </c>
    </row>
    <row r="2" spans="1:9" x14ac:dyDescent="0.25">
      <c r="B2" t="str">
        <f>LOOKUP(B1,H3:I52,I3:I52)</f>
        <v>MN</v>
      </c>
      <c r="H2" s="30" t="s">
        <v>3</v>
      </c>
      <c r="I2" s="30" t="s">
        <v>3</v>
      </c>
    </row>
    <row r="3" spans="1:9" x14ac:dyDescent="0.25">
      <c r="A3" s="1" t="s">
        <v>4</v>
      </c>
      <c r="B3" s="2" t="s">
        <v>5</v>
      </c>
      <c r="H3" s="31" t="s">
        <v>6</v>
      </c>
      <c r="I3" s="31" t="s">
        <v>7</v>
      </c>
    </row>
    <row r="4" spans="1:9" x14ac:dyDescent="0.25">
      <c r="B4" t="s">
        <v>8</v>
      </c>
      <c r="H4" s="31" t="s">
        <v>9</v>
      </c>
      <c r="I4" s="31" t="s">
        <v>10</v>
      </c>
    </row>
    <row r="5" spans="1:9" x14ac:dyDescent="0.25">
      <c r="B5" s="4">
        <v>2012</v>
      </c>
      <c r="H5" s="31" t="s">
        <v>11</v>
      </c>
      <c r="I5" s="31" t="s">
        <v>12</v>
      </c>
    </row>
    <row r="6" spans="1:9" x14ac:dyDescent="0.25">
      <c r="B6" t="s">
        <v>13</v>
      </c>
      <c r="H6" s="31" t="s">
        <v>14</v>
      </c>
      <c r="I6" s="31" t="s">
        <v>15</v>
      </c>
    </row>
    <row r="7" spans="1:9" x14ac:dyDescent="0.25">
      <c r="B7" s="5" t="s">
        <v>16</v>
      </c>
      <c r="H7" s="31" t="s">
        <v>17</v>
      </c>
      <c r="I7" s="31" t="s">
        <v>18</v>
      </c>
    </row>
    <row r="8" spans="1:9" x14ac:dyDescent="0.25">
      <c r="B8" t="s">
        <v>19</v>
      </c>
      <c r="H8" s="31" t="s">
        <v>20</v>
      </c>
      <c r="I8" s="31" t="s">
        <v>21</v>
      </c>
    </row>
    <row r="9" spans="1:9" x14ac:dyDescent="0.25">
      <c r="H9" s="31" t="s">
        <v>22</v>
      </c>
      <c r="I9" s="31" t="s">
        <v>23</v>
      </c>
    </row>
    <row r="10" spans="1:9" x14ac:dyDescent="0.25">
      <c r="B10" s="2" t="s">
        <v>24</v>
      </c>
      <c r="H10" s="31" t="s">
        <v>25</v>
      </c>
      <c r="I10" s="31" t="s">
        <v>26</v>
      </c>
    </row>
    <row r="11" spans="1:9" x14ac:dyDescent="0.25">
      <c r="B11" t="s">
        <v>27</v>
      </c>
      <c r="H11" s="31" t="s">
        <v>28</v>
      </c>
      <c r="I11" s="31" t="s">
        <v>29</v>
      </c>
    </row>
    <row r="12" spans="1:9" x14ac:dyDescent="0.25">
      <c r="B12" s="4">
        <v>2018</v>
      </c>
      <c r="H12" s="31" t="s">
        <v>30</v>
      </c>
      <c r="I12" s="31" t="s">
        <v>31</v>
      </c>
    </row>
    <row r="13" spans="1:9" x14ac:dyDescent="0.25">
      <c r="B13" t="s">
        <v>32</v>
      </c>
      <c r="H13" s="31" t="s">
        <v>33</v>
      </c>
      <c r="I13" s="31" t="s">
        <v>34</v>
      </c>
    </row>
    <row r="14" spans="1:9" x14ac:dyDescent="0.25">
      <c r="B14" t="s">
        <v>35</v>
      </c>
      <c r="H14" s="31" t="s">
        <v>36</v>
      </c>
      <c r="I14" s="31" t="s">
        <v>37</v>
      </c>
    </row>
    <row r="15" spans="1:9" x14ac:dyDescent="0.25">
      <c r="B15" t="s">
        <v>38</v>
      </c>
      <c r="H15" s="31" t="s">
        <v>39</v>
      </c>
      <c r="I15" s="31" t="s">
        <v>40</v>
      </c>
    </row>
    <row r="16" spans="1:9" x14ac:dyDescent="0.25">
      <c r="H16" s="31" t="s">
        <v>41</v>
      </c>
      <c r="I16" s="31" t="s">
        <v>42</v>
      </c>
    </row>
    <row r="17" spans="1:9" x14ac:dyDescent="0.25">
      <c r="B17" s="3" t="s">
        <v>43</v>
      </c>
      <c r="H17" s="31" t="s">
        <v>44</v>
      </c>
      <c r="I17" s="31" t="s">
        <v>45</v>
      </c>
    </row>
    <row r="18" spans="1:9" x14ac:dyDescent="0.25">
      <c r="B18" t="s">
        <v>46</v>
      </c>
      <c r="H18" s="31" t="s">
        <v>47</v>
      </c>
      <c r="I18" s="31" t="s">
        <v>48</v>
      </c>
    </row>
    <row r="19" spans="1:9" x14ac:dyDescent="0.25">
      <c r="B19" s="4">
        <v>2016</v>
      </c>
      <c r="H19" s="31" t="s">
        <v>49</v>
      </c>
      <c r="I19" s="31" t="s">
        <v>50</v>
      </c>
    </row>
    <row r="20" spans="1:9" x14ac:dyDescent="0.25">
      <c r="B20" t="s">
        <v>51</v>
      </c>
      <c r="H20" s="31" t="s">
        <v>52</v>
      </c>
      <c r="I20" s="31" t="s">
        <v>53</v>
      </c>
    </row>
    <row r="21" spans="1:9" x14ac:dyDescent="0.25">
      <c r="B21" s="5" t="s">
        <v>54</v>
      </c>
      <c r="H21" s="31" t="s">
        <v>55</v>
      </c>
      <c r="I21" s="31" t="s">
        <v>56</v>
      </c>
    </row>
    <row r="22" spans="1:9" x14ac:dyDescent="0.25">
      <c r="B22" t="s">
        <v>57</v>
      </c>
      <c r="H22" s="31" t="s">
        <v>58</v>
      </c>
      <c r="I22" s="31" t="s">
        <v>59</v>
      </c>
    </row>
    <row r="23" spans="1:9" x14ac:dyDescent="0.25">
      <c r="H23" s="31" t="s">
        <v>60</v>
      </c>
      <c r="I23" s="31" t="s">
        <v>61</v>
      </c>
    </row>
    <row r="24" spans="1:9" x14ac:dyDescent="0.25">
      <c r="B24" t="s">
        <v>62</v>
      </c>
      <c r="H24" s="31" t="s">
        <v>63</v>
      </c>
      <c r="I24" s="31" t="s">
        <v>64</v>
      </c>
    </row>
    <row r="25" spans="1:9" x14ac:dyDescent="0.25">
      <c r="B25" s="5" t="s">
        <v>65</v>
      </c>
      <c r="H25" s="31" t="s">
        <v>1</v>
      </c>
      <c r="I25" s="31" t="s">
        <v>66</v>
      </c>
    </row>
    <row r="26" spans="1:9" x14ac:dyDescent="0.25">
      <c r="H26" s="31" t="s">
        <v>67</v>
      </c>
      <c r="I26" s="31" t="s">
        <v>68</v>
      </c>
    </row>
    <row r="27" spans="1:9" x14ac:dyDescent="0.25">
      <c r="H27" s="31" t="s">
        <v>69</v>
      </c>
      <c r="I27" s="31" t="s">
        <v>70</v>
      </c>
    </row>
    <row r="28" spans="1:9" x14ac:dyDescent="0.25">
      <c r="A28" s="1" t="s">
        <v>71</v>
      </c>
      <c r="H28" s="31" t="s">
        <v>72</v>
      </c>
      <c r="I28" s="31" t="s">
        <v>73</v>
      </c>
    </row>
    <row r="29" spans="1:9" x14ac:dyDescent="0.25">
      <c r="A29" t="s">
        <v>74</v>
      </c>
      <c r="H29" s="31" t="s">
        <v>75</v>
      </c>
      <c r="I29" s="31" t="s">
        <v>76</v>
      </c>
    </row>
    <row r="30" spans="1:9" x14ac:dyDescent="0.25">
      <c r="H30" s="31" t="s">
        <v>77</v>
      </c>
      <c r="I30" s="31" t="s">
        <v>78</v>
      </c>
    </row>
    <row r="31" spans="1:9" x14ac:dyDescent="0.25">
      <c r="H31" s="31" t="s">
        <v>79</v>
      </c>
      <c r="I31" s="31" t="s">
        <v>80</v>
      </c>
    </row>
    <row r="32" spans="1:9" x14ac:dyDescent="0.25">
      <c r="H32" s="31" t="s">
        <v>81</v>
      </c>
      <c r="I32" s="31" t="s">
        <v>82</v>
      </c>
    </row>
    <row r="33" spans="8:9" x14ac:dyDescent="0.25">
      <c r="H33" s="31" t="s">
        <v>83</v>
      </c>
      <c r="I33" s="31" t="s">
        <v>84</v>
      </c>
    </row>
    <row r="34" spans="8:9" x14ac:dyDescent="0.25">
      <c r="H34" s="31" t="s">
        <v>85</v>
      </c>
      <c r="I34" s="31" t="s">
        <v>86</v>
      </c>
    </row>
    <row r="35" spans="8:9" x14ac:dyDescent="0.25">
      <c r="H35" s="31" t="s">
        <v>87</v>
      </c>
      <c r="I35" s="31" t="s">
        <v>88</v>
      </c>
    </row>
    <row r="36" spans="8:9" x14ac:dyDescent="0.25">
      <c r="H36" s="31" t="s">
        <v>89</v>
      </c>
      <c r="I36" s="31" t="s">
        <v>90</v>
      </c>
    </row>
    <row r="37" spans="8:9" x14ac:dyDescent="0.25">
      <c r="H37" s="31" t="s">
        <v>91</v>
      </c>
      <c r="I37" s="31" t="s">
        <v>92</v>
      </c>
    </row>
    <row r="38" spans="8:9" x14ac:dyDescent="0.25">
      <c r="H38" s="31" t="s">
        <v>93</v>
      </c>
      <c r="I38" s="31" t="s">
        <v>94</v>
      </c>
    </row>
    <row r="39" spans="8:9" x14ac:dyDescent="0.25">
      <c r="H39" s="31" t="s">
        <v>95</v>
      </c>
      <c r="I39" s="31" t="s">
        <v>96</v>
      </c>
    </row>
    <row r="40" spans="8:9" x14ac:dyDescent="0.25">
      <c r="H40" s="31" t="s">
        <v>97</v>
      </c>
      <c r="I40" s="31" t="s">
        <v>98</v>
      </c>
    </row>
    <row r="41" spans="8:9" x14ac:dyDescent="0.25">
      <c r="H41" s="31" t="s">
        <v>99</v>
      </c>
      <c r="I41" s="31" t="s">
        <v>100</v>
      </c>
    </row>
    <row r="42" spans="8:9" x14ac:dyDescent="0.25">
      <c r="H42" s="31" t="s">
        <v>101</v>
      </c>
      <c r="I42" s="31" t="s">
        <v>102</v>
      </c>
    </row>
    <row r="43" spans="8:9" x14ac:dyDescent="0.25">
      <c r="H43" s="31" t="s">
        <v>103</v>
      </c>
      <c r="I43" s="31" t="s">
        <v>104</v>
      </c>
    </row>
    <row r="44" spans="8:9" x14ac:dyDescent="0.25">
      <c r="H44" s="31" t="s">
        <v>105</v>
      </c>
      <c r="I44" s="31" t="s">
        <v>106</v>
      </c>
    </row>
    <row r="45" spans="8:9" x14ac:dyDescent="0.25">
      <c r="H45" s="31" t="s">
        <v>107</v>
      </c>
      <c r="I45" s="31" t="s">
        <v>108</v>
      </c>
    </row>
    <row r="46" spans="8:9" x14ac:dyDescent="0.25">
      <c r="H46" s="31" t="s">
        <v>109</v>
      </c>
      <c r="I46" s="31" t="s">
        <v>110</v>
      </c>
    </row>
    <row r="47" spans="8:9" x14ac:dyDescent="0.25">
      <c r="H47" s="31" t="s">
        <v>111</v>
      </c>
      <c r="I47" s="31" t="s">
        <v>112</v>
      </c>
    </row>
    <row r="48" spans="8:9" x14ac:dyDescent="0.25">
      <c r="H48" s="31" t="s">
        <v>113</v>
      </c>
      <c r="I48" s="31" t="s">
        <v>114</v>
      </c>
    </row>
    <row r="49" spans="8:9" x14ac:dyDescent="0.25">
      <c r="H49" s="31" t="s">
        <v>115</v>
      </c>
      <c r="I49" s="31" t="s">
        <v>116</v>
      </c>
    </row>
    <row r="50" spans="8:9" x14ac:dyDescent="0.25">
      <c r="H50" s="31" t="s">
        <v>117</v>
      </c>
      <c r="I50" s="31" t="s">
        <v>118</v>
      </c>
    </row>
    <row r="51" spans="8:9" x14ac:dyDescent="0.25">
      <c r="H51" s="31" t="s">
        <v>119</v>
      </c>
      <c r="I51" s="31" t="s">
        <v>120</v>
      </c>
    </row>
    <row r="52" spans="8:9" x14ac:dyDescent="0.25">
      <c r="H52" s="31" t="s">
        <v>121</v>
      </c>
      <c r="I52" s="31" t="s">
        <v>122</v>
      </c>
    </row>
  </sheetData>
  <hyperlinks>
    <hyperlink ref="B7" r:id="rId1"/>
    <hyperlink ref="B21" r:id="rId2"/>
    <hyperlink ref="B25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tabSelected="1" workbookViewId="0">
      <selection activeCell="B18" sqref="B18"/>
    </sheetView>
  </sheetViews>
  <sheetFormatPr defaultColWidth="8.85546875" defaultRowHeight="15" x14ac:dyDescent="0.25"/>
  <cols>
    <col min="1" max="1" width="22" style="34" customWidth="1"/>
    <col min="2" max="2" width="27.28515625" style="34" customWidth="1"/>
  </cols>
  <sheetData>
    <row r="1" spans="1:2" x14ac:dyDescent="0.25">
      <c r="A1" s="1" t="s">
        <v>123</v>
      </c>
      <c r="B1" s="1" t="s">
        <v>124</v>
      </c>
    </row>
    <row r="2" spans="1:2" x14ac:dyDescent="0.25">
      <c r="A2" t="s">
        <v>125</v>
      </c>
      <c r="B2" s="10">
        <f>9*10^12</f>
        <v>9000000000000</v>
      </c>
    </row>
    <row r="3" spans="1:2" x14ac:dyDescent="0.25">
      <c r="A3" t="s">
        <v>126</v>
      </c>
      <c r="B3" s="10">
        <f>9*10^12</f>
        <v>9000000000000</v>
      </c>
    </row>
    <row r="4" spans="1:2" x14ac:dyDescent="0.25">
      <c r="A4" t="s">
        <v>127</v>
      </c>
      <c r="B4" s="10">
        <f>9*10^12</f>
        <v>9000000000000</v>
      </c>
    </row>
    <row r="5" spans="1:2" x14ac:dyDescent="0.25">
      <c r="A5" t="s">
        <v>128</v>
      </c>
      <c r="B5">
        <f>hydro!B1</f>
        <v>286.52968036529683</v>
      </c>
    </row>
    <row r="6" spans="1:2" x14ac:dyDescent="0.25">
      <c r="A6" t="s">
        <v>129</v>
      </c>
      <c r="B6">
        <f>'onshore wind'!C1</f>
        <v>182825</v>
      </c>
    </row>
    <row r="7" spans="1:2" x14ac:dyDescent="0.25">
      <c r="A7" t="s">
        <v>130</v>
      </c>
      <c r="B7" s="10">
        <f>'solar PV'!B1</f>
        <v>6542000</v>
      </c>
    </row>
    <row r="8" spans="1:2" x14ac:dyDescent="0.25">
      <c r="A8" t="s">
        <v>131</v>
      </c>
      <c r="B8" s="11">
        <f>'solar thermal'!B1</f>
        <v>0</v>
      </c>
    </row>
    <row r="9" spans="1:2" x14ac:dyDescent="0.25">
      <c r="A9" t="s">
        <v>132</v>
      </c>
      <c r="B9">
        <f>bio!B1</f>
        <v>3488.4213959556428</v>
      </c>
    </row>
    <row r="10" spans="1:2" x14ac:dyDescent="0.25">
      <c r="A10" t="s">
        <v>133</v>
      </c>
      <c r="B10">
        <f>geothermal!B1</f>
        <v>47000</v>
      </c>
    </row>
    <row r="11" spans="1:2" x14ac:dyDescent="0.25">
      <c r="A11" t="s">
        <v>134</v>
      </c>
      <c r="B11" s="10">
        <f>9*10^12</f>
        <v>9000000000000</v>
      </c>
    </row>
    <row r="12" spans="1:2" x14ac:dyDescent="0.25">
      <c r="A12" t="s">
        <v>135</v>
      </c>
      <c r="B12" s="10">
        <f>9*10^12</f>
        <v>9000000000000</v>
      </c>
    </row>
    <row r="13" spans="1:2" x14ac:dyDescent="0.25">
      <c r="A13" t="s">
        <v>136</v>
      </c>
      <c r="B13" s="10">
        <f>B2</f>
        <v>9000000000000</v>
      </c>
    </row>
    <row r="14" spans="1:2" x14ac:dyDescent="0.25">
      <c r="A14" t="s">
        <v>137</v>
      </c>
      <c r="B14">
        <f>'offshore wind'!B1</f>
        <v>29000</v>
      </c>
    </row>
    <row r="15" spans="1:2" x14ac:dyDescent="0.25">
      <c r="A15" s="34" t="s">
        <v>206</v>
      </c>
      <c r="B15" s="10">
        <v>9000000000000</v>
      </c>
    </row>
    <row r="16" spans="1:2" x14ac:dyDescent="0.25">
      <c r="A16" s="34" t="s">
        <v>207</v>
      </c>
      <c r="B16" s="10">
        <v>9000000000000</v>
      </c>
    </row>
    <row r="17" spans="1:2" x14ac:dyDescent="0.25">
      <c r="A17" s="34" t="s">
        <v>208</v>
      </c>
      <c r="B17" s="10">
        <v>0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15" sqref="G15"/>
    </sheetView>
  </sheetViews>
  <sheetFormatPr defaultColWidth="8.85546875" defaultRowHeight="15" x14ac:dyDescent="0.25"/>
  <sheetData>
    <row r="1" spans="1:10" ht="15.95" customHeight="1" x14ac:dyDescent="0.25">
      <c r="A1" s="32" t="str">
        <f>About!B2</f>
        <v>MN</v>
      </c>
      <c r="B1">
        <f>SUMIFS(E3:E52,A3:A52,A1)</f>
        <v>6542000</v>
      </c>
    </row>
    <row r="2" spans="1:10" ht="21" customHeight="1" x14ac:dyDescent="0.35">
      <c r="A2" s="32" t="s">
        <v>3</v>
      </c>
      <c r="B2" s="32" t="s">
        <v>138</v>
      </c>
      <c r="C2" s="32" t="s">
        <v>139</v>
      </c>
      <c r="D2" s="32" t="s">
        <v>140</v>
      </c>
      <c r="E2" s="32" t="s">
        <v>141</v>
      </c>
      <c r="F2" s="32"/>
      <c r="I2" s="28"/>
      <c r="J2" s="28"/>
    </row>
    <row r="3" spans="1:10" ht="21" customHeight="1" x14ac:dyDescent="0.35">
      <c r="A3" s="32" t="s">
        <v>7</v>
      </c>
      <c r="B3" s="32">
        <v>13</v>
      </c>
      <c r="C3" s="32">
        <v>20</v>
      </c>
      <c r="D3" s="32">
        <v>2115</v>
      </c>
      <c r="E3">
        <f t="shared" ref="E3:E34" si="0">SUM(B3:D3)*1000</f>
        <v>2148000</v>
      </c>
      <c r="I3" s="29"/>
      <c r="J3" s="29"/>
    </row>
    <row r="4" spans="1:10" ht="21" customHeight="1" x14ac:dyDescent="0.35">
      <c r="A4" s="32" t="s">
        <v>10</v>
      </c>
      <c r="B4" s="32">
        <v>1</v>
      </c>
      <c r="C4" s="32">
        <v>1</v>
      </c>
      <c r="D4" s="32">
        <v>9005</v>
      </c>
      <c r="E4">
        <f t="shared" si="0"/>
        <v>9007000</v>
      </c>
      <c r="G4" s="10"/>
      <c r="H4" s="10"/>
      <c r="I4" s="29"/>
      <c r="J4" s="29"/>
    </row>
    <row r="5" spans="1:10" ht="21" customHeight="1" x14ac:dyDescent="0.35">
      <c r="A5" s="32" t="s">
        <v>12</v>
      </c>
      <c r="B5" s="32">
        <v>15</v>
      </c>
      <c r="C5" s="32">
        <v>53</v>
      </c>
      <c r="D5" s="32">
        <v>5147</v>
      </c>
      <c r="E5">
        <f t="shared" si="0"/>
        <v>5215000</v>
      </c>
      <c r="I5" s="29"/>
      <c r="J5" s="29"/>
    </row>
    <row r="6" spans="1:10" ht="21" customHeight="1" x14ac:dyDescent="0.35">
      <c r="A6" s="32" t="s">
        <v>15</v>
      </c>
      <c r="B6" s="32">
        <v>7</v>
      </c>
      <c r="C6" s="32">
        <v>16</v>
      </c>
      <c r="D6" s="32">
        <v>2747</v>
      </c>
      <c r="E6">
        <f t="shared" si="0"/>
        <v>2770000</v>
      </c>
      <c r="I6" s="29"/>
      <c r="J6" s="29"/>
    </row>
    <row r="7" spans="1:10" ht="21" customHeight="1" x14ac:dyDescent="0.35">
      <c r="A7" s="32" t="s">
        <v>18</v>
      </c>
      <c r="B7" s="32">
        <v>76</v>
      </c>
      <c r="C7" s="32">
        <v>111</v>
      </c>
      <c r="D7" s="32">
        <v>4010</v>
      </c>
      <c r="E7">
        <f t="shared" si="0"/>
        <v>4197000</v>
      </c>
      <c r="I7" s="29"/>
      <c r="J7" s="29"/>
    </row>
    <row r="8" spans="1:10" ht="21" customHeight="1" x14ac:dyDescent="0.35">
      <c r="A8" s="32" t="s">
        <v>21</v>
      </c>
      <c r="B8" s="32">
        <v>12</v>
      </c>
      <c r="C8" s="32">
        <v>19</v>
      </c>
      <c r="D8" s="32">
        <v>4514</v>
      </c>
      <c r="E8">
        <f t="shared" si="0"/>
        <v>4545000</v>
      </c>
      <c r="I8" s="29"/>
      <c r="J8" s="29"/>
    </row>
    <row r="9" spans="1:10" ht="21" customHeight="1" x14ac:dyDescent="0.35">
      <c r="A9" s="32" t="s">
        <v>23</v>
      </c>
      <c r="B9" s="32">
        <v>6</v>
      </c>
      <c r="C9" s="32">
        <v>5</v>
      </c>
      <c r="D9" s="32">
        <v>12</v>
      </c>
      <c r="E9">
        <f t="shared" si="0"/>
        <v>23000</v>
      </c>
      <c r="I9" s="29"/>
      <c r="J9" s="29"/>
    </row>
    <row r="10" spans="1:10" ht="21" customHeight="1" x14ac:dyDescent="0.35">
      <c r="A10" s="32" t="s">
        <v>26</v>
      </c>
      <c r="B10" s="32">
        <v>2</v>
      </c>
      <c r="C10" s="32">
        <v>9</v>
      </c>
      <c r="D10" s="32">
        <v>167</v>
      </c>
      <c r="E10">
        <f t="shared" si="0"/>
        <v>178000</v>
      </c>
      <c r="I10" s="29"/>
      <c r="J10" s="29"/>
    </row>
    <row r="11" spans="1:10" ht="21" customHeight="1" x14ac:dyDescent="0.35">
      <c r="A11" s="32" t="s">
        <v>29</v>
      </c>
      <c r="B11" s="32">
        <v>49</v>
      </c>
      <c r="C11" s="32">
        <v>40</v>
      </c>
      <c r="D11" s="32">
        <v>2813</v>
      </c>
      <c r="E11">
        <f t="shared" si="0"/>
        <v>2902000</v>
      </c>
      <c r="I11" s="29"/>
      <c r="J11" s="29"/>
    </row>
    <row r="12" spans="1:10" ht="21" customHeight="1" x14ac:dyDescent="0.35">
      <c r="A12" s="32" t="s">
        <v>31</v>
      </c>
      <c r="B12" s="32">
        <v>25</v>
      </c>
      <c r="C12" s="32">
        <v>24</v>
      </c>
      <c r="D12" s="32">
        <v>3088</v>
      </c>
      <c r="E12">
        <f t="shared" si="0"/>
        <v>3137000</v>
      </c>
      <c r="I12" s="29"/>
      <c r="J12" s="29"/>
    </row>
    <row r="13" spans="1:10" ht="21" customHeight="1" x14ac:dyDescent="0.35">
      <c r="A13" s="32" t="s">
        <v>34</v>
      </c>
      <c r="B13" s="32">
        <v>3</v>
      </c>
      <c r="C13" s="32">
        <v>2</v>
      </c>
      <c r="D13" s="32">
        <v>21</v>
      </c>
      <c r="E13">
        <f t="shared" si="0"/>
        <v>26000</v>
      </c>
      <c r="I13" s="29"/>
      <c r="J13" s="29"/>
    </row>
    <row r="14" spans="1:10" ht="21" customHeight="1" x14ac:dyDescent="0.35">
      <c r="A14" s="32" t="s">
        <v>37</v>
      </c>
      <c r="B14" s="32">
        <v>3</v>
      </c>
      <c r="C14" s="32">
        <v>12</v>
      </c>
      <c r="D14" s="32">
        <v>2045</v>
      </c>
      <c r="E14">
        <f t="shared" si="0"/>
        <v>2060000</v>
      </c>
      <c r="I14" s="29"/>
      <c r="J14" s="29"/>
    </row>
    <row r="15" spans="1:10" ht="21" customHeight="1" x14ac:dyDescent="0.35">
      <c r="A15" s="32" t="s">
        <v>40</v>
      </c>
      <c r="B15" s="32">
        <v>26</v>
      </c>
      <c r="C15" s="32">
        <v>64</v>
      </c>
      <c r="D15" s="32">
        <v>4969</v>
      </c>
      <c r="E15">
        <f t="shared" si="0"/>
        <v>5059000</v>
      </c>
      <c r="I15" s="29"/>
      <c r="J15" s="29"/>
    </row>
    <row r="16" spans="1:10" ht="21" customHeight="1" x14ac:dyDescent="0.35">
      <c r="A16" s="32" t="s">
        <v>42</v>
      </c>
      <c r="B16" s="32">
        <v>15</v>
      </c>
      <c r="C16" s="32">
        <v>61</v>
      </c>
      <c r="D16" s="32">
        <v>3019</v>
      </c>
      <c r="E16">
        <f t="shared" si="0"/>
        <v>3095000</v>
      </c>
      <c r="I16" s="29"/>
      <c r="J16" s="29"/>
    </row>
    <row r="17" spans="1:10" ht="21" customHeight="1" x14ac:dyDescent="0.35">
      <c r="A17" s="32" t="s">
        <v>45</v>
      </c>
      <c r="B17" s="32">
        <v>7</v>
      </c>
      <c r="C17" s="32">
        <v>16</v>
      </c>
      <c r="D17" s="32">
        <v>4021</v>
      </c>
      <c r="E17">
        <f t="shared" si="0"/>
        <v>4044000</v>
      </c>
      <c r="I17" s="29"/>
      <c r="J17" s="29"/>
    </row>
    <row r="18" spans="1:10" ht="21" customHeight="1" x14ac:dyDescent="0.35">
      <c r="A18" s="32" t="s">
        <v>48</v>
      </c>
      <c r="B18" s="32">
        <v>7</v>
      </c>
      <c r="C18" s="32">
        <v>15</v>
      </c>
      <c r="D18" s="32">
        <v>6960</v>
      </c>
      <c r="E18">
        <f t="shared" si="0"/>
        <v>6982000</v>
      </c>
      <c r="I18" s="29"/>
      <c r="J18" s="29"/>
    </row>
    <row r="19" spans="1:10" ht="21" customHeight="1" x14ac:dyDescent="0.35">
      <c r="A19" s="32" t="s">
        <v>50</v>
      </c>
      <c r="B19" s="32">
        <v>11</v>
      </c>
      <c r="C19" s="32">
        <v>16</v>
      </c>
      <c r="D19" s="32">
        <v>1119</v>
      </c>
      <c r="E19">
        <f t="shared" si="0"/>
        <v>1146000</v>
      </c>
      <c r="I19" s="29"/>
      <c r="J19" s="29"/>
    </row>
    <row r="20" spans="1:10" ht="21" customHeight="1" x14ac:dyDescent="0.35">
      <c r="A20" s="32" t="s">
        <v>53</v>
      </c>
      <c r="B20" s="32">
        <v>12</v>
      </c>
      <c r="C20" s="32">
        <v>32</v>
      </c>
      <c r="D20" s="32">
        <v>2394</v>
      </c>
      <c r="E20">
        <f t="shared" si="0"/>
        <v>2438000</v>
      </c>
      <c r="I20" s="29"/>
      <c r="J20" s="29"/>
    </row>
    <row r="21" spans="1:10" ht="21" customHeight="1" x14ac:dyDescent="0.35">
      <c r="A21" s="32" t="s">
        <v>56</v>
      </c>
      <c r="B21" s="32">
        <v>2</v>
      </c>
      <c r="C21" s="32">
        <v>2</v>
      </c>
      <c r="D21" s="32">
        <v>659</v>
      </c>
      <c r="E21">
        <f t="shared" si="0"/>
        <v>663000</v>
      </c>
      <c r="I21" s="29"/>
      <c r="J21" s="29"/>
    </row>
    <row r="22" spans="1:10" ht="21" customHeight="1" x14ac:dyDescent="0.35">
      <c r="A22" s="32" t="s">
        <v>59</v>
      </c>
      <c r="B22" s="32">
        <v>13</v>
      </c>
      <c r="C22" s="32">
        <v>18</v>
      </c>
      <c r="D22" s="32">
        <v>373</v>
      </c>
      <c r="E22">
        <f t="shared" si="0"/>
        <v>404000</v>
      </c>
      <c r="I22" s="29"/>
      <c r="J22" s="29"/>
    </row>
    <row r="23" spans="1:10" ht="21" customHeight="1" x14ac:dyDescent="0.35">
      <c r="A23" s="32" t="s">
        <v>61</v>
      </c>
      <c r="B23" s="32">
        <v>10</v>
      </c>
      <c r="C23" s="32">
        <v>11</v>
      </c>
      <c r="D23" s="32">
        <v>52</v>
      </c>
      <c r="E23">
        <f t="shared" si="0"/>
        <v>73000</v>
      </c>
      <c r="I23" s="29"/>
      <c r="J23" s="29"/>
    </row>
    <row r="24" spans="1:10" ht="21" customHeight="1" x14ac:dyDescent="0.35">
      <c r="A24" s="32" t="s">
        <v>64</v>
      </c>
      <c r="B24" s="32">
        <v>22</v>
      </c>
      <c r="C24" s="32">
        <v>34</v>
      </c>
      <c r="D24" s="32">
        <v>3444</v>
      </c>
      <c r="E24">
        <f t="shared" si="0"/>
        <v>3500000</v>
      </c>
      <c r="I24" s="29"/>
      <c r="J24" s="29"/>
    </row>
    <row r="25" spans="1:10" ht="21" customHeight="1" x14ac:dyDescent="0.35">
      <c r="A25" s="32" t="s">
        <v>66</v>
      </c>
      <c r="B25" s="32">
        <v>12</v>
      </c>
      <c r="C25" s="32">
        <v>20</v>
      </c>
      <c r="D25" s="32">
        <v>6510</v>
      </c>
      <c r="E25">
        <f t="shared" si="0"/>
        <v>6542000</v>
      </c>
      <c r="I25" s="29"/>
      <c r="J25" s="29"/>
    </row>
    <row r="26" spans="1:10" ht="21" customHeight="1" x14ac:dyDescent="0.35">
      <c r="A26" s="32" t="s">
        <v>68</v>
      </c>
      <c r="B26" s="32">
        <v>7</v>
      </c>
      <c r="C26" s="32">
        <v>15</v>
      </c>
      <c r="D26" s="32">
        <v>2880</v>
      </c>
      <c r="E26">
        <f t="shared" si="0"/>
        <v>2902000</v>
      </c>
      <c r="I26" s="29"/>
      <c r="J26" s="29"/>
    </row>
    <row r="27" spans="1:10" ht="21" customHeight="1" x14ac:dyDescent="0.35">
      <c r="A27" s="32" t="s">
        <v>70</v>
      </c>
      <c r="B27" s="32">
        <v>13</v>
      </c>
      <c r="C27" s="32">
        <v>18</v>
      </c>
      <c r="D27" s="32">
        <v>3157</v>
      </c>
      <c r="E27">
        <f t="shared" si="0"/>
        <v>3188000</v>
      </c>
      <c r="I27" s="29"/>
      <c r="J27" s="29"/>
    </row>
    <row r="28" spans="1:10" ht="21" customHeight="1" x14ac:dyDescent="0.35">
      <c r="A28" s="32" t="s">
        <v>73</v>
      </c>
      <c r="B28" s="32">
        <v>2</v>
      </c>
      <c r="C28" s="32">
        <v>6</v>
      </c>
      <c r="D28" s="32">
        <v>4403</v>
      </c>
      <c r="E28">
        <f t="shared" si="0"/>
        <v>4411000</v>
      </c>
      <c r="I28" s="29"/>
      <c r="J28" s="29"/>
    </row>
    <row r="29" spans="1:10" ht="21" customHeight="1" x14ac:dyDescent="0.35">
      <c r="A29" s="32" t="s">
        <v>76</v>
      </c>
      <c r="B29" s="32">
        <v>4</v>
      </c>
      <c r="C29" s="32">
        <v>7</v>
      </c>
      <c r="D29" s="32">
        <v>4870</v>
      </c>
      <c r="E29">
        <f t="shared" si="0"/>
        <v>4881000</v>
      </c>
      <c r="I29" s="29"/>
      <c r="J29" s="29"/>
    </row>
    <row r="30" spans="1:10" ht="21" customHeight="1" x14ac:dyDescent="0.35">
      <c r="A30" s="32" t="s">
        <v>78</v>
      </c>
      <c r="B30" s="32">
        <v>7</v>
      </c>
      <c r="C30" s="32">
        <v>11</v>
      </c>
      <c r="D30" s="32">
        <v>3732</v>
      </c>
      <c r="E30">
        <f t="shared" si="0"/>
        <v>3750000</v>
      </c>
      <c r="I30" s="29"/>
      <c r="J30" s="29"/>
    </row>
    <row r="31" spans="1:10" ht="21" customHeight="1" x14ac:dyDescent="0.35">
      <c r="A31" s="32" t="s">
        <v>80</v>
      </c>
      <c r="B31" s="32">
        <v>2</v>
      </c>
      <c r="C31" s="32">
        <v>2</v>
      </c>
      <c r="D31" s="32">
        <v>36</v>
      </c>
      <c r="E31">
        <f t="shared" si="0"/>
        <v>40000</v>
      </c>
      <c r="I31" s="29"/>
      <c r="J31" s="29"/>
    </row>
    <row r="32" spans="1:10" ht="21" customHeight="1" x14ac:dyDescent="0.35">
      <c r="A32" s="32" t="s">
        <v>82</v>
      </c>
      <c r="B32" s="32">
        <v>14</v>
      </c>
      <c r="C32" s="32">
        <v>25</v>
      </c>
      <c r="D32" s="32">
        <v>251</v>
      </c>
      <c r="E32">
        <f t="shared" si="0"/>
        <v>290000</v>
      </c>
      <c r="I32" s="29"/>
      <c r="J32" s="29"/>
    </row>
    <row r="33" spans="1:10" ht="21" customHeight="1" x14ac:dyDescent="0.35">
      <c r="A33" s="32" t="s">
        <v>84</v>
      </c>
      <c r="B33" s="32">
        <v>4</v>
      </c>
      <c r="C33" s="32">
        <v>31</v>
      </c>
      <c r="D33" s="32">
        <v>7078</v>
      </c>
      <c r="E33">
        <f t="shared" si="0"/>
        <v>7113000</v>
      </c>
      <c r="I33" s="29"/>
      <c r="J33" s="29"/>
    </row>
    <row r="34" spans="1:10" ht="21" customHeight="1" x14ac:dyDescent="0.35">
      <c r="A34" s="32" t="s">
        <v>86</v>
      </c>
      <c r="B34" s="32">
        <v>25</v>
      </c>
      <c r="C34" s="32">
        <v>33</v>
      </c>
      <c r="D34" s="32">
        <v>926</v>
      </c>
      <c r="E34">
        <f t="shared" si="0"/>
        <v>984000</v>
      </c>
      <c r="I34" s="29"/>
      <c r="J34" s="29"/>
    </row>
    <row r="35" spans="1:10" ht="21" customHeight="1" x14ac:dyDescent="0.35">
      <c r="A35" s="32" t="s">
        <v>88</v>
      </c>
      <c r="B35" s="32">
        <v>23</v>
      </c>
      <c r="C35" s="32">
        <v>38</v>
      </c>
      <c r="D35">
        <v>2347</v>
      </c>
      <c r="E35">
        <f t="shared" ref="E35:E66" si="1">SUM(B35:D35)*1000</f>
        <v>2408000</v>
      </c>
      <c r="I35" s="29"/>
      <c r="J35" s="29"/>
    </row>
    <row r="36" spans="1:10" ht="21" customHeight="1" x14ac:dyDescent="0.35">
      <c r="A36" s="32" t="s">
        <v>90</v>
      </c>
      <c r="B36" s="32">
        <v>2</v>
      </c>
      <c r="C36" s="32">
        <v>3</v>
      </c>
      <c r="D36" s="32">
        <v>5483</v>
      </c>
      <c r="E36">
        <f t="shared" si="1"/>
        <v>5488000</v>
      </c>
      <c r="I36" s="29"/>
      <c r="J36" s="29"/>
    </row>
    <row r="37" spans="1:10" ht="21" customHeight="1" x14ac:dyDescent="0.35">
      <c r="A37" s="32" t="s">
        <v>92</v>
      </c>
      <c r="B37" s="32">
        <v>27</v>
      </c>
      <c r="C37" s="32">
        <v>57</v>
      </c>
      <c r="D37" s="32">
        <v>2396</v>
      </c>
      <c r="E37">
        <f t="shared" si="1"/>
        <v>2480000</v>
      </c>
      <c r="I37" s="29"/>
      <c r="J37" s="29"/>
    </row>
    <row r="38" spans="1:10" ht="21" customHeight="1" x14ac:dyDescent="0.35">
      <c r="A38" s="32" t="s">
        <v>94</v>
      </c>
      <c r="B38" s="32">
        <v>9</v>
      </c>
      <c r="C38" s="32">
        <v>26</v>
      </c>
      <c r="D38" s="32">
        <v>4783</v>
      </c>
      <c r="E38">
        <f t="shared" si="1"/>
        <v>4818000</v>
      </c>
      <c r="I38" s="29"/>
      <c r="J38" s="29"/>
    </row>
    <row r="39" spans="1:10" ht="21" customHeight="1" x14ac:dyDescent="0.35">
      <c r="A39" s="32" t="s">
        <v>96</v>
      </c>
      <c r="B39" s="32">
        <v>8</v>
      </c>
      <c r="C39" s="32">
        <v>13</v>
      </c>
      <c r="D39" s="32">
        <v>1885</v>
      </c>
      <c r="E39">
        <f t="shared" si="1"/>
        <v>1906000</v>
      </c>
      <c r="I39" s="29"/>
      <c r="J39" s="29"/>
    </row>
    <row r="40" spans="1:10" ht="21" customHeight="1" x14ac:dyDescent="0.35">
      <c r="A40" s="32" t="s">
        <v>98</v>
      </c>
      <c r="B40" s="32">
        <v>20</v>
      </c>
      <c r="C40" s="32">
        <v>36</v>
      </c>
      <c r="D40" s="32">
        <v>357</v>
      </c>
      <c r="E40">
        <f t="shared" si="1"/>
        <v>413000</v>
      </c>
      <c r="I40" s="29"/>
      <c r="J40" s="29"/>
    </row>
    <row r="41" spans="1:10" ht="21" customHeight="1" x14ac:dyDescent="0.35">
      <c r="A41" s="32" t="s">
        <v>100</v>
      </c>
      <c r="B41" s="32">
        <v>2</v>
      </c>
      <c r="C41" s="32">
        <v>1</v>
      </c>
      <c r="D41" s="32">
        <v>9</v>
      </c>
      <c r="E41">
        <f t="shared" si="1"/>
        <v>12000</v>
      </c>
      <c r="I41" s="29"/>
      <c r="J41" s="29"/>
    </row>
    <row r="42" spans="1:10" ht="21" customHeight="1" x14ac:dyDescent="0.35">
      <c r="A42" s="32" t="s">
        <v>102</v>
      </c>
      <c r="B42" s="32">
        <v>12</v>
      </c>
      <c r="C42" s="32">
        <v>19</v>
      </c>
      <c r="D42" s="32">
        <v>1555</v>
      </c>
      <c r="E42">
        <f t="shared" si="1"/>
        <v>1586000</v>
      </c>
      <c r="I42" s="29"/>
      <c r="J42" s="29"/>
    </row>
    <row r="43" spans="1:10" ht="21" customHeight="1" x14ac:dyDescent="0.35">
      <c r="A43" s="32" t="s">
        <v>104</v>
      </c>
      <c r="B43" s="32">
        <v>2</v>
      </c>
      <c r="C43" s="32">
        <v>2</v>
      </c>
      <c r="D43" s="32">
        <v>5345</v>
      </c>
      <c r="E43">
        <f t="shared" si="1"/>
        <v>5349000</v>
      </c>
      <c r="I43" s="29"/>
      <c r="J43" s="29"/>
    </row>
    <row r="44" spans="1:10" ht="21" customHeight="1" x14ac:dyDescent="0.35">
      <c r="A44" s="32" t="s">
        <v>106</v>
      </c>
      <c r="B44" s="32">
        <v>16</v>
      </c>
      <c r="C44" s="32">
        <v>29</v>
      </c>
      <c r="D44" s="32">
        <v>1267</v>
      </c>
      <c r="E44">
        <f t="shared" si="1"/>
        <v>1312000</v>
      </c>
      <c r="I44" s="29"/>
      <c r="J44" s="29"/>
    </row>
    <row r="45" spans="1:10" ht="21" customHeight="1" x14ac:dyDescent="0.35">
      <c r="A45" s="32" t="s">
        <v>108</v>
      </c>
      <c r="B45" s="32">
        <v>60</v>
      </c>
      <c r="C45" s="32">
        <v>154</v>
      </c>
      <c r="D45" s="32">
        <v>20411</v>
      </c>
      <c r="E45">
        <f t="shared" si="1"/>
        <v>20625000</v>
      </c>
      <c r="I45" s="29"/>
      <c r="J45" s="29"/>
    </row>
    <row r="46" spans="1:10" ht="21" customHeight="1" x14ac:dyDescent="0.35">
      <c r="A46" s="32" t="s">
        <v>110</v>
      </c>
      <c r="B46" s="32">
        <v>6</v>
      </c>
      <c r="C46" s="32">
        <v>14</v>
      </c>
      <c r="D46" s="32">
        <v>2390</v>
      </c>
      <c r="E46">
        <f t="shared" si="1"/>
        <v>2410000</v>
      </c>
      <c r="I46" s="29"/>
      <c r="J46" s="29"/>
    </row>
    <row r="47" spans="1:10" ht="21" customHeight="1" x14ac:dyDescent="0.35">
      <c r="A47" s="32" t="s">
        <v>112</v>
      </c>
      <c r="B47" s="32">
        <v>1</v>
      </c>
      <c r="C47" s="32">
        <v>1</v>
      </c>
      <c r="D47" s="32">
        <v>35</v>
      </c>
      <c r="E47">
        <f t="shared" si="1"/>
        <v>37000</v>
      </c>
      <c r="I47" s="29"/>
      <c r="J47" s="29"/>
    </row>
    <row r="48" spans="1:10" ht="21" customHeight="1" x14ac:dyDescent="0.35">
      <c r="A48" s="32" t="s">
        <v>114</v>
      </c>
      <c r="B48" s="32">
        <v>19</v>
      </c>
      <c r="C48" s="32">
        <v>16</v>
      </c>
      <c r="D48" s="32">
        <v>1074</v>
      </c>
      <c r="E48">
        <f t="shared" si="1"/>
        <v>1109000</v>
      </c>
      <c r="I48" s="29"/>
      <c r="J48" s="29"/>
    </row>
    <row r="49" spans="1:10" ht="21" customHeight="1" x14ac:dyDescent="0.35">
      <c r="A49" s="32" t="s">
        <v>116</v>
      </c>
      <c r="B49" s="32">
        <v>13</v>
      </c>
      <c r="C49" s="32">
        <v>19</v>
      </c>
      <c r="D49" s="32">
        <v>996</v>
      </c>
      <c r="E49">
        <f t="shared" si="1"/>
        <v>1028000</v>
      </c>
      <c r="I49" s="29"/>
      <c r="J49" s="29"/>
    </row>
    <row r="50" spans="1:10" ht="21" customHeight="1" x14ac:dyDescent="0.35">
      <c r="A50" s="32" t="s">
        <v>118</v>
      </c>
      <c r="B50" s="32">
        <v>4</v>
      </c>
      <c r="C50" s="32">
        <v>2</v>
      </c>
      <c r="D50" s="32">
        <v>35</v>
      </c>
      <c r="E50">
        <f t="shared" si="1"/>
        <v>41000</v>
      </c>
      <c r="I50" s="29"/>
      <c r="J50" s="29"/>
    </row>
    <row r="51" spans="1:10" ht="21" customHeight="1" x14ac:dyDescent="0.35">
      <c r="A51" s="32" t="s">
        <v>120</v>
      </c>
      <c r="B51" s="32">
        <v>12</v>
      </c>
      <c r="C51" s="32">
        <v>35</v>
      </c>
      <c r="D51" s="32">
        <v>3206</v>
      </c>
      <c r="E51">
        <f t="shared" si="1"/>
        <v>3253000</v>
      </c>
      <c r="I51" s="29"/>
      <c r="J51" s="29"/>
    </row>
    <row r="52" spans="1:10" ht="21" customHeight="1" x14ac:dyDescent="0.35">
      <c r="A52" s="32" t="s">
        <v>122</v>
      </c>
      <c r="B52" s="32">
        <v>1</v>
      </c>
      <c r="C52" s="32">
        <v>4</v>
      </c>
      <c r="D52" s="32">
        <v>2854</v>
      </c>
      <c r="E52">
        <f t="shared" si="1"/>
        <v>2859000</v>
      </c>
      <c r="I52" s="29"/>
      <c r="J52" s="29"/>
    </row>
    <row r="53" spans="1:10" ht="15.95" customHeight="1" x14ac:dyDescent="0.25">
      <c r="A53" s="19" t="s">
        <v>142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1">
        <f>SUM(E3:E52)</f>
        <v>154847000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B7" sqref="B7"/>
    </sheetView>
  </sheetViews>
  <sheetFormatPr defaultColWidth="8.85546875" defaultRowHeight="15" x14ac:dyDescent="0.25"/>
  <cols>
    <col min="2" max="2" width="13.42578125" style="34" bestFit="1" customWidth="1"/>
  </cols>
  <sheetData>
    <row r="1" spans="1:3" ht="15.95" customHeight="1" x14ac:dyDescent="0.25">
      <c r="A1" s="32" t="str">
        <f>About!B2</f>
        <v>MN</v>
      </c>
      <c r="B1">
        <f>SUMIFS(C3:C53,A3:A53,A1)</f>
        <v>0</v>
      </c>
    </row>
    <row r="3" spans="1:3" ht="15.95" customHeight="1" x14ac:dyDescent="0.25">
      <c r="A3" s="32" t="s">
        <v>3</v>
      </c>
      <c r="B3" t="s">
        <v>143</v>
      </c>
      <c r="C3" t="s">
        <v>144</v>
      </c>
    </row>
    <row r="4" spans="1:3" ht="15.95" customHeight="1" x14ac:dyDescent="0.25">
      <c r="A4" s="32" t="s">
        <v>7</v>
      </c>
      <c r="B4">
        <v>0</v>
      </c>
      <c r="C4">
        <f t="shared" ref="C4:C35" si="0">B4*1000</f>
        <v>0</v>
      </c>
    </row>
    <row r="5" spans="1:3" ht="15.95" customHeight="1" x14ac:dyDescent="0.25">
      <c r="A5" s="32" t="s">
        <v>10</v>
      </c>
      <c r="B5">
        <v>0</v>
      </c>
      <c r="C5">
        <f t="shared" si="0"/>
        <v>0</v>
      </c>
    </row>
    <row r="6" spans="1:3" ht="15.95" customHeight="1" x14ac:dyDescent="0.25">
      <c r="A6" s="32" t="s">
        <v>12</v>
      </c>
      <c r="B6">
        <v>3528</v>
      </c>
      <c r="C6">
        <f t="shared" si="0"/>
        <v>3528000</v>
      </c>
    </row>
    <row r="7" spans="1:3" ht="15.95" customHeight="1" x14ac:dyDescent="0.25">
      <c r="A7" s="32" t="s">
        <v>15</v>
      </c>
      <c r="B7">
        <v>0</v>
      </c>
      <c r="C7">
        <f t="shared" si="0"/>
        <v>0</v>
      </c>
    </row>
    <row r="8" spans="1:3" ht="15.95" customHeight="1" x14ac:dyDescent="0.25">
      <c r="A8" s="32" t="s">
        <v>18</v>
      </c>
      <c r="B8">
        <v>2726</v>
      </c>
      <c r="C8">
        <f t="shared" si="0"/>
        <v>2726000</v>
      </c>
    </row>
    <row r="9" spans="1:3" ht="15.95" customHeight="1" x14ac:dyDescent="0.25">
      <c r="A9" s="32" t="s">
        <v>21</v>
      </c>
      <c r="B9">
        <v>3098</v>
      </c>
      <c r="C9">
        <f t="shared" si="0"/>
        <v>3098000</v>
      </c>
    </row>
    <row r="10" spans="1:3" ht="15.95" customHeight="1" x14ac:dyDescent="0.25">
      <c r="A10" s="32" t="s">
        <v>23</v>
      </c>
      <c r="B10">
        <v>0</v>
      </c>
      <c r="C10">
        <f t="shared" si="0"/>
        <v>0</v>
      </c>
    </row>
    <row r="11" spans="1:3" ht="15.95" customHeight="1" x14ac:dyDescent="0.25">
      <c r="A11" s="32" t="s">
        <v>26</v>
      </c>
      <c r="B11">
        <v>0</v>
      </c>
      <c r="C11">
        <f t="shared" si="0"/>
        <v>0</v>
      </c>
    </row>
    <row r="12" spans="1:3" ht="15.95" customHeight="1" x14ac:dyDescent="0.25">
      <c r="A12" s="32" t="s">
        <v>29</v>
      </c>
      <c r="B12">
        <v>0</v>
      </c>
      <c r="C12">
        <f t="shared" si="0"/>
        <v>0</v>
      </c>
    </row>
    <row r="13" spans="1:3" ht="15.95" customHeight="1" x14ac:dyDescent="0.25">
      <c r="A13" s="32" t="s">
        <v>31</v>
      </c>
      <c r="B13">
        <v>0</v>
      </c>
      <c r="C13">
        <f t="shared" si="0"/>
        <v>0</v>
      </c>
    </row>
    <row r="14" spans="1:3" ht="15.95" customHeight="1" x14ac:dyDescent="0.25">
      <c r="A14" s="32" t="s">
        <v>34</v>
      </c>
      <c r="B14">
        <v>6</v>
      </c>
      <c r="C14">
        <f t="shared" si="0"/>
        <v>6000</v>
      </c>
    </row>
    <row r="15" spans="1:3" ht="15.95" customHeight="1" x14ac:dyDescent="0.25">
      <c r="A15" s="32" t="s">
        <v>37</v>
      </c>
      <c r="B15">
        <v>1267</v>
      </c>
      <c r="C15">
        <f t="shared" si="0"/>
        <v>1267000</v>
      </c>
    </row>
    <row r="16" spans="1:3" ht="15.95" customHeight="1" x14ac:dyDescent="0.25">
      <c r="A16" s="32" t="s">
        <v>40</v>
      </c>
      <c r="B16">
        <v>0</v>
      </c>
      <c r="C16">
        <f t="shared" si="0"/>
        <v>0</v>
      </c>
    </row>
    <row r="17" spans="1:3" ht="15.95" customHeight="1" x14ac:dyDescent="0.25">
      <c r="A17" s="32" t="s">
        <v>42</v>
      </c>
      <c r="B17">
        <v>0</v>
      </c>
      <c r="C17">
        <f t="shared" si="0"/>
        <v>0</v>
      </c>
    </row>
    <row r="18" spans="1:3" ht="15.95" customHeight="1" x14ac:dyDescent="0.25">
      <c r="A18" s="32" t="s">
        <v>45</v>
      </c>
      <c r="B18">
        <v>0</v>
      </c>
      <c r="C18">
        <f t="shared" si="0"/>
        <v>0</v>
      </c>
    </row>
    <row r="19" spans="1:3" ht="15.95" customHeight="1" x14ac:dyDescent="0.25">
      <c r="A19" s="32" t="s">
        <v>48</v>
      </c>
      <c r="B19">
        <v>2885</v>
      </c>
      <c r="C19">
        <f t="shared" si="0"/>
        <v>2885000</v>
      </c>
    </row>
    <row r="20" spans="1:3" ht="15.95" customHeight="1" x14ac:dyDescent="0.25">
      <c r="A20" s="32" t="s">
        <v>50</v>
      </c>
      <c r="B20">
        <v>0</v>
      </c>
      <c r="C20">
        <f t="shared" si="0"/>
        <v>0</v>
      </c>
    </row>
    <row r="21" spans="1:3" ht="15.95" customHeight="1" x14ac:dyDescent="0.25">
      <c r="A21" s="32" t="s">
        <v>53</v>
      </c>
      <c r="B21">
        <v>0</v>
      </c>
      <c r="C21">
        <f t="shared" si="0"/>
        <v>0</v>
      </c>
    </row>
    <row r="22" spans="1:3" ht="15.95" customHeight="1" x14ac:dyDescent="0.25">
      <c r="A22" s="32" t="s">
        <v>56</v>
      </c>
      <c r="B22">
        <v>0</v>
      </c>
      <c r="C22">
        <f t="shared" si="0"/>
        <v>0</v>
      </c>
    </row>
    <row r="23" spans="1:3" ht="15.95" customHeight="1" x14ac:dyDescent="0.25">
      <c r="A23" s="32" t="s">
        <v>59</v>
      </c>
      <c r="B23">
        <v>0</v>
      </c>
      <c r="C23">
        <f t="shared" si="0"/>
        <v>0</v>
      </c>
    </row>
    <row r="24" spans="1:3" ht="15.95" customHeight="1" x14ac:dyDescent="0.25">
      <c r="A24" s="32" t="s">
        <v>61</v>
      </c>
      <c r="B24">
        <v>0</v>
      </c>
      <c r="C24">
        <f t="shared" si="0"/>
        <v>0</v>
      </c>
    </row>
    <row r="25" spans="1:3" ht="15.95" customHeight="1" x14ac:dyDescent="0.25">
      <c r="A25" s="32" t="s">
        <v>64</v>
      </c>
      <c r="B25">
        <v>0</v>
      </c>
      <c r="C25">
        <f t="shared" si="0"/>
        <v>0</v>
      </c>
    </row>
    <row r="26" spans="1:3" ht="15.95" customHeight="1" x14ac:dyDescent="0.25">
      <c r="A26" s="32" t="s">
        <v>66</v>
      </c>
      <c r="B26">
        <v>0</v>
      </c>
      <c r="C26">
        <f t="shared" si="0"/>
        <v>0</v>
      </c>
    </row>
    <row r="27" spans="1:3" ht="15.95" customHeight="1" x14ac:dyDescent="0.25">
      <c r="A27" s="32" t="s">
        <v>68</v>
      </c>
      <c r="B27">
        <v>0</v>
      </c>
      <c r="C27">
        <f t="shared" si="0"/>
        <v>0</v>
      </c>
    </row>
    <row r="28" spans="1:3" ht="15.95" customHeight="1" x14ac:dyDescent="0.25">
      <c r="A28" s="32" t="s">
        <v>70</v>
      </c>
      <c r="B28">
        <v>0</v>
      </c>
      <c r="C28">
        <f t="shared" si="0"/>
        <v>0</v>
      </c>
    </row>
    <row r="29" spans="1:3" ht="15.95" customHeight="1" x14ac:dyDescent="0.25">
      <c r="A29" s="32" t="s">
        <v>73</v>
      </c>
      <c r="B29">
        <v>557</v>
      </c>
      <c r="C29">
        <f t="shared" si="0"/>
        <v>557000</v>
      </c>
    </row>
    <row r="30" spans="1:3" ht="15.95" customHeight="1" x14ac:dyDescent="0.25">
      <c r="A30" s="32" t="s">
        <v>76</v>
      </c>
      <c r="B30">
        <v>1753</v>
      </c>
      <c r="C30">
        <f t="shared" si="0"/>
        <v>1753000</v>
      </c>
    </row>
    <row r="31" spans="1:3" ht="15.95" customHeight="1" x14ac:dyDescent="0.25">
      <c r="A31" s="32" t="s">
        <v>78</v>
      </c>
      <c r="B31">
        <v>2558</v>
      </c>
      <c r="C31">
        <f t="shared" si="0"/>
        <v>2558000</v>
      </c>
    </row>
    <row r="32" spans="1:3" ht="15.95" customHeight="1" x14ac:dyDescent="0.25">
      <c r="A32" s="32" t="s">
        <v>80</v>
      </c>
      <c r="B32">
        <v>0</v>
      </c>
      <c r="C32">
        <f t="shared" si="0"/>
        <v>0</v>
      </c>
    </row>
    <row r="33" spans="1:3" ht="15.95" customHeight="1" x14ac:dyDescent="0.25">
      <c r="A33" s="32" t="s">
        <v>82</v>
      </c>
      <c r="B33">
        <v>0</v>
      </c>
      <c r="C33">
        <f t="shared" si="0"/>
        <v>0</v>
      </c>
    </row>
    <row r="34" spans="1:3" ht="15.95" customHeight="1" x14ac:dyDescent="0.25">
      <c r="A34" s="32" t="s">
        <v>84</v>
      </c>
      <c r="B34">
        <v>4860</v>
      </c>
      <c r="C34">
        <f t="shared" si="0"/>
        <v>4860000</v>
      </c>
    </row>
    <row r="35" spans="1:3" ht="15.95" customHeight="1" x14ac:dyDescent="0.25">
      <c r="A35" s="32" t="s">
        <v>86</v>
      </c>
      <c r="B35">
        <v>0</v>
      </c>
      <c r="C35">
        <f t="shared" si="0"/>
        <v>0</v>
      </c>
    </row>
    <row r="36" spans="1:3" ht="15.95" customHeight="1" x14ac:dyDescent="0.25">
      <c r="A36" s="32" t="s">
        <v>88</v>
      </c>
      <c r="B36">
        <v>0</v>
      </c>
      <c r="C36">
        <f t="shared" ref="C36:C67" si="1">B36*1000</f>
        <v>0</v>
      </c>
    </row>
    <row r="37" spans="1:3" ht="15.95" customHeight="1" x14ac:dyDescent="0.25">
      <c r="A37" s="32" t="s">
        <v>90</v>
      </c>
      <c r="B37">
        <v>13</v>
      </c>
      <c r="C37">
        <f t="shared" si="1"/>
        <v>13000</v>
      </c>
    </row>
    <row r="38" spans="1:3" ht="15.95" customHeight="1" x14ac:dyDescent="0.25">
      <c r="A38" s="32" t="s">
        <v>92</v>
      </c>
      <c r="B38">
        <v>0</v>
      </c>
      <c r="C38">
        <f t="shared" si="1"/>
        <v>0</v>
      </c>
    </row>
    <row r="39" spans="1:3" ht="15.95" customHeight="1" x14ac:dyDescent="0.25">
      <c r="A39" s="32" t="s">
        <v>94</v>
      </c>
      <c r="B39">
        <v>1813</v>
      </c>
      <c r="C39">
        <f t="shared" si="1"/>
        <v>1813000</v>
      </c>
    </row>
    <row r="40" spans="1:3" ht="15.95" customHeight="1" x14ac:dyDescent="0.25">
      <c r="A40" s="32" t="s">
        <v>96</v>
      </c>
      <c r="B40">
        <v>1017</v>
      </c>
      <c r="C40">
        <f t="shared" si="1"/>
        <v>1017000</v>
      </c>
    </row>
    <row r="41" spans="1:3" ht="15.95" customHeight="1" x14ac:dyDescent="0.25">
      <c r="A41" s="32" t="s">
        <v>98</v>
      </c>
      <c r="B41">
        <v>0</v>
      </c>
      <c r="C41">
        <f t="shared" si="1"/>
        <v>0</v>
      </c>
    </row>
    <row r="42" spans="1:3" ht="15.95" customHeight="1" x14ac:dyDescent="0.25">
      <c r="A42" s="32" t="s">
        <v>100</v>
      </c>
      <c r="B42">
        <v>0</v>
      </c>
      <c r="C42">
        <f t="shared" si="1"/>
        <v>0</v>
      </c>
    </row>
    <row r="43" spans="1:3" ht="15.95" customHeight="1" x14ac:dyDescent="0.25">
      <c r="A43" s="32" t="s">
        <v>102</v>
      </c>
      <c r="B43">
        <v>0</v>
      </c>
      <c r="C43">
        <f t="shared" si="1"/>
        <v>0</v>
      </c>
    </row>
    <row r="44" spans="1:3" ht="15.95" customHeight="1" x14ac:dyDescent="0.25">
      <c r="A44" s="32" t="s">
        <v>104</v>
      </c>
      <c r="B44">
        <v>590</v>
      </c>
      <c r="C44">
        <f t="shared" si="1"/>
        <v>590000</v>
      </c>
    </row>
    <row r="45" spans="1:3" ht="15.95" customHeight="1" x14ac:dyDescent="0.25">
      <c r="A45" s="32" t="s">
        <v>106</v>
      </c>
      <c r="B45">
        <v>0</v>
      </c>
      <c r="C45">
        <f t="shared" si="1"/>
        <v>0</v>
      </c>
    </row>
    <row r="46" spans="1:3" ht="15.95" customHeight="1" x14ac:dyDescent="0.25">
      <c r="A46" s="32" t="s">
        <v>108</v>
      </c>
      <c r="B46">
        <v>7743</v>
      </c>
      <c r="C46">
        <f t="shared" si="1"/>
        <v>7743000</v>
      </c>
    </row>
    <row r="47" spans="1:3" ht="15.95" customHeight="1" x14ac:dyDescent="0.25">
      <c r="A47" s="32" t="s">
        <v>110</v>
      </c>
      <c r="B47">
        <v>1638</v>
      </c>
      <c r="C47">
        <f t="shared" si="1"/>
        <v>1638000</v>
      </c>
    </row>
    <row r="48" spans="1:3" ht="15.95" customHeight="1" x14ac:dyDescent="0.25">
      <c r="A48" s="32" t="s">
        <v>112</v>
      </c>
      <c r="B48">
        <v>0</v>
      </c>
      <c r="C48">
        <f t="shared" si="1"/>
        <v>0</v>
      </c>
    </row>
    <row r="49" spans="1:3" ht="15.95" customHeight="1" x14ac:dyDescent="0.25">
      <c r="A49" s="32" t="s">
        <v>114</v>
      </c>
      <c r="B49">
        <v>0</v>
      </c>
      <c r="C49">
        <f t="shared" si="1"/>
        <v>0</v>
      </c>
    </row>
    <row r="50" spans="1:3" ht="15.95" customHeight="1" x14ac:dyDescent="0.25">
      <c r="A50" s="32" t="s">
        <v>116</v>
      </c>
      <c r="B50">
        <v>59</v>
      </c>
      <c r="C50">
        <f t="shared" si="1"/>
        <v>59000</v>
      </c>
    </row>
    <row r="51" spans="1:3" ht="15.95" customHeight="1" x14ac:dyDescent="0.25">
      <c r="A51" s="32" t="s">
        <v>118</v>
      </c>
      <c r="B51">
        <v>0</v>
      </c>
      <c r="C51">
        <f t="shared" si="1"/>
        <v>0</v>
      </c>
    </row>
    <row r="52" spans="1:3" ht="15.95" customHeight="1" x14ac:dyDescent="0.25">
      <c r="A52" s="32" t="s">
        <v>120</v>
      </c>
      <c r="B52">
        <v>0</v>
      </c>
      <c r="C52">
        <f t="shared" si="1"/>
        <v>0</v>
      </c>
    </row>
    <row r="53" spans="1:3" ht="15.95" customHeight="1" x14ac:dyDescent="0.25">
      <c r="A53" s="32" t="s">
        <v>122</v>
      </c>
      <c r="B53">
        <v>1956</v>
      </c>
      <c r="C53">
        <f t="shared" si="1"/>
        <v>1956000</v>
      </c>
    </row>
    <row r="54" spans="1:3" ht="15.95" customHeight="1" x14ac:dyDescent="0.25">
      <c r="A54" s="19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E5" sqref="E5"/>
    </sheetView>
  </sheetViews>
  <sheetFormatPr defaultColWidth="8.85546875" defaultRowHeight="15" x14ac:dyDescent="0.25"/>
  <sheetData>
    <row r="1" spans="1:3" x14ac:dyDescent="0.25">
      <c r="A1" t="str">
        <f>About!B2</f>
        <v>MN</v>
      </c>
      <c r="B1">
        <f>SUMIFS(C4:C53,A4:A53,A1)</f>
        <v>29000</v>
      </c>
    </row>
    <row r="3" spans="1:3" ht="15.95" customHeight="1" x14ac:dyDescent="0.25">
      <c r="A3" s="32" t="s">
        <v>3</v>
      </c>
      <c r="B3" t="s">
        <v>145</v>
      </c>
      <c r="C3" t="s">
        <v>144</v>
      </c>
    </row>
    <row r="4" spans="1:3" ht="15.95" customHeight="1" x14ac:dyDescent="0.25">
      <c r="A4" s="32" t="s">
        <v>7</v>
      </c>
      <c r="C4">
        <f t="shared" ref="C4:C35" si="0">B4*1000</f>
        <v>0</v>
      </c>
    </row>
    <row r="5" spans="1:3" ht="15.95" customHeight="1" x14ac:dyDescent="0.25">
      <c r="A5" s="32" t="s">
        <v>10</v>
      </c>
      <c r="C5">
        <f t="shared" si="0"/>
        <v>0</v>
      </c>
    </row>
    <row r="6" spans="1:3" ht="15.95" customHeight="1" x14ac:dyDescent="0.25">
      <c r="A6" s="32" t="s">
        <v>12</v>
      </c>
      <c r="C6">
        <f t="shared" si="0"/>
        <v>0</v>
      </c>
    </row>
    <row r="7" spans="1:3" ht="15.95" customHeight="1" x14ac:dyDescent="0.25">
      <c r="A7" s="32" t="s">
        <v>15</v>
      </c>
      <c r="C7">
        <f t="shared" si="0"/>
        <v>0</v>
      </c>
    </row>
    <row r="8" spans="1:3" ht="15.95" customHeight="1" x14ac:dyDescent="0.25">
      <c r="A8" s="32" t="s">
        <v>18</v>
      </c>
      <c r="B8">
        <v>655</v>
      </c>
      <c r="C8">
        <f t="shared" si="0"/>
        <v>655000</v>
      </c>
    </row>
    <row r="9" spans="1:3" ht="15.95" customHeight="1" x14ac:dyDescent="0.25">
      <c r="A9" s="32" t="s">
        <v>21</v>
      </c>
      <c r="C9">
        <f t="shared" si="0"/>
        <v>0</v>
      </c>
    </row>
    <row r="10" spans="1:3" ht="15.95" customHeight="1" x14ac:dyDescent="0.25">
      <c r="A10" s="32" t="s">
        <v>23</v>
      </c>
      <c r="B10">
        <v>7</v>
      </c>
      <c r="C10">
        <f t="shared" si="0"/>
        <v>7000</v>
      </c>
    </row>
    <row r="11" spans="1:3" ht="15.95" customHeight="1" x14ac:dyDescent="0.25">
      <c r="A11" s="32" t="s">
        <v>26</v>
      </c>
      <c r="B11">
        <v>15</v>
      </c>
      <c r="C11">
        <f t="shared" si="0"/>
        <v>15000</v>
      </c>
    </row>
    <row r="12" spans="1:3" ht="15.95" customHeight="1" x14ac:dyDescent="0.25">
      <c r="A12" s="32" t="s">
        <v>29</v>
      </c>
      <c r="B12">
        <v>10</v>
      </c>
      <c r="C12">
        <f t="shared" si="0"/>
        <v>10000</v>
      </c>
    </row>
    <row r="13" spans="1:3" ht="15.95" customHeight="1" x14ac:dyDescent="0.25">
      <c r="A13" s="32" t="s">
        <v>31</v>
      </c>
      <c r="C13">
        <f t="shared" si="0"/>
        <v>0</v>
      </c>
    </row>
    <row r="14" spans="1:3" ht="15.95" customHeight="1" x14ac:dyDescent="0.25">
      <c r="A14" s="32" t="s">
        <v>34</v>
      </c>
      <c r="C14">
        <f t="shared" si="0"/>
        <v>0</v>
      </c>
    </row>
    <row r="15" spans="1:3" ht="15.95" customHeight="1" x14ac:dyDescent="0.25">
      <c r="A15" s="32" t="s">
        <v>37</v>
      </c>
      <c r="C15">
        <f t="shared" si="0"/>
        <v>0</v>
      </c>
    </row>
    <row r="16" spans="1:3" ht="15.95" customHeight="1" x14ac:dyDescent="0.25">
      <c r="A16" s="32" t="s">
        <v>40</v>
      </c>
      <c r="B16">
        <v>16</v>
      </c>
      <c r="C16">
        <f t="shared" si="0"/>
        <v>16000</v>
      </c>
    </row>
    <row r="17" spans="1:3" ht="15.95" customHeight="1" x14ac:dyDescent="0.25">
      <c r="A17" s="32" t="s">
        <v>42</v>
      </c>
      <c r="C17">
        <f t="shared" si="0"/>
        <v>0</v>
      </c>
    </row>
    <row r="18" spans="1:3" ht="15.95" customHeight="1" x14ac:dyDescent="0.25">
      <c r="A18" s="32" t="s">
        <v>45</v>
      </c>
      <c r="C18">
        <f t="shared" si="0"/>
        <v>0</v>
      </c>
    </row>
    <row r="19" spans="1:3" ht="15.95" customHeight="1" x14ac:dyDescent="0.25">
      <c r="A19" s="32" t="s">
        <v>48</v>
      </c>
      <c r="C19">
        <f t="shared" si="0"/>
        <v>0</v>
      </c>
    </row>
    <row r="20" spans="1:3" ht="15.95" customHeight="1" x14ac:dyDescent="0.25">
      <c r="A20" s="32" t="s">
        <v>50</v>
      </c>
      <c r="C20">
        <f t="shared" si="0"/>
        <v>0</v>
      </c>
    </row>
    <row r="21" spans="1:3" ht="15.95" customHeight="1" x14ac:dyDescent="0.25">
      <c r="A21" s="32" t="s">
        <v>53</v>
      </c>
      <c r="B21">
        <v>341</v>
      </c>
      <c r="C21">
        <f t="shared" si="0"/>
        <v>341000</v>
      </c>
    </row>
    <row r="22" spans="1:3" ht="15.95" customHeight="1" x14ac:dyDescent="0.25">
      <c r="A22" s="32" t="s">
        <v>56</v>
      </c>
      <c r="B22">
        <v>147</v>
      </c>
      <c r="C22">
        <f t="shared" si="0"/>
        <v>147000</v>
      </c>
    </row>
    <row r="23" spans="1:3" ht="15.95" customHeight="1" x14ac:dyDescent="0.25">
      <c r="A23" s="32" t="s">
        <v>59</v>
      </c>
      <c r="B23">
        <v>52</v>
      </c>
      <c r="C23">
        <f t="shared" si="0"/>
        <v>52000</v>
      </c>
    </row>
    <row r="24" spans="1:3" ht="15.95" customHeight="1" x14ac:dyDescent="0.25">
      <c r="A24" s="32" t="s">
        <v>61</v>
      </c>
      <c r="B24">
        <v>184</v>
      </c>
      <c r="C24">
        <f t="shared" si="0"/>
        <v>184000</v>
      </c>
    </row>
    <row r="25" spans="1:3" ht="15.95" customHeight="1" x14ac:dyDescent="0.25">
      <c r="A25" s="32" t="s">
        <v>64</v>
      </c>
      <c r="B25">
        <v>423</v>
      </c>
      <c r="C25">
        <f t="shared" si="0"/>
        <v>423000</v>
      </c>
    </row>
    <row r="26" spans="1:3" ht="15.95" customHeight="1" x14ac:dyDescent="0.25">
      <c r="A26" s="32" t="s">
        <v>66</v>
      </c>
      <c r="B26">
        <v>29</v>
      </c>
      <c r="C26">
        <f t="shared" si="0"/>
        <v>29000</v>
      </c>
    </row>
    <row r="27" spans="1:3" ht="15.95" customHeight="1" x14ac:dyDescent="0.25">
      <c r="A27" s="32" t="s">
        <v>68</v>
      </c>
      <c r="B27">
        <v>3</v>
      </c>
      <c r="C27">
        <f t="shared" si="0"/>
        <v>3000</v>
      </c>
    </row>
    <row r="28" spans="1:3" ht="15.95" customHeight="1" x14ac:dyDescent="0.25">
      <c r="A28" s="32" t="s">
        <v>70</v>
      </c>
      <c r="C28">
        <f t="shared" si="0"/>
        <v>0</v>
      </c>
    </row>
    <row r="29" spans="1:3" ht="15.95" customHeight="1" x14ac:dyDescent="0.25">
      <c r="A29" s="32" t="s">
        <v>73</v>
      </c>
      <c r="C29">
        <f t="shared" si="0"/>
        <v>0</v>
      </c>
    </row>
    <row r="30" spans="1:3" ht="15.95" customHeight="1" x14ac:dyDescent="0.25">
      <c r="A30" s="32" t="s">
        <v>76</v>
      </c>
      <c r="C30">
        <f t="shared" si="0"/>
        <v>0</v>
      </c>
    </row>
    <row r="31" spans="1:3" ht="15.95" customHeight="1" x14ac:dyDescent="0.25">
      <c r="A31" s="32" t="s">
        <v>78</v>
      </c>
      <c r="C31">
        <f t="shared" si="0"/>
        <v>0</v>
      </c>
    </row>
    <row r="32" spans="1:3" ht="15.95" customHeight="1" x14ac:dyDescent="0.25">
      <c r="A32" s="32" t="s">
        <v>80</v>
      </c>
      <c r="B32">
        <v>3</v>
      </c>
      <c r="C32">
        <f t="shared" si="0"/>
        <v>3000</v>
      </c>
    </row>
    <row r="33" spans="1:3" ht="15.95" customHeight="1" x14ac:dyDescent="0.25">
      <c r="A33" s="32" t="s">
        <v>82</v>
      </c>
      <c r="B33">
        <v>102</v>
      </c>
      <c r="C33">
        <f t="shared" si="0"/>
        <v>102000</v>
      </c>
    </row>
    <row r="34" spans="1:3" ht="15.95" customHeight="1" x14ac:dyDescent="0.25">
      <c r="A34" s="32" t="s">
        <v>84</v>
      </c>
      <c r="C34">
        <f t="shared" si="0"/>
        <v>0</v>
      </c>
    </row>
    <row r="35" spans="1:3" ht="15.95" customHeight="1" x14ac:dyDescent="0.25">
      <c r="A35" s="32" t="s">
        <v>86</v>
      </c>
      <c r="B35">
        <v>146</v>
      </c>
      <c r="C35">
        <f t="shared" si="0"/>
        <v>146000</v>
      </c>
    </row>
    <row r="36" spans="1:3" ht="15.95" customHeight="1" x14ac:dyDescent="0.25">
      <c r="A36" s="32" t="s">
        <v>88</v>
      </c>
      <c r="B36">
        <v>306</v>
      </c>
      <c r="C36">
        <f t="shared" ref="C36:C67" si="1">B36*1000</f>
        <v>306000</v>
      </c>
    </row>
    <row r="37" spans="1:3" ht="15.95" customHeight="1" x14ac:dyDescent="0.25">
      <c r="A37" s="32" t="s">
        <v>90</v>
      </c>
      <c r="C37">
        <f t="shared" si="1"/>
        <v>0</v>
      </c>
    </row>
    <row r="38" spans="1:3" ht="15.95" customHeight="1" x14ac:dyDescent="0.25">
      <c r="A38" s="32" t="s">
        <v>92</v>
      </c>
      <c r="B38">
        <v>42</v>
      </c>
      <c r="C38">
        <f t="shared" si="1"/>
        <v>42000</v>
      </c>
    </row>
    <row r="39" spans="1:3" ht="15.95" customHeight="1" x14ac:dyDescent="0.25">
      <c r="A39" s="32" t="s">
        <v>94</v>
      </c>
      <c r="C39">
        <f t="shared" si="1"/>
        <v>0</v>
      </c>
    </row>
    <row r="40" spans="1:3" ht="15.95" customHeight="1" x14ac:dyDescent="0.25">
      <c r="A40" s="32" t="s">
        <v>96</v>
      </c>
      <c r="B40">
        <v>225</v>
      </c>
      <c r="C40">
        <f t="shared" si="1"/>
        <v>225000</v>
      </c>
    </row>
    <row r="41" spans="1:3" ht="15.95" customHeight="1" x14ac:dyDescent="0.25">
      <c r="A41" s="32" t="s">
        <v>98</v>
      </c>
      <c r="B41">
        <v>6</v>
      </c>
      <c r="C41">
        <f t="shared" si="1"/>
        <v>6000</v>
      </c>
    </row>
    <row r="42" spans="1:3" ht="15.95" customHeight="1" x14ac:dyDescent="0.25">
      <c r="A42" s="32" t="s">
        <v>100</v>
      </c>
      <c r="B42">
        <v>21</v>
      </c>
      <c r="C42">
        <f t="shared" si="1"/>
        <v>21000</v>
      </c>
    </row>
    <row r="43" spans="1:3" ht="15.95" customHeight="1" x14ac:dyDescent="0.25">
      <c r="A43" s="32" t="s">
        <v>102</v>
      </c>
      <c r="B43">
        <v>133</v>
      </c>
      <c r="C43">
        <f t="shared" si="1"/>
        <v>133000</v>
      </c>
    </row>
    <row r="44" spans="1:3" ht="15.95" customHeight="1" x14ac:dyDescent="0.25">
      <c r="A44" s="32" t="s">
        <v>104</v>
      </c>
      <c r="C44">
        <f t="shared" si="1"/>
        <v>0</v>
      </c>
    </row>
    <row r="45" spans="1:3" ht="15.95" customHeight="1" x14ac:dyDescent="0.25">
      <c r="A45" s="32" t="s">
        <v>106</v>
      </c>
      <c r="C45">
        <f t="shared" si="1"/>
        <v>0</v>
      </c>
    </row>
    <row r="46" spans="1:3" ht="15.95" customHeight="1" x14ac:dyDescent="0.25">
      <c r="A46" s="32" t="s">
        <v>108</v>
      </c>
      <c r="B46">
        <v>271</v>
      </c>
      <c r="C46">
        <f t="shared" si="1"/>
        <v>271000</v>
      </c>
    </row>
    <row r="47" spans="1:3" ht="15.95" customHeight="1" x14ac:dyDescent="0.25">
      <c r="A47" s="32" t="s">
        <v>110</v>
      </c>
      <c r="C47">
        <f t="shared" si="1"/>
        <v>0</v>
      </c>
    </row>
    <row r="48" spans="1:3" ht="15.95" customHeight="1" x14ac:dyDescent="0.25">
      <c r="A48" s="32" t="s">
        <v>112</v>
      </c>
      <c r="C48">
        <f t="shared" si="1"/>
        <v>0</v>
      </c>
    </row>
    <row r="49" spans="1:3" ht="15.95" customHeight="1" x14ac:dyDescent="0.25">
      <c r="A49" s="32" t="s">
        <v>114</v>
      </c>
      <c r="B49">
        <v>89</v>
      </c>
      <c r="C49">
        <f t="shared" si="1"/>
        <v>89000</v>
      </c>
    </row>
    <row r="50" spans="1:3" ht="15.95" customHeight="1" x14ac:dyDescent="0.25">
      <c r="A50" s="32" t="s">
        <v>116</v>
      </c>
      <c r="C50">
        <f t="shared" si="1"/>
        <v>0</v>
      </c>
    </row>
    <row r="51" spans="1:3" ht="15.95" customHeight="1" x14ac:dyDescent="0.25">
      <c r="A51" s="32" t="s">
        <v>118</v>
      </c>
      <c r="C51">
        <f t="shared" si="1"/>
        <v>0</v>
      </c>
    </row>
    <row r="52" spans="1:3" ht="15.95" customHeight="1" x14ac:dyDescent="0.25">
      <c r="A52" s="32" t="s">
        <v>120</v>
      </c>
      <c r="C52">
        <f t="shared" si="1"/>
        <v>0</v>
      </c>
    </row>
    <row r="53" spans="1:3" ht="15.95" customHeight="1" x14ac:dyDescent="0.25">
      <c r="A53" s="32" t="s">
        <v>122</v>
      </c>
      <c r="C53">
        <f t="shared" si="1"/>
        <v>0</v>
      </c>
    </row>
    <row r="54" spans="1:3" ht="15.95" customHeight="1" x14ac:dyDescent="0.25">
      <c r="A54" s="19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A4" sqref="A4"/>
    </sheetView>
  </sheetViews>
  <sheetFormatPr defaultColWidth="11.42578125" defaultRowHeight="15" x14ac:dyDescent="0.25"/>
  <sheetData>
    <row r="1" spans="1:14" x14ac:dyDescent="0.25">
      <c r="A1" t="str">
        <f>About!B1</f>
        <v>Minnesota</v>
      </c>
      <c r="B1" t="str">
        <f>LOOKUP(A1,M4:N53,N4:N53)</f>
        <v>MN</v>
      </c>
      <c r="C1">
        <f>SUMIFS(L5:L52,A5:A52,B1)</f>
        <v>182825</v>
      </c>
    </row>
    <row r="3" spans="1:14" ht="21" customHeight="1" x14ac:dyDescent="0.35">
      <c r="A3" s="23"/>
      <c r="B3" s="37" t="s">
        <v>146</v>
      </c>
      <c r="C3" s="38"/>
      <c r="D3" s="38"/>
      <c r="E3" s="38"/>
      <c r="F3" s="38"/>
      <c r="G3" s="38"/>
      <c r="H3" s="38"/>
      <c r="I3" s="38"/>
      <c r="J3" s="38"/>
      <c r="K3" s="39"/>
      <c r="M3" s="28" t="s">
        <v>3</v>
      </c>
      <c r="N3" s="28" t="s">
        <v>3</v>
      </c>
    </row>
    <row r="4" spans="1:14" ht="21" customHeight="1" x14ac:dyDescent="0.35">
      <c r="A4" s="24" t="s">
        <v>3</v>
      </c>
      <c r="B4" s="25">
        <v>1</v>
      </c>
      <c r="C4" s="25">
        <v>2</v>
      </c>
      <c r="D4" s="25">
        <v>3</v>
      </c>
      <c r="E4" s="25">
        <v>4</v>
      </c>
      <c r="F4" s="25">
        <v>5</v>
      </c>
      <c r="G4" s="25">
        <v>6</v>
      </c>
      <c r="H4" s="25">
        <v>7</v>
      </c>
      <c r="I4" s="25">
        <v>8</v>
      </c>
      <c r="J4" s="25">
        <v>9</v>
      </c>
      <c r="K4" s="25">
        <v>10</v>
      </c>
      <c r="L4" t="s">
        <v>142</v>
      </c>
      <c r="M4" s="29" t="s">
        <v>6</v>
      </c>
      <c r="N4" s="29" t="s">
        <v>7</v>
      </c>
    </row>
    <row r="5" spans="1:14" ht="21" customHeight="1" x14ac:dyDescent="0.35">
      <c r="A5" s="26" t="s">
        <v>7</v>
      </c>
      <c r="B5" s="27">
        <v>0</v>
      </c>
      <c r="C5" s="27">
        <v>0</v>
      </c>
      <c r="D5" s="27">
        <v>0</v>
      </c>
      <c r="E5" s="27">
        <v>0</v>
      </c>
      <c r="F5" s="27">
        <v>2</v>
      </c>
      <c r="G5" s="27">
        <v>72</v>
      </c>
      <c r="H5" s="27">
        <v>1761</v>
      </c>
      <c r="I5" s="27">
        <v>24172</v>
      </c>
      <c r="J5" s="27">
        <v>105097</v>
      </c>
      <c r="K5" s="27">
        <v>11782</v>
      </c>
      <c r="L5" s="10">
        <f t="shared" ref="L5:L52" si="0">SUM(B5:K5)</f>
        <v>142886</v>
      </c>
      <c r="M5" s="29" t="s">
        <v>9</v>
      </c>
      <c r="N5" s="29" t="s">
        <v>10</v>
      </c>
    </row>
    <row r="6" spans="1:14" ht="21" customHeight="1" x14ac:dyDescent="0.35">
      <c r="A6" s="26" t="s">
        <v>15</v>
      </c>
      <c r="B6" s="27">
        <v>6</v>
      </c>
      <c r="C6" s="27">
        <v>6</v>
      </c>
      <c r="D6" s="27">
        <v>8</v>
      </c>
      <c r="E6" s="27">
        <v>45</v>
      </c>
      <c r="F6" s="27">
        <v>363</v>
      </c>
      <c r="G6" s="27">
        <v>4896</v>
      </c>
      <c r="H6" s="27">
        <v>48185</v>
      </c>
      <c r="I6" s="27">
        <v>65971</v>
      </c>
      <c r="J6" s="27">
        <v>37039</v>
      </c>
      <c r="K6" s="27">
        <v>5811</v>
      </c>
      <c r="L6" s="10">
        <f t="shared" si="0"/>
        <v>162330</v>
      </c>
      <c r="M6" s="29" t="s">
        <v>11</v>
      </c>
      <c r="N6" s="29" t="s">
        <v>12</v>
      </c>
    </row>
    <row r="7" spans="1:14" ht="21" customHeight="1" x14ac:dyDescent="0.35">
      <c r="A7" s="26" t="s">
        <v>12</v>
      </c>
      <c r="B7" s="27">
        <v>0</v>
      </c>
      <c r="C7" s="27">
        <v>0</v>
      </c>
      <c r="D7" s="27">
        <v>0</v>
      </c>
      <c r="E7" s="27">
        <v>1</v>
      </c>
      <c r="F7" s="27">
        <v>36</v>
      </c>
      <c r="G7" s="27">
        <v>1750</v>
      </c>
      <c r="H7" s="27">
        <v>34679</v>
      </c>
      <c r="I7" s="27">
        <v>120345</v>
      </c>
      <c r="J7" s="27">
        <v>206319</v>
      </c>
      <c r="K7" s="27">
        <v>111836</v>
      </c>
      <c r="L7" s="10">
        <f t="shared" si="0"/>
        <v>474966</v>
      </c>
      <c r="M7" s="29" t="s">
        <v>14</v>
      </c>
      <c r="N7" s="29" t="s">
        <v>15</v>
      </c>
    </row>
    <row r="8" spans="1:14" ht="21" customHeight="1" x14ac:dyDescent="0.35">
      <c r="A8" s="26" t="s">
        <v>18</v>
      </c>
      <c r="B8" s="27">
        <v>94</v>
      </c>
      <c r="C8" s="27">
        <v>55</v>
      </c>
      <c r="D8" s="27">
        <v>94</v>
      </c>
      <c r="E8" s="27">
        <v>75</v>
      </c>
      <c r="F8" s="27">
        <v>886</v>
      </c>
      <c r="G8" s="27">
        <v>5076</v>
      </c>
      <c r="H8" s="27">
        <v>19020</v>
      </c>
      <c r="I8" s="27">
        <v>46418</v>
      </c>
      <c r="J8" s="27">
        <v>75107</v>
      </c>
      <c r="K8" s="27">
        <v>156550</v>
      </c>
      <c r="L8" s="10">
        <f t="shared" si="0"/>
        <v>303375</v>
      </c>
      <c r="M8" s="29" t="s">
        <v>17</v>
      </c>
      <c r="N8" s="29" t="s">
        <v>18</v>
      </c>
    </row>
    <row r="9" spans="1:14" ht="21" customHeight="1" x14ac:dyDescent="0.35">
      <c r="A9" s="26" t="s">
        <v>21</v>
      </c>
      <c r="B9" s="27">
        <v>227</v>
      </c>
      <c r="C9" s="27">
        <v>618</v>
      </c>
      <c r="D9" s="27">
        <v>954</v>
      </c>
      <c r="E9" s="27">
        <v>19027</v>
      </c>
      <c r="F9" s="27">
        <v>70367</v>
      </c>
      <c r="G9" s="27">
        <v>84010</v>
      </c>
      <c r="H9" s="27">
        <v>78984</v>
      </c>
      <c r="I9" s="27">
        <v>59735</v>
      </c>
      <c r="J9" s="27">
        <v>42556</v>
      </c>
      <c r="K9" s="27">
        <v>38899</v>
      </c>
      <c r="L9" s="10">
        <f t="shared" si="0"/>
        <v>395377</v>
      </c>
      <c r="M9" s="29" t="s">
        <v>20</v>
      </c>
      <c r="N9" s="29" t="s">
        <v>21</v>
      </c>
    </row>
    <row r="10" spans="1:14" ht="21" customHeight="1" x14ac:dyDescent="0.35">
      <c r="A10" s="26" t="s">
        <v>23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16</v>
      </c>
      <c r="I10" s="27">
        <v>539</v>
      </c>
      <c r="J10" s="27">
        <v>885</v>
      </c>
      <c r="K10" s="27">
        <v>239</v>
      </c>
      <c r="L10" s="10">
        <f t="shared" si="0"/>
        <v>1679</v>
      </c>
      <c r="M10" s="29" t="s">
        <v>22</v>
      </c>
      <c r="N10" s="29" t="s">
        <v>23</v>
      </c>
    </row>
    <row r="11" spans="1:14" ht="21" customHeight="1" x14ac:dyDescent="0.35">
      <c r="A11" s="26" t="s">
        <v>26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6</v>
      </c>
      <c r="I11" s="27">
        <v>522</v>
      </c>
      <c r="J11" s="27">
        <v>227</v>
      </c>
      <c r="K11" s="27">
        <v>0</v>
      </c>
      <c r="L11" s="10">
        <f t="shared" si="0"/>
        <v>755</v>
      </c>
      <c r="M11" s="29" t="s">
        <v>25</v>
      </c>
      <c r="N11" s="29" t="s">
        <v>26</v>
      </c>
    </row>
    <row r="12" spans="1:14" ht="21" customHeight="1" x14ac:dyDescent="0.35">
      <c r="A12" s="26" t="s">
        <v>29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774</v>
      </c>
      <c r="I12" s="27">
        <v>13626</v>
      </c>
      <c r="J12" s="27">
        <v>22006</v>
      </c>
      <c r="K12" s="27">
        <v>1839</v>
      </c>
      <c r="L12" s="10">
        <f t="shared" si="0"/>
        <v>38245</v>
      </c>
      <c r="M12" s="29" t="s">
        <v>28</v>
      </c>
      <c r="N12" s="29" t="s">
        <v>29</v>
      </c>
    </row>
    <row r="13" spans="1:14" ht="21" customHeight="1" x14ac:dyDescent="0.35">
      <c r="A13" s="26" t="s">
        <v>31</v>
      </c>
      <c r="B13" s="27">
        <v>0</v>
      </c>
      <c r="C13" s="27">
        <v>0</v>
      </c>
      <c r="D13" s="27">
        <v>0</v>
      </c>
      <c r="E13" s="27">
        <v>0</v>
      </c>
      <c r="F13" s="27">
        <v>5</v>
      </c>
      <c r="G13" s="27">
        <v>49</v>
      </c>
      <c r="H13" s="27">
        <v>424</v>
      </c>
      <c r="I13" s="27">
        <v>11407</v>
      </c>
      <c r="J13" s="27">
        <v>73098</v>
      </c>
      <c r="K13" s="27">
        <v>8657</v>
      </c>
      <c r="L13" s="10">
        <f t="shared" si="0"/>
        <v>93640</v>
      </c>
      <c r="M13" s="29" t="s">
        <v>30</v>
      </c>
      <c r="N13" s="29" t="s">
        <v>31</v>
      </c>
    </row>
    <row r="14" spans="1:14" ht="21" customHeight="1" x14ac:dyDescent="0.35">
      <c r="A14" s="26" t="s">
        <v>45</v>
      </c>
      <c r="B14" s="27">
        <v>99</v>
      </c>
      <c r="C14" s="27">
        <v>3514</v>
      </c>
      <c r="D14" s="27">
        <v>15717</v>
      </c>
      <c r="E14" s="27">
        <v>43324</v>
      </c>
      <c r="F14" s="27">
        <v>111326</v>
      </c>
      <c r="G14" s="27">
        <v>77613</v>
      </c>
      <c r="H14" s="27">
        <v>27407</v>
      </c>
      <c r="I14" s="27">
        <v>552</v>
      </c>
      <c r="J14" s="27">
        <v>17</v>
      </c>
      <c r="K14" s="27">
        <v>0</v>
      </c>
      <c r="L14" s="10">
        <f t="shared" si="0"/>
        <v>279569</v>
      </c>
      <c r="M14" s="29" t="s">
        <v>33</v>
      </c>
      <c r="N14" s="29" t="s">
        <v>34</v>
      </c>
    </row>
    <row r="15" spans="1:14" ht="21" customHeight="1" x14ac:dyDescent="0.35">
      <c r="A15" s="26" t="s">
        <v>37</v>
      </c>
      <c r="B15" s="27">
        <v>31</v>
      </c>
      <c r="C15" s="27">
        <v>21</v>
      </c>
      <c r="D15" s="27">
        <v>44</v>
      </c>
      <c r="E15" s="27">
        <v>60</v>
      </c>
      <c r="F15" s="27">
        <v>427</v>
      </c>
      <c r="G15" s="27">
        <v>3322</v>
      </c>
      <c r="H15" s="27">
        <v>41862</v>
      </c>
      <c r="I15" s="27">
        <v>77921</v>
      </c>
      <c r="J15" s="27">
        <v>37556</v>
      </c>
      <c r="K15" s="27">
        <v>51588</v>
      </c>
      <c r="L15" s="10">
        <f t="shared" si="0"/>
        <v>212832</v>
      </c>
      <c r="M15" s="29" t="s">
        <v>36</v>
      </c>
      <c r="N15" s="29" t="s">
        <v>37</v>
      </c>
    </row>
    <row r="16" spans="1:14" ht="21" customHeight="1" x14ac:dyDescent="0.35">
      <c r="A16" s="26" t="s">
        <v>40</v>
      </c>
      <c r="B16" s="27">
        <v>0</v>
      </c>
      <c r="C16" s="27">
        <v>0</v>
      </c>
      <c r="D16" s="27">
        <v>0</v>
      </c>
      <c r="E16" s="27">
        <v>0</v>
      </c>
      <c r="F16" s="27">
        <v>5645</v>
      </c>
      <c r="G16" s="27">
        <v>77347</v>
      </c>
      <c r="H16" s="27">
        <v>72097</v>
      </c>
      <c r="I16" s="27">
        <v>34004</v>
      </c>
      <c r="J16" s="27">
        <v>2254</v>
      </c>
      <c r="K16" s="27">
        <v>3</v>
      </c>
      <c r="L16" s="10">
        <f t="shared" si="0"/>
        <v>191350</v>
      </c>
      <c r="M16" s="29" t="s">
        <v>39</v>
      </c>
      <c r="N16" s="29" t="s">
        <v>40</v>
      </c>
    </row>
    <row r="17" spans="1:14" ht="21" customHeight="1" x14ac:dyDescent="0.35">
      <c r="A17" s="26" t="s">
        <v>42</v>
      </c>
      <c r="B17" s="27">
        <v>0</v>
      </c>
      <c r="C17" s="27">
        <v>0</v>
      </c>
      <c r="D17" s="27">
        <v>0</v>
      </c>
      <c r="E17" s="27">
        <v>0</v>
      </c>
      <c r="F17" s="27">
        <v>4705</v>
      </c>
      <c r="G17" s="27">
        <v>35070</v>
      </c>
      <c r="H17" s="27">
        <v>48453</v>
      </c>
      <c r="I17" s="27">
        <v>19072</v>
      </c>
      <c r="J17" s="27">
        <v>10688</v>
      </c>
      <c r="K17" s="27">
        <v>400</v>
      </c>
      <c r="L17" s="10">
        <f t="shared" si="0"/>
        <v>118388</v>
      </c>
      <c r="M17" s="29" t="s">
        <v>41</v>
      </c>
      <c r="N17" s="29" t="s">
        <v>42</v>
      </c>
    </row>
    <row r="18" spans="1:14" ht="21" customHeight="1" x14ac:dyDescent="0.35">
      <c r="A18" s="26" t="s">
        <v>48</v>
      </c>
      <c r="B18" s="27">
        <v>12028</v>
      </c>
      <c r="C18" s="27">
        <v>62684</v>
      </c>
      <c r="D18" s="27">
        <v>79463</v>
      </c>
      <c r="E18" s="27">
        <v>129403</v>
      </c>
      <c r="F18" s="27">
        <v>162006</v>
      </c>
      <c r="G18" s="27">
        <v>55912</v>
      </c>
      <c r="H18" s="27">
        <v>4687</v>
      </c>
      <c r="I18" s="27">
        <v>0</v>
      </c>
      <c r="J18" s="27">
        <v>0</v>
      </c>
      <c r="K18" s="27">
        <v>0</v>
      </c>
      <c r="L18" s="10">
        <f t="shared" si="0"/>
        <v>506183</v>
      </c>
      <c r="M18" s="29" t="s">
        <v>44</v>
      </c>
      <c r="N18" s="29" t="s">
        <v>45</v>
      </c>
    </row>
    <row r="19" spans="1:14" ht="21" customHeight="1" x14ac:dyDescent="0.35">
      <c r="A19" s="26" t="s">
        <v>50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20</v>
      </c>
      <c r="H19" s="27">
        <v>5128</v>
      </c>
      <c r="I19" s="27">
        <v>75392</v>
      </c>
      <c r="J19" s="27">
        <v>57351</v>
      </c>
      <c r="K19" s="27">
        <v>13065</v>
      </c>
      <c r="L19" s="10">
        <f t="shared" si="0"/>
        <v>150956</v>
      </c>
      <c r="M19" s="29" t="s">
        <v>47</v>
      </c>
      <c r="N19" s="29" t="s">
        <v>48</v>
      </c>
    </row>
    <row r="20" spans="1:14" ht="21" customHeight="1" x14ac:dyDescent="0.35">
      <c r="A20" s="26" t="s">
        <v>53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4</v>
      </c>
      <c r="H20" s="27">
        <v>9162</v>
      </c>
      <c r="I20" s="27">
        <v>33370</v>
      </c>
      <c r="J20" s="27">
        <v>14193</v>
      </c>
      <c r="K20" s="27">
        <v>0</v>
      </c>
      <c r="L20" s="10">
        <f t="shared" si="0"/>
        <v>56729</v>
      </c>
      <c r="M20" s="29" t="s">
        <v>49</v>
      </c>
      <c r="N20" s="29" t="s">
        <v>50</v>
      </c>
    </row>
    <row r="21" spans="1:14" ht="21" customHeight="1" x14ac:dyDescent="0.35">
      <c r="A21" s="26" t="s">
        <v>61</v>
      </c>
      <c r="B21" s="27">
        <v>0</v>
      </c>
      <c r="C21" s="27">
        <v>0</v>
      </c>
      <c r="D21" s="27">
        <v>0</v>
      </c>
      <c r="E21" s="27">
        <v>0</v>
      </c>
      <c r="F21" s="27">
        <v>2</v>
      </c>
      <c r="G21" s="27">
        <v>38</v>
      </c>
      <c r="H21" s="27">
        <v>311</v>
      </c>
      <c r="I21" s="27">
        <v>1922</v>
      </c>
      <c r="J21" s="27">
        <v>1713</v>
      </c>
      <c r="K21" s="27">
        <v>763</v>
      </c>
      <c r="L21" s="10">
        <f t="shared" si="0"/>
        <v>4749</v>
      </c>
      <c r="M21" s="29" t="s">
        <v>52</v>
      </c>
      <c r="N21" s="29" t="s">
        <v>53</v>
      </c>
    </row>
    <row r="22" spans="1:14" ht="21" customHeight="1" x14ac:dyDescent="0.35">
      <c r="A22" s="26" t="s">
        <v>59</v>
      </c>
      <c r="B22" s="27">
        <v>0</v>
      </c>
      <c r="C22" s="27">
        <v>0</v>
      </c>
      <c r="D22" s="27">
        <v>0</v>
      </c>
      <c r="E22" s="27">
        <v>0</v>
      </c>
      <c r="F22" s="27">
        <v>7</v>
      </c>
      <c r="G22" s="27">
        <v>142</v>
      </c>
      <c r="H22" s="27">
        <v>722</v>
      </c>
      <c r="I22" s="27">
        <v>3046</v>
      </c>
      <c r="J22" s="27">
        <v>2420</v>
      </c>
      <c r="K22" s="27">
        <v>946</v>
      </c>
      <c r="L22" s="10">
        <f t="shared" si="0"/>
        <v>7283</v>
      </c>
      <c r="M22" s="29" t="s">
        <v>55</v>
      </c>
      <c r="N22" s="29" t="s">
        <v>56</v>
      </c>
    </row>
    <row r="23" spans="1:14" ht="21" customHeight="1" x14ac:dyDescent="0.35">
      <c r="A23" s="26" t="s">
        <v>56</v>
      </c>
      <c r="B23" s="27">
        <v>5</v>
      </c>
      <c r="C23" s="27">
        <v>3</v>
      </c>
      <c r="D23" s="27">
        <v>14</v>
      </c>
      <c r="E23" s="27">
        <v>18</v>
      </c>
      <c r="F23" s="27">
        <v>66</v>
      </c>
      <c r="G23" s="27">
        <v>829</v>
      </c>
      <c r="H23" s="27">
        <v>6579</v>
      </c>
      <c r="I23" s="27">
        <v>33625</v>
      </c>
      <c r="J23" s="27">
        <v>22330</v>
      </c>
      <c r="K23" s="27">
        <v>6328</v>
      </c>
      <c r="L23" s="10">
        <f t="shared" si="0"/>
        <v>69797</v>
      </c>
      <c r="M23" s="29" t="s">
        <v>58</v>
      </c>
      <c r="N23" s="29" t="s">
        <v>59</v>
      </c>
    </row>
    <row r="24" spans="1:14" ht="21" customHeight="1" x14ac:dyDescent="0.35">
      <c r="A24" s="26" t="s">
        <v>64</v>
      </c>
      <c r="B24" s="27">
        <v>1</v>
      </c>
      <c r="C24" s="27">
        <v>3</v>
      </c>
      <c r="D24" s="27">
        <v>10</v>
      </c>
      <c r="E24" s="27">
        <v>175</v>
      </c>
      <c r="F24" s="27">
        <v>264</v>
      </c>
      <c r="G24" s="27">
        <v>8603</v>
      </c>
      <c r="H24" s="27">
        <v>44702</v>
      </c>
      <c r="I24" s="27">
        <v>24577</v>
      </c>
      <c r="J24" s="27">
        <v>2976</v>
      </c>
      <c r="K24" s="27">
        <v>0</v>
      </c>
      <c r="L24" s="10">
        <f t="shared" si="0"/>
        <v>81311</v>
      </c>
      <c r="M24" s="29" t="s">
        <v>60</v>
      </c>
      <c r="N24" s="29" t="s">
        <v>61</v>
      </c>
    </row>
    <row r="25" spans="1:14" ht="21" customHeight="1" x14ac:dyDescent="0.35">
      <c r="A25" s="26" t="s">
        <v>66</v>
      </c>
      <c r="B25" s="27">
        <v>149</v>
      </c>
      <c r="C25" s="27">
        <v>2771</v>
      </c>
      <c r="D25" s="27">
        <v>11734</v>
      </c>
      <c r="E25" s="27">
        <v>11232</v>
      </c>
      <c r="F25" s="27">
        <v>39297</v>
      </c>
      <c r="G25" s="27">
        <v>79661</v>
      </c>
      <c r="H25" s="27">
        <v>30041</v>
      </c>
      <c r="I25" s="27">
        <v>7586</v>
      </c>
      <c r="J25" s="27">
        <v>354</v>
      </c>
      <c r="K25" s="27">
        <v>0</v>
      </c>
      <c r="L25" s="10">
        <f t="shared" si="0"/>
        <v>182825</v>
      </c>
      <c r="M25" s="29" t="s">
        <v>63</v>
      </c>
      <c r="N25" s="29" t="s">
        <v>64</v>
      </c>
    </row>
    <row r="26" spans="1:14" ht="21" customHeight="1" x14ac:dyDescent="0.35">
      <c r="A26" s="26" t="s">
        <v>70</v>
      </c>
      <c r="B26" s="27">
        <v>0</v>
      </c>
      <c r="C26" s="27">
        <v>0</v>
      </c>
      <c r="D26" s="27">
        <v>0</v>
      </c>
      <c r="E26" s="27">
        <v>339</v>
      </c>
      <c r="F26" s="27">
        <v>5815</v>
      </c>
      <c r="G26" s="27">
        <v>69041</v>
      </c>
      <c r="H26" s="27">
        <v>131335</v>
      </c>
      <c r="I26" s="27">
        <v>55094</v>
      </c>
      <c r="J26" s="27">
        <v>16603</v>
      </c>
      <c r="K26" s="27">
        <v>467</v>
      </c>
      <c r="L26" s="10">
        <f t="shared" si="0"/>
        <v>278694</v>
      </c>
      <c r="M26" s="29" t="s">
        <v>1</v>
      </c>
      <c r="N26" s="29" t="s">
        <v>66</v>
      </c>
    </row>
    <row r="27" spans="1:14" ht="21" customHeight="1" x14ac:dyDescent="0.35">
      <c r="A27" s="26" t="s">
        <v>68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4375</v>
      </c>
      <c r="I27" s="27">
        <v>40757</v>
      </c>
      <c r="J27" s="27">
        <v>64740</v>
      </c>
      <c r="K27" s="27">
        <v>4667</v>
      </c>
      <c r="L27" s="10">
        <f t="shared" si="0"/>
        <v>114539</v>
      </c>
      <c r="M27" s="29" t="s">
        <v>67</v>
      </c>
      <c r="N27" s="29" t="s">
        <v>68</v>
      </c>
    </row>
    <row r="28" spans="1:14" ht="21" customHeight="1" x14ac:dyDescent="0.35">
      <c r="A28" s="26" t="s">
        <v>73</v>
      </c>
      <c r="B28" s="27">
        <v>3629</v>
      </c>
      <c r="C28" s="27">
        <v>3542</v>
      </c>
      <c r="D28" s="27">
        <v>13464</v>
      </c>
      <c r="E28" s="27">
        <v>44029</v>
      </c>
      <c r="F28" s="27">
        <v>142558</v>
      </c>
      <c r="G28" s="27">
        <v>247609</v>
      </c>
      <c r="H28" s="27">
        <v>122684</v>
      </c>
      <c r="I28" s="27">
        <v>40167</v>
      </c>
      <c r="J28" s="27">
        <v>20889</v>
      </c>
      <c r="K28" s="27">
        <v>40406</v>
      </c>
      <c r="L28" s="10">
        <f t="shared" si="0"/>
        <v>678977</v>
      </c>
      <c r="M28" s="29" t="s">
        <v>69</v>
      </c>
      <c r="N28" s="29" t="s">
        <v>70</v>
      </c>
    </row>
    <row r="29" spans="1:14" ht="21" customHeight="1" x14ac:dyDescent="0.35">
      <c r="A29" s="26" t="s">
        <v>88</v>
      </c>
      <c r="B29" s="27">
        <v>3</v>
      </c>
      <c r="C29" s="27">
        <v>0</v>
      </c>
      <c r="D29" s="27">
        <v>3</v>
      </c>
      <c r="E29" s="27">
        <v>7</v>
      </c>
      <c r="F29" s="27">
        <v>18</v>
      </c>
      <c r="G29" s="27">
        <v>138</v>
      </c>
      <c r="H29" s="27">
        <v>806</v>
      </c>
      <c r="I29" s="27">
        <v>3480</v>
      </c>
      <c r="J29" s="27">
        <v>35348</v>
      </c>
      <c r="K29" s="27">
        <v>37839</v>
      </c>
      <c r="L29" s="10">
        <f t="shared" si="0"/>
        <v>77642</v>
      </c>
      <c r="M29" s="29" t="s">
        <v>72</v>
      </c>
      <c r="N29" s="29" t="s">
        <v>73</v>
      </c>
    </row>
    <row r="30" spans="1:14" ht="21" customHeight="1" x14ac:dyDescent="0.35">
      <c r="A30" s="26" t="s">
        <v>90</v>
      </c>
      <c r="B30" s="27">
        <v>3584</v>
      </c>
      <c r="C30" s="27">
        <v>6630</v>
      </c>
      <c r="D30" s="27">
        <v>38543</v>
      </c>
      <c r="E30" s="27">
        <v>81675</v>
      </c>
      <c r="F30" s="27">
        <v>140152</v>
      </c>
      <c r="G30" s="27">
        <v>24208</v>
      </c>
      <c r="H30" s="27">
        <v>1291</v>
      </c>
      <c r="I30" s="27">
        <v>0</v>
      </c>
      <c r="J30" s="27">
        <v>0</v>
      </c>
      <c r="K30" s="27">
        <v>0</v>
      </c>
      <c r="L30" s="10">
        <f t="shared" si="0"/>
        <v>296083</v>
      </c>
      <c r="M30" s="29" t="s">
        <v>75</v>
      </c>
      <c r="N30" s="29" t="s">
        <v>76</v>
      </c>
    </row>
    <row r="31" spans="1:14" ht="21" customHeight="1" x14ac:dyDescent="0.35">
      <c r="A31" s="26" t="s">
        <v>76</v>
      </c>
      <c r="B31" s="27">
        <v>8290</v>
      </c>
      <c r="C31" s="27">
        <v>19706</v>
      </c>
      <c r="D31" s="27">
        <v>55103</v>
      </c>
      <c r="E31" s="27">
        <v>140249</v>
      </c>
      <c r="F31" s="27">
        <v>198274</v>
      </c>
      <c r="G31" s="27">
        <v>40414</v>
      </c>
      <c r="H31" s="27">
        <v>3439</v>
      </c>
      <c r="I31" s="27">
        <v>0</v>
      </c>
      <c r="J31" s="27">
        <v>0</v>
      </c>
      <c r="K31" s="27">
        <v>0</v>
      </c>
      <c r="L31" s="10">
        <f t="shared" si="0"/>
        <v>465475</v>
      </c>
      <c r="M31" s="29" t="s">
        <v>77</v>
      </c>
      <c r="N31" s="29" t="s">
        <v>78</v>
      </c>
    </row>
    <row r="32" spans="1:14" ht="21" customHeight="1" x14ac:dyDescent="0.35">
      <c r="A32" s="26" t="s">
        <v>80</v>
      </c>
      <c r="B32" s="27">
        <v>0</v>
      </c>
      <c r="C32" s="27">
        <v>0</v>
      </c>
      <c r="D32" s="27">
        <v>0</v>
      </c>
      <c r="E32" s="27">
        <v>3</v>
      </c>
      <c r="F32" s="27">
        <v>12</v>
      </c>
      <c r="G32" s="27">
        <v>215</v>
      </c>
      <c r="H32" s="27">
        <v>1124</v>
      </c>
      <c r="I32" s="27">
        <v>3733</v>
      </c>
      <c r="J32" s="27">
        <v>4273</v>
      </c>
      <c r="K32" s="27">
        <v>3301</v>
      </c>
      <c r="L32" s="10">
        <f t="shared" si="0"/>
        <v>12661</v>
      </c>
      <c r="M32" s="29" t="s">
        <v>79</v>
      </c>
      <c r="N32" s="29" t="s">
        <v>80</v>
      </c>
    </row>
    <row r="33" spans="1:14" ht="21" customHeight="1" x14ac:dyDescent="0.35">
      <c r="A33" s="26" t="s">
        <v>82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1</v>
      </c>
      <c r="I33" s="27">
        <v>125</v>
      </c>
      <c r="J33" s="27">
        <v>700</v>
      </c>
      <c r="K33" s="27">
        <v>119</v>
      </c>
      <c r="L33" s="10">
        <f t="shared" si="0"/>
        <v>945</v>
      </c>
      <c r="M33" s="29" t="s">
        <v>81</v>
      </c>
      <c r="N33" s="29" t="s">
        <v>82</v>
      </c>
    </row>
    <row r="34" spans="1:14" ht="21" customHeight="1" x14ac:dyDescent="0.35">
      <c r="A34" s="26" t="s">
        <v>84</v>
      </c>
      <c r="B34" s="27">
        <v>2326</v>
      </c>
      <c r="C34" s="27">
        <v>4912</v>
      </c>
      <c r="D34" s="27">
        <v>5837</v>
      </c>
      <c r="E34" s="27">
        <v>21559</v>
      </c>
      <c r="F34" s="27">
        <v>86457</v>
      </c>
      <c r="G34" s="27">
        <v>112684</v>
      </c>
      <c r="H34" s="27">
        <v>158360</v>
      </c>
      <c r="I34" s="27">
        <v>142506</v>
      </c>
      <c r="J34" s="27">
        <v>94740</v>
      </c>
      <c r="K34" s="27">
        <v>23194</v>
      </c>
      <c r="L34" s="10">
        <f t="shared" si="0"/>
        <v>652575</v>
      </c>
      <c r="M34" s="29" t="s">
        <v>83</v>
      </c>
      <c r="N34" s="29" t="s">
        <v>84</v>
      </c>
    </row>
    <row r="35" spans="1:14" ht="21" customHeight="1" x14ac:dyDescent="0.35">
      <c r="A35" s="26" t="s">
        <v>78</v>
      </c>
      <c r="B35" s="27">
        <v>2</v>
      </c>
      <c r="C35" s="27">
        <v>0</v>
      </c>
      <c r="D35" s="27">
        <v>5</v>
      </c>
      <c r="E35" s="27">
        <v>5</v>
      </c>
      <c r="F35" s="27">
        <v>88</v>
      </c>
      <c r="G35" s="27">
        <v>1486</v>
      </c>
      <c r="H35" s="27">
        <v>15743</v>
      </c>
      <c r="I35" s="27">
        <v>87372</v>
      </c>
      <c r="J35" s="27">
        <v>162387</v>
      </c>
      <c r="K35" s="27">
        <v>200946</v>
      </c>
      <c r="L35" s="10">
        <f t="shared" si="0"/>
        <v>468034</v>
      </c>
      <c r="M35" s="29" t="s">
        <v>85</v>
      </c>
      <c r="N35" s="29" t="s">
        <v>86</v>
      </c>
    </row>
    <row r="36" spans="1:14" ht="21" customHeight="1" x14ac:dyDescent="0.35">
      <c r="A36" s="26" t="s">
        <v>86</v>
      </c>
      <c r="B36" s="27">
        <v>4</v>
      </c>
      <c r="C36" s="27">
        <v>5</v>
      </c>
      <c r="D36" s="27">
        <v>10</v>
      </c>
      <c r="E36" s="27">
        <v>14</v>
      </c>
      <c r="F36" s="27">
        <v>63</v>
      </c>
      <c r="G36" s="27">
        <v>1181</v>
      </c>
      <c r="H36" s="27">
        <v>14842</v>
      </c>
      <c r="I36" s="27">
        <v>41902</v>
      </c>
      <c r="J36" s="27">
        <v>24189</v>
      </c>
      <c r="K36" s="27">
        <v>9437</v>
      </c>
      <c r="L36" s="10">
        <f t="shared" si="0"/>
        <v>91647</v>
      </c>
      <c r="M36" s="29" t="s">
        <v>87</v>
      </c>
      <c r="N36" s="29" t="s">
        <v>88</v>
      </c>
    </row>
    <row r="37" spans="1:14" ht="21" customHeight="1" x14ac:dyDescent="0.35">
      <c r="A37" s="26" t="s">
        <v>92</v>
      </c>
      <c r="B37" s="27">
        <v>0</v>
      </c>
      <c r="C37" s="27">
        <v>0</v>
      </c>
      <c r="D37" s="27">
        <v>0</v>
      </c>
      <c r="E37" s="27">
        <v>0</v>
      </c>
      <c r="F37" s="27">
        <v>155</v>
      </c>
      <c r="G37" s="27">
        <v>3437</v>
      </c>
      <c r="H37" s="27">
        <v>58531</v>
      </c>
      <c r="I37" s="27">
        <v>26020</v>
      </c>
      <c r="J37" s="27">
        <v>27174</v>
      </c>
      <c r="K37" s="27">
        <v>3810</v>
      </c>
      <c r="L37" s="10">
        <f t="shared" si="0"/>
        <v>119127</v>
      </c>
      <c r="M37" s="29" t="s">
        <v>89</v>
      </c>
      <c r="N37" s="29" t="s">
        <v>90</v>
      </c>
    </row>
    <row r="38" spans="1:14" ht="21" customHeight="1" x14ac:dyDescent="0.35">
      <c r="A38" s="26" t="s">
        <v>94</v>
      </c>
      <c r="B38" s="27">
        <v>3216</v>
      </c>
      <c r="C38" s="27">
        <v>8904</v>
      </c>
      <c r="D38" s="27">
        <v>14981</v>
      </c>
      <c r="E38" s="27">
        <v>42970</v>
      </c>
      <c r="F38" s="27">
        <v>99419</v>
      </c>
      <c r="G38" s="27">
        <v>84278</v>
      </c>
      <c r="H38" s="27">
        <v>72462</v>
      </c>
      <c r="I38" s="27">
        <v>22050</v>
      </c>
      <c r="J38" s="27">
        <v>9893</v>
      </c>
      <c r="K38" s="27">
        <v>1262</v>
      </c>
      <c r="L38" s="10">
        <f t="shared" si="0"/>
        <v>359435</v>
      </c>
      <c r="M38" s="29" t="s">
        <v>91</v>
      </c>
      <c r="N38" s="29" t="s">
        <v>92</v>
      </c>
    </row>
    <row r="39" spans="1:14" ht="21" customHeight="1" x14ac:dyDescent="0.35">
      <c r="A39" s="26" t="s">
        <v>96</v>
      </c>
      <c r="B39" s="27">
        <v>48</v>
      </c>
      <c r="C39" s="27">
        <v>33</v>
      </c>
      <c r="D39" s="27">
        <v>61</v>
      </c>
      <c r="E39" s="27">
        <v>98</v>
      </c>
      <c r="F39" s="27">
        <v>655</v>
      </c>
      <c r="G39" s="27">
        <v>5746</v>
      </c>
      <c r="H39" s="27">
        <v>32516</v>
      </c>
      <c r="I39" s="27">
        <v>83529</v>
      </c>
      <c r="J39" s="27">
        <v>70658</v>
      </c>
      <c r="K39" s="27">
        <v>103991</v>
      </c>
      <c r="L39" s="10">
        <f t="shared" si="0"/>
        <v>297335</v>
      </c>
      <c r="M39" s="29" t="s">
        <v>93</v>
      </c>
      <c r="N39" s="29" t="s">
        <v>94</v>
      </c>
    </row>
    <row r="40" spans="1:14" ht="21" customHeight="1" x14ac:dyDescent="0.35">
      <c r="A40" s="26" t="s">
        <v>98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297</v>
      </c>
      <c r="H40" s="27">
        <v>3232</v>
      </c>
      <c r="I40" s="27">
        <v>21354</v>
      </c>
      <c r="J40" s="27">
        <v>44168</v>
      </c>
      <c r="K40" s="27">
        <v>39895</v>
      </c>
      <c r="L40" s="10">
        <f t="shared" si="0"/>
        <v>108946</v>
      </c>
      <c r="M40" s="29" t="s">
        <v>95</v>
      </c>
      <c r="N40" s="29" t="s">
        <v>96</v>
      </c>
    </row>
    <row r="41" spans="1:14" ht="21" customHeight="1" x14ac:dyDescent="0.35">
      <c r="A41" s="26" t="s">
        <v>100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146</v>
      </c>
      <c r="J41" s="27">
        <v>46</v>
      </c>
      <c r="K41" s="27">
        <v>0</v>
      </c>
      <c r="L41" s="10">
        <f t="shared" si="0"/>
        <v>192</v>
      </c>
      <c r="M41" s="29" t="s">
        <v>97</v>
      </c>
      <c r="N41" s="29" t="s">
        <v>98</v>
      </c>
    </row>
    <row r="42" spans="1:14" ht="21" customHeight="1" x14ac:dyDescent="0.35">
      <c r="A42" s="26" t="s">
        <v>102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6</v>
      </c>
      <c r="H42" s="27">
        <v>90</v>
      </c>
      <c r="I42" s="27">
        <v>6196</v>
      </c>
      <c r="J42" s="27">
        <v>30917</v>
      </c>
      <c r="K42" s="27">
        <v>4501</v>
      </c>
      <c r="L42" s="10">
        <f t="shared" si="0"/>
        <v>41710</v>
      </c>
      <c r="M42" s="29" t="s">
        <v>99</v>
      </c>
      <c r="N42" s="29" t="s">
        <v>100</v>
      </c>
    </row>
    <row r="43" spans="1:14" ht="21" customHeight="1" x14ac:dyDescent="0.35">
      <c r="A43" s="26" t="s">
        <v>104</v>
      </c>
      <c r="B43" s="27">
        <v>5198</v>
      </c>
      <c r="C43" s="27">
        <v>10497</v>
      </c>
      <c r="D43" s="27">
        <v>40442</v>
      </c>
      <c r="E43" s="27">
        <v>116892</v>
      </c>
      <c r="F43" s="27">
        <v>184209</v>
      </c>
      <c r="G43" s="27">
        <v>44841</v>
      </c>
      <c r="H43" s="27">
        <v>12769</v>
      </c>
      <c r="I43" s="27">
        <v>2775</v>
      </c>
      <c r="J43" s="27">
        <v>252</v>
      </c>
      <c r="K43" s="27">
        <v>4</v>
      </c>
      <c r="L43" s="10">
        <f t="shared" si="0"/>
        <v>417879</v>
      </c>
      <c r="M43" s="29" t="s">
        <v>101</v>
      </c>
      <c r="N43" s="29" t="s">
        <v>102</v>
      </c>
    </row>
    <row r="44" spans="1:14" ht="21" customHeight="1" x14ac:dyDescent="0.35">
      <c r="A44" s="26" t="s">
        <v>106</v>
      </c>
      <c r="B44" s="27">
        <v>1</v>
      </c>
      <c r="C44" s="27">
        <v>0</v>
      </c>
      <c r="D44" s="27">
        <v>1</v>
      </c>
      <c r="E44" s="27">
        <v>1</v>
      </c>
      <c r="F44" s="27">
        <v>17</v>
      </c>
      <c r="G44" s="27">
        <v>176</v>
      </c>
      <c r="H44" s="27">
        <v>4510</v>
      </c>
      <c r="I44" s="27">
        <v>50361</v>
      </c>
      <c r="J44" s="27">
        <v>44870</v>
      </c>
      <c r="K44" s="27">
        <v>15920</v>
      </c>
      <c r="L44" s="10">
        <f t="shared" si="0"/>
        <v>115857</v>
      </c>
      <c r="M44" s="29" t="s">
        <v>103</v>
      </c>
      <c r="N44" s="29" t="s">
        <v>104</v>
      </c>
    </row>
    <row r="45" spans="1:14" ht="21" customHeight="1" x14ac:dyDescent="0.35">
      <c r="A45" s="26" t="s">
        <v>108</v>
      </c>
      <c r="B45" s="27">
        <v>45733</v>
      </c>
      <c r="C45" s="27">
        <v>72106</v>
      </c>
      <c r="D45" s="27">
        <v>109659</v>
      </c>
      <c r="E45" s="27">
        <v>130064</v>
      </c>
      <c r="F45" s="27">
        <v>267337</v>
      </c>
      <c r="G45" s="27">
        <v>364328</v>
      </c>
      <c r="H45" s="27">
        <v>286166</v>
      </c>
      <c r="I45" s="27">
        <v>62223</v>
      </c>
      <c r="J45" s="27">
        <v>9303</v>
      </c>
      <c r="K45" s="27">
        <v>1073</v>
      </c>
      <c r="L45" s="10">
        <f t="shared" si="0"/>
        <v>1347992</v>
      </c>
      <c r="M45" s="29" t="s">
        <v>105</v>
      </c>
      <c r="N45" s="29" t="s">
        <v>106</v>
      </c>
    </row>
    <row r="46" spans="1:14" ht="21" customHeight="1" x14ac:dyDescent="0.35">
      <c r="A46" s="26" t="s">
        <v>110</v>
      </c>
      <c r="B46" s="27">
        <v>1</v>
      </c>
      <c r="C46" s="27">
        <v>0</v>
      </c>
      <c r="D46" s="27">
        <v>4</v>
      </c>
      <c r="E46" s="27">
        <v>3</v>
      </c>
      <c r="F46" s="27">
        <v>69</v>
      </c>
      <c r="G46" s="27">
        <v>1314</v>
      </c>
      <c r="H46" s="27">
        <v>26330</v>
      </c>
      <c r="I46" s="27">
        <v>79662</v>
      </c>
      <c r="J46" s="27">
        <v>84963</v>
      </c>
      <c r="K46" s="27">
        <v>85399</v>
      </c>
      <c r="L46" s="10">
        <f t="shared" si="0"/>
        <v>277745</v>
      </c>
      <c r="M46" s="29" t="s">
        <v>107</v>
      </c>
      <c r="N46" s="29" t="s">
        <v>108</v>
      </c>
    </row>
    <row r="47" spans="1:14" ht="21" customHeight="1" x14ac:dyDescent="0.35">
      <c r="A47" s="26" t="s">
        <v>114</v>
      </c>
      <c r="B47" s="27">
        <v>3</v>
      </c>
      <c r="C47" s="27">
        <v>3</v>
      </c>
      <c r="D47" s="27">
        <v>7</v>
      </c>
      <c r="E47" s="27">
        <v>19</v>
      </c>
      <c r="F47" s="27">
        <v>85</v>
      </c>
      <c r="G47" s="27">
        <v>361</v>
      </c>
      <c r="H47" s="27">
        <v>1224</v>
      </c>
      <c r="I47" s="27">
        <v>3845</v>
      </c>
      <c r="J47" s="27">
        <v>32017</v>
      </c>
      <c r="K47" s="27">
        <v>51556</v>
      </c>
      <c r="L47" s="10">
        <f t="shared" si="0"/>
        <v>89120</v>
      </c>
      <c r="M47" s="29" t="s">
        <v>109</v>
      </c>
      <c r="N47" s="29" t="s">
        <v>110</v>
      </c>
    </row>
    <row r="48" spans="1:14" ht="21" customHeight="1" x14ac:dyDescent="0.35">
      <c r="A48" s="26" t="s">
        <v>112</v>
      </c>
      <c r="B48" s="27">
        <v>0</v>
      </c>
      <c r="C48" s="27">
        <v>2</v>
      </c>
      <c r="D48" s="27">
        <v>3</v>
      </c>
      <c r="E48" s="27">
        <v>7</v>
      </c>
      <c r="F48" s="27">
        <v>25</v>
      </c>
      <c r="G48" s="27">
        <v>316</v>
      </c>
      <c r="H48" s="27">
        <v>1619</v>
      </c>
      <c r="I48" s="27">
        <v>6606</v>
      </c>
      <c r="J48" s="27">
        <v>7153</v>
      </c>
      <c r="K48" s="27">
        <v>6460</v>
      </c>
      <c r="L48" s="10">
        <f t="shared" si="0"/>
        <v>22191</v>
      </c>
      <c r="M48" s="29" t="s">
        <v>111</v>
      </c>
      <c r="N48" s="29" t="s">
        <v>112</v>
      </c>
    </row>
    <row r="49" spans="1:14" ht="21" customHeight="1" x14ac:dyDescent="0.35">
      <c r="A49" s="26" t="s">
        <v>116</v>
      </c>
      <c r="B49" s="27">
        <v>38</v>
      </c>
      <c r="C49" s="27">
        <v>22</v>
      </c>
      <c r="D49" s="27">
        <v>49</v>
      </c>
      <c r="E49" s="27">
        <v>67</v>
      </c>
      <c r="F49" s="27">
        <v>546</v>
      </c>
      <c r="G49" s="27">
        <v>3916</v>
      </c>
      <c r="H49" s="27">
        <v>23249</v>
      </c>
      <c r="I49" s="27">
        <v>65388</v>
      </c>
      <c r="J49" s="27">
        <v>33461</v>
      </c>
      <c r="K49" s="27">
        <v>47488</v>
      </c>
      <c r="L49" s="10">
        <f t="shared" si="0"/>
        <v>174224</v>
      </c>
      <c r="M49" s="29" t="s">
        <v>113</v>
      </c>
      <c r="N49" s="29" t="s">
        <v>114</v>
      </c>
    </row>
    <row r="50" spans="1:14" ht="21" customHeight="1" x14ac:dyDescent="0.35">
      <c r="A50" s="26" t="s">
        <v>120</v>
      </c>
      <c r="B50" s="27">
        <v>0</v>
      </c>
      <c r="C50" s="27">
        <v>0</v>
      </c>
      <c r="D50" s="27">
        <v>0</v>
      </c>
      <c r="E50" s="27">
        <v>7</v>
      </c>
      <c r="F50" s="27">
        <v>197</v>
      </c>
      <c r="G50" s="27">
        <v>14124</v>
      </c>
      <c r="H50" s="27">
        <v>61424</v>
      </c>
      <c r="I50" s="27">
        <v>36159</v>
      </c>
      <c r="J50" s="27">
        <v>2403</v>
      </c>
      <c r="K50" s="27">
        <v>0</v>
      </c>
      <c r="L50" s="10">
        <f t="shared" si="0"/>
        <v>114314</v>
      </c>
      <c r="M50" s="29" t="s">
        <v>115</v>
      </c>
      <c r="N50" s="29" t="s">
        <v>116</v>
      </c>
    </row>
    <row r="51" spans="1:14" ht="21" customHeight="1" x14ac:dyDescent="0.35">
      <c r="A51" s="26" t="s">
        <v>118</v>
      </c>
      <c r="B51" s="27">
        <v>5</v>
      </c>
      <c r="C51" s="27">
        <v>6</v>
      </c>
      <c r="D51" s="27">
        <v>11</v>
      </c>
      <c r="E51" s="27">
        <v>29</v>
      </c>
      <c r="F51" s="27">
        <v>159</v>
      </c>
      <c r="G51" s="27">
        <v>688</v>
      </c>
      <c r="H51" s="27">
        <v>2849</v>
      </c>
      <c r="I51" s="27">
        <v>7004</v>
      </c>
      <c r="J51" s="27">
        <v>30253</v>
      </c>
      <c r="K51" s="27">
        <v>28094</v>
      </c>
      <c r="L51" s="10">
        <f t="shared" si="0"/>
        <v>69098</v>
      </c>
      <c r="M51" s="29" t="s">
        <v>117</v>
      </c>
      <c r="N51" s="29" t="s">
        <v>118</v>
      </c>
    </row>
    <row r="52" spans="1:14" ht="21" customHeight="1" x14ac:dyDescent="0.35">
      <c r="A52" s="26" t="s">
        <v>122</v>
      </c>
      <c r="B52" s="27">
        <v>15209</v>
      </c>
      <c r="C52" s="27">
        <v>3980</v>
      </c>
      <c r="D52" s="27">
        <v>13639</v>
      </c>
      <c r="E52" s="27">
        <v>18533</v>
      </c>
      <c r="F52" s="27">
        <v>78414</v>
      </c>
      <c r="G52" s="27">
        <v>144895</v>
      </c>
      <c r="H52" s="27">
        <v>84042</v>
      </c>
      <c r="I52" s="27">
        <v>57684</v>
      </c>
      <c r="J52" s="27">
        <v>34444</v>
      </c>
      <c r="K52" s="27">
        <v>21578</v>
      </c>
      <c r="L52" s="10">
        <f t="shared" si="0"/>
        <v>472418</v>
      </c>
      <c r="M52" s="29" t="s">
        <v>119</v>
      </c>
      <c r="N52" s="29" t="s">
        <v>120</v>
      </c>
    </row>
    <row r="53" spans="1:14" ht="21" customHeight="1" x14ac:dyDescent="0.35">
      <c r="M53" s="29" t="s">
        <v>121</v>
      </c>
      <c r="N53" s="29" t="s">
        <v>122</v>
      </c>
    </row>
    <row r="57" spans="1:14" x14ac:dyDescent="0.25">
      <c r="A57" t="s">
        <v>147</v>
      </c>
      <c r="B57" s="5" t="s">
        <v>35</v>
      </c>
    </row>
  </sheetData>
  <mergeCells count="1">
    <mergeCell ref="B3:K3"/>
  </mergeCells>
  <hyperlinks>
    <hyperlink ref="B5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D30" sqref="D30"/>
    </sheetView>
  </sheetViews>
  <sheetFormatPr defaultColWidth="8.85546875" defaultRowHeight="15" x14ac:dyDescent="0.25"/>
  <cols>
    <col min="2" max="2" width="13.28515625" style="34" customWidth="1"/>
  </cols>
  <sheetData>
    <row r="1" spans="1:7" x14ac:dyDescent="0.25">
      <c r="A1" t="str">
        <f>About!B2</f>
        <v>MN</v>
      </c>
      <c r="B1">
        <f>SUMIFS(D4:D53,A4:A53,A1)</f>
        <v>3488.4213959556428</v>
      </c>
    </row>
    <row r="3" spans="1:7" x14ac:dyDescent="0.25">
      <c r="A3" t="s">
        <v>3</v>
      </c>
      <c r="B3" t="s">
        <v>148</v>
      </c>
      <c r="C3" t="s">
        <v>145</v>
      </c>
      <c r="D3" t="s">
        <v>144</v>
      </c>
      <c r="G3" t="s">
        <v>149</v>
      </c>
    </row>
    <row r="4" spans="1:7" ht="15.95" customHeight="1" x14ac:dyDescent="0.25">
      <c r="A4" s="32" t="s">
        <v>7</v>
      </c>
      <c r="B4">
        <v>12727</v>
      </c>
      <c r="C4">
        <f t="shared" ref="C4:C35" si="0">B4/$G$4</f>
        <v>2.0755055446836268</v>
      </c>
      <c r="D4">
        <f t="shared" ref="D4:D35" si="1">C4*1000</f>
        <v>2075.5055446836268</v>
      </c>
      <c r="G4">
        <f>8760*0.7</f>
        <v>6132</v>
      </c>
    </row>
    <row r="5" spans="1:7" ht="15.95" customHeight="1" x14ac:dyDescent="0.25">
      <c r="A5" s="32" t="s">
        <v>10</v>
      </c>
      <c r="B5">
        <v>575</v>
      </c>
      <c r="C5">
        <f t="shared" si="0"/>
        <v>9.3770384866275272E-2</v>
      </c>
      <c r="D5">
        <f t="shared" si="1"/>
        <v>93.770384866275279</v>
      </c>
    </row>
    <row r="6" spans="1:7" ht="15.95" customHeight="1" x14ac:dyDescent="0.25">
      <c r="A6" s="32" t="s">
        <v>12</v>
      </c>
      <c r="B6">
        <v>1925</v>
      </c>
      <c r="C6">
        <f t="shared" si="0"/>
        <v>0.3139269406392694</v>
      </c>
      <c r="D6">
        <f t="shared" si="1"/>
        <v>313.92694063926939</v>
      </c>
    </row>
    <row r="7" spans="1:7" ht="15.95" customHeight="1" x14ac:dyDescent="0.25">
      <c r="A7" s="32" t="s">
        <v>15</v>
      </c>
      <c r="B7">
        <v>15444</v>
      </c>
      <c r="C7">
        <f t="shared" si="0"/>
        <v>2.5185909980430528</v>
      </c>
      <c r="D7">
        <f t="shared" si="1"/>
        <v>2518.5909980430529</v>
      </c>
    </row>
    <row r="8" spans="1:7" ht="15.95" customHeight="1" x14ac:dyDescent="0.25">
      <c r="A8" s="32" t="s">
        <v>18</v>
      </c>
      <c r="B8">
        <v>27919</v>
      </c>
      <c r="C8">
        <f t="shared" si="0"/>
        <v>4.5530006523157205</v>
      </c>
      <c r="D8">
        <f t="shared" si="1"/>
        <v>4553.0006523157208</v>
      </c>
    </row>
    <row r="9" spans="1:7" ht="15.95" customHeight="1" x14ac:dyDescent="0.25">
      <c r="A9" s="32" t="s">
        <v>21</v>
      </c>
      <c r="B9">
        <v>4138</v>
      </c>
      <c r="C9">
        <f t="shared" si="0"/>
        <v>0.67482061317677755</v>
      </c>
      <c r="D9">
        <f t="shared" si="1"/>
        <v>674.82061317677756</v>
      </c>
    </row>
    <row r="10" spans="1:7" ht="15.95" customHeight="1" x14ac:dyDescent="0.25">
      <c r="A10" s="32" t="s">
        <v>23</v>
      </c>
      <c r="B10">
        <v>909</v>
      </c>
      <c r="C10">
        <f t="shared" si="0"/>
        <v>0.14823874755381605</v>
      </c>
      <c r="D10">
        <f t="shared" si="1"/>
        <v>148.23874755381604</v>
      </c>
    </row>
    <row r="11" spans="1:7" ht="15.95" customHeight="1" x14ac:dyDescent="0.25">
      <c r="A11" s="32" t="s">
        <v>26</v>
      </c>
      <c r="B11">
        <v>898</v>
      </c>
      <c r="C11">
        <f t="shared" si="0"/>
        <v>0.14644487932159164</v>
      </c>
      <c r="D11">
        <f t="shared" si="1"/>
        <v>146.44487932159163</v>
      </c>
    </row>
    <row r="12" spans="1:7" ht="15.95" customHeight="1" x14ac:dyDescent="0.25">
      <c r="A12" s="32" t="s">
        <v>29</v>
      </c>
      <c r="B12">
        <v>13358</v>
      </c>
      <c r="C12">
        <f t="shared" si="0"/>
        <v>2.1784083496412263</v>
      </c>
      <c r="D12">
        <f t="shared" si="1"/>
        <v>2178.4083496412263</v>
      </c>
    </row>
    <row r="13" spans="1:7" ht="15.95" customHeight="1" x14ac:dyDescent="0.25">
      <c r="A13" s="32" t="s">
        <v>31</v>
      </c>
      <c r="B13">
        <v>16903</v>
      </c>
      <c r="C13">
        <f t="shared" si="0"/>
        <v>2.7565231572080888</v>
      </c>
      <c r="D13">
        <f t="shared" si="1"/>
        <v>2756.5231572080888</v>
      </c>
    </row>
    <row r="14" spans="1:7" ht="15.95" customHeight="1" x14ac:dyDescent="0.25">
      <c r="A14" s="32" t="s">
        <v>34</v>
      </c>
      <c r="B14">
        <v>724</v>
      </c>
      <c r="C14">
        <f t="shared" si="0"/>
        <v>0.11806914546640573</v>
      </c>
      <c r="D14">
        <f t="shared" si="1"/>
        <v>118.06914546640573</v>
      </c>
    </row>
    <row r="15" spans="1:7" ht="15.95" customHeight="1" x14ac:dyDescent="0.25">
      <c r="A15" s="32" t="s">
        <v>37</v>
      </c>
      <c r="B15">
        <v>5958</v>
      </c>
      <c r="C15">
        <f t="shared" si="0"/>
        <v>0.97162426614481412</v>
      </c>
      <c r="D15">
        <f t="shared" si="1"/>
        <v>971.6242661448141</v>
      </c>
    </row>
    <row r="16" spans="1:7" ht="15.95" customHeight="1" x14ac:dyDescent="0.25">
      <c r="A16" s="32" t="s">
        <v>40</v>
      </c>
      <c r="B16">
        <v>31960</v>
      </c>
      <c r="C16">
        <f t="shared" si="0"/>
        <v>5.2120026092628828</v>
      </c>
      <c r="D16">
        <f t="shared" si="1"/>
        <v>5212.0026092628832</v>
      </c>
    </row>
    <row r="17" spans="1:4" ht="15.95" customHeight="1" x14ac:dyDescent="0.25">
      <c r="A17" s="32" t="s">
        <v>42</v>
      </c>
      <c r="B17">
        <v>17920</v>
      </c>
      <c r="C17">
        <f t="shared" si="0"/>
        <v>2.9223744292237441</v>
      </c>
      <c r="D17">
        <f t="shared" si="1"/>
        <v>2922.3744292237443</v>
      </c>
    </row>
    <row r="18" spans="1:4" ht="15.95" customHeight="1" x14ac:dyDescent="0.25">
      <c r="A18" s="32" t="s">
        <v>45</v>
      </c>
      <c r="B18">
        <v>28928</v>
      </c>
      <c r="C18">
        <f t="shared" si="0"/>
        <v>4.7175472928897584</v>
      </c>
      <c r="D18">
        <f t="shared" si="1"/>
        <v>4717.547292889758</v>
      </c>
    </row>
    <row r="19" spans="1:4" ht="15.95" customHeight="1" x14ac:dyDescent="0.25">
      <c r="A19" s="32" t="s">
        <v>48</v>
      </c>
      <c r="B19">
        <v>12857</v>
      </c>
      <c r="C19">
        <f t="shared" si="0"/>
        <v>2.0967058056099153</v>
      </c>
      <c r="D19">
        <f t="shared" si="1"/>
        <v>2096.7058056099154</v>
      </c>
    </row>
    <row r="20" spans="1:4" ht="15.95" customHeight="1" x14ac:dyDescent="0.25">
      <c r="A20" s="32" t="s">
        <v>50</v>
      </c>
      <c r="B20">
        <v>8322</v>
      </c>
      <c r="C20">
        <f t="shared" si="0"/>
        <v>1.3571428571428572</v>
      </c>
      <c r="D20">
        <f t="shared" si="1"/>
        <v>1357.1428571428571</v>
      </c>
    </row>
    <row r="21" spans="1:4" ht="15.95" customHeight="1" x14ac:dyDescent="0.25">
      <c r="A21" s="32" t="s">
        <v>53</v>
      </c>
      <c r="B21">
        <v>14873</v>
      </c>
      <c r="C21">
        <f t="shared" si="0"/>
        <v>2.4254729288975865</v>
      </c>
      <c r="D21">
        <f t="shared" si="1"/>
        <v>2425.4729288975864</v>
      </c>
    </row>
    <row r="22" spans="1:4" ht="15.95" customHeight="1" x14ac:dyDescent="0.25">
      <c r="A22" s="32" t="s">
        <v>56</v>
      </c>
      <c r="B22">
        <v>4398</v>
      </c>
      <c r="C22">
        <f t="shared" si="0"/>
        <v>0.71722113502935425</v>
      </c>
      <c r="D22">
        <f t="shared" si="1"/>
        <v>717.22113502935429</v>
      </c>
    </row>
    <row r="23" spans="1:4" ht="15.95" customHeight="1" x14ac:dyDescent="0.25">
      <c r="A23" s="32" t="s">
        <v>59</v>
      </c>
      <c r="B23">
        <v>3329</v>
      </c>
      <c r="C23">
        <f t="shared" si="0"/>
        <v>0.54288975864318334</v>
      </c>
      <c r="D23">
        <f t="shared" si="1"/>
        <v>542.88975864318331</v>
      </c>
    </row>
    <row r="24" spans="1:4" ht="15.95" customHeight="1" x14ac:dyDescent="0.25">
      <c r="A24" s="32" t="s">
        <v>61</v>
      </c>
      <c r="B24">
        <v>2149</v>
      </c>
      <c r="C24">
        <f t="shared" si="0"/>
        <v>0.3504566210045662</v>
      </c>
      <c r="D24">
        <f t="shared" si="1"/>
        <v>350.45662100456622</v>
      </c>
    </row>
    <row r="25" spans="1:4" ht="15.95" customHeight="1" x14ac:dyDescent="0.25">
      <c r="A25" s="32" t="s">
        <v>64</v>
      </c>
      <c r="B25">
        <v>11897</v>
      </c>
      <c r="C25">
        <f t="shared" si="0"/>
        <v>1.9401500326157861</v>
      </c>
      <c r="D25">
        <f t="shared" si="1"/>
        <v>1940.1500326157861</v>
      </c>
    </row>
    <row r="26" spans="1:4" ht="15.95" customHeight="1" x14ac:dyDescent="0.25">
      <c r="A26" s="32" t="s">
        <v>66</v>
      </c>
      <c r="B26">
        <v>21391</v>
      </c>
      <c r="C26">
        <f t="shared" si="0"/>
        <v>3.4884213959556427</v>
      </c>
      <c r="D26">
        <f t="shared" si="1"/>
        <v>3488.4213959556428</v>
      </c>
    </row>
    <row r="27" spans="1:4" ht="15.95" customHeight="1" x14ac:dyDescent="0.25">
      <c r="A27" s="32" t="s">
        <v>68</v>
      </c>
      <c r="B27">
        <v>15287</v>
      </c>
      <c r="C27">
        <f t="shared" si="0"/>
        <v>2.4929876060013045</v>
      </c>
      <c r="D27">
        <f t="shared" si="1"/>
        <v>2492.9876060013044</v>
      </c>
    </row>
    <row r="28" spans="1:4" ht="15.95" customHeight="1" x14ac:dyDescent="0.25">
      <c r="A28" s="32" t="s">
        <v>70</v>
      </c>
      <c r="B28">
        <v>13986</v>
      </c>
      <c r="C28">
        <f t="shared" si="0"/>
        <v>2.2808219178082192</v>
      </c>
      <c r="D28">
        <f t="shared" si="1"/>
        <v>2280.821917808219</v>
      </c>
    </row>
    <row r="29" spans="1:4" ht="15.95" customHeight="1" x14ac:dyDescent="0.25">
      <c r="A29" s="32" t="s">
        <v>73</v>
      </c>
      <c r="B29">
        <v>5072</v>
      </c>
      <c r="C29">
        <f t="shared" si="0"/>
        <v>0.82713633398564901</v>
      </c>
      <c r="D29">
        <f t="shared" si="1"/>
        <v>827.136333985649</v>
      </c>
    </row>
    <row r="30" spans="1:4" ht="15.95" customHeight="1" x14ac:dyDescent="0.25">
      <c r="A30" s="32" t="s">
        <v>76</v>
      </c>
      <c r="B30">
        <v>17023</v>
      </c>
      <c r="C30">
        <f t="shared" si="0"/>
        <v>2.7760926288323549</v>
      </c>
      <c r="D30">
        <f t="shared" si="1"/>
        <v>2776.0926288323549</v>
      </c>
    </row>
    <row r="31" spans="1:4" ht="15.95" customHeight="1" x14ac:dyDescent="0.25">
      <c r="A31" s="32" t="s">
        <v>78</v>
      </c>
      <c r="B31">
        <v>614</v>
      </c>
      <c r="C31">
        <f t="shared" si="0"/>
        <v>0.10013046314416177</v>
      </c>
      <c r="D31">
        <f t="shared" si="1"/>
        <v>100.13046314416177</v>
      </c>
    </row>
    <row r="32" spans="1:4" ht="15.95" customHeight="1" x14ac:dyDescent="0.25">
      <c r="A32" s="32" t="s">
        <v>80</v>
      </c>
      <c r="B32">
        <v>1343</v>
      </c>
      <c r="C32">
        <f t="shared" si="0"/>
        <v>0.21901500326157861</v>
      </c>
      <c r="D32">
        <f t="shared" si="1"/>
        <v>219.01500326157861</v>
      </c>
    </row>
    <row r="33" spans="1:4" ht="15.95" customHeight="1" x14ac:dyDescent="0.25">
      <c r="A33" s="32" t="s">
        <v>82</v>
      </c>
      <c r="B33">
        <v>3523</v>
      </c>
      <c r="C33">
        <f t="shared" si="0"/>
        <v>0.57452707110241352</v>
      </c>
      <c r="D33">
        <f t="shared" si="1"/>
        <v>574.52707110241352</v>
      </c>
    </row>
    <row r="34" spans="1:4" ht="15.95" customHeight="1" x14ac:dyDescent="0.25">
      <c r="A34" s="32" t="s">
        <v>84</v>
      </c>
      <c r="B34">
        <v>949</v>
      </c>
      <c r="C34">
        <f t="shared" si="0"/>
        <v>0.15476190476190477</v>
      </c>
      <c r="D34">
        <f t="shared" si="1"/>
        <v>154.76190476190476</v>
      </c>
    </row>
    <row r="35" spans="1:4" ht="15.95" customHeight="1" x14ac:dyDescent="0.25">
      <c r="A35" s="32" t="s">
        <v>86</v>
      </c>
      <c r="B35">
        <v>8509</v>
      </c>
      <c r="C35">
        <f t="shared" si="0"/>
        <v>1.3876386170906718</v>
      </c>
      <c r="D35">
        <f t="shared" si="1"/>
        <v>1387.6386170906719</v>
      </c>
    </row>
    <row r="36" spans="1:4" ht="15.95" customHeight="1" x14ac:dyDescent="0.25">
      <c r="A36" s="32" t="s">
        <v>88</v>
      </c>
      <c r="B36">
        <v>16650</v>
      </c>
      <c r="C36">
        <f t="shared" ref="C36:C67" si="2">B36/$G$4</f>
        <v>2.7152641878669277</v>
      </c>
      <c r="D36">
        <f t="shared" ref="D36:D67" si="3">C36*1000</f>
        <v>2715.2641878669278</v>
      </c>
    </row>
    <row r="37" spans="1:4" ht="15.95" customHeight="1" x14ac:dyDescent="0.25">
      <c r="A37" s="32" t="s">
        <v>90</v>
      </c>
      <c r="B37">
        <v>8216</v>
      </c>
      <c r="C37">
        <f t="shared" si="2"/>
        <v>1.3398564905414221</v>
      </c>
      <c r="D37">
        <f t="shared" si="3"/>
        <v>1339.8564905414221</v>
      </c>
    </row>
    <row r="38" spans="1:4" ht="15.95" customHeight="1" x14ac:dyDescent="0.25">
      <c r="A38" s="32" t="s">
        <v>92</v>
      </c>
      <c r="B38">
        <v>14372</v>
      </c>
      <c r="C38">
        <f t="shared" si="2"/>
        <v>2.3437703848662754</v>
      </c>
      <c r="D38">
        <f t="shared" si="3"/>
        <v>2343.7703848662754</v>
      </c>
    </row>
    <row r="39" spans="1:4" ht="15.95" customHeight="1" x14ac:dyDescent="0.25">
      <c r="A39" s="32" t="s">
        <v>94</v>
      </c>
      <c r="B39">
        <v>5094</v>
      </c>
      <c r="C39">
        <f t="shared" si="2"/>
        <v>0.83072407045009788</v>
      </c>
      <c r="D39">
        <f t="shared" si="3"/>
        <v>830.72407045009788</v>
      </c>
    </row>
    <row r="40" spans="1:4" ht="15.95" customHeight="1" x14ac:dyDescent="0.25">
      <c r="A40" s="32" t="s">
        <v>96</v>
      </c>
      <c r="B40">
        <v>14684</v>
      </c>
      <c r="C40">
        <f t="shared" si="2"/>
        <v>2.3946510110893673</v>
      </c>
      <c r="D40">
        <f t="shared" si="3"/>
        <v>2394.6510110893673</v>
      </c>
    </row>
    <row r="41" spans="1:4" ht="15.95" customHeight="1" x14ac:dyDescent="0.25">
      <c r="A41" s="32" t="s">
        <v>98</v>
      </c>
      <c r="B41">
        <v>13446</v>
      </c>
      <c r="C41">
        <f t="shared" si="2"/>
        <v>2.1927592954990214</v>
      </c>
      <c r="D41">
        <f t="shared" si="3"/>
        <v>2192.7592954990214</v>
      </c>
    </row>
    <row r="42" spans="1:4" ht="15.95" customHeight="1" x14ac:dyDescent="0.25">
      <c r="A42" s="32" t="s">
        <v>100</v>
      </c>
      <c r="B42">
        <v>618</v>
      </c>
      <c r="C42">
        <f t="shared" si="2"/>
        <v>0.10078277886497064</v>
      </c>
      <c r="D42">
        <f t="shared" si="3"/>
        <v>100.78277886497064</v>
      </c>
    </row>
    <row r="43" spans="1:4" ht="15.95" customHeight="1" x14ac:dyDescent="0.25">
      <c r="A43" s="32" t="s">
        <v>102</v>
      </c>
      <c r="B43">
        <v>8415</v>
      </c>
      <c r="C43">
        <f t="shared" si="2"/>
        <v>1.3723091976516635</v>
      </c>
      <c r="D43">
        <f t="shared" si="3"/>
        <v>1372.3091976516635</v>
      </c>
    </row>
    <row r="44" spans="1:4" ht="15.95" customHeight="1" x14ac:dyDescent="0.25">
      <c r="A44" s="32" t="s">
        <v>104</v>
      </c>
      <c r="B44">
        <v>8615</v>
      </c>
      <c r="C44">
        <f t="shared" si="2"/>
        <v>1.4049249836921069</v>
      </c>
      <c r="D44">
        <f t="shared" si="3"/>
        <v>1404.9249836921069</v>
      </c>
    </row>
    <row r="45" spans="1:4" ht="15.95" customHeight="1" x14ac:dyDescent="0.25">
      <c r="A45" s="32" t="s">
        <v>106</v>
      </c>
      <c r="B45">
        <v>8080</v>
      </c>
      <c r="C45">
        <f t="shared" si="2"/>
        <v>1.3176777560339203</v>
      </c>
      <c r="D45">
        <f t="shared" si="3"/>
        <v>1317.6777560339203</v>
      </c>
    </row>
    <row r="46" spans="1:4" ht="15.95" customHeight="1" x14ac:dyDescent="0.25">
      <c r="A46" s="32" t="s">
        <v>108</v>
      </c>
      <c r="B46">
        <v>21976</v>
      </c>
      <c r="C46">
        <f t="shared" si="2"/>
        <v>3.5838225701239401</v>
      </c>
      <c r="D46">
        <f t="shared" si="3"/>
        <v>3583.8225701239403</v>
      </c>
    </row>
    <row r="47" spans="1:4" ht="15.95" customHeight="1" x14ac:dyDescent="0.25">
      <c r="A47" s="32" t="s">
        <v>110</v>
      </c>
      <c r="B47">
        <v>862</v>
      </c>
      <c r="C47">
        <f t="shared" si="2"/>
        <v>0.1405740378343118</v>
      </c>
      <c r="D47">
        <f t="shared" si="3"/>
        <v>140.57403783431181</v>
      </c>
    </row>
    <row r="48" spans="1:4" ht="15.95" customHeight="1" x14ac:dyDescent="0.25">
      <c r="A48" s="32" t="s">
        <v>112</v>
      </c>
      <c r="B48">
        <v>695</v>
      </c>
      <c r="C48">
        <f t="shared" si="2"/>
        <v>0.11333985649054142</v>
      </c>
      <c r="D48">
        <f t="shared" si="3"/>
        <v>113.33985649054142</v>
      </c>
    </row>
    <row r="49" spans="1:4" ht="15.95" customHeight="1" x14ac:dyDescent="0.25">
      <c r="A49" s="32" t="s">
        <v>114</v>
      </c>
      <c r="B49">
        <v>10365</v>
      </c>
      <c r="C49">
        <f t="shared" si="2"/>
        <v>1.6903131115459882</v>
      </c>
      <c r="D49">
        <f t="shared" si="3"/>
        <v>1690.3131115459882</v>
      </c>
    </row>
    <row r="50" spans="1:4" ht="15.95" customHeight="1" x14ac:dyDescent="0.25">
      <c r="A50" s="32" t="s">
        <v>116</v>
      </c>
      <c r="B50">
        <v>13826</v>
      </c>
      <c r="C50">
        <f t="shared" si="2"/>
        <v>2.2547292889758643</v>
      </c>
      <c r="D50">
        <f t="shared" si="3"/>
        <v>2254.7292889758642</v>
      </c>
    </row>
    <row r="51" spans="1:4" ht="15.95" customHeight="1" x14ac:dyDescent="0.25">
      <c r="A51" s="32" t="s">
        <v>118</v>
      </c>
      <c r="B51">
        <v>2688</v>
      </c>
      <c r="C51">
        <f t="shared" si="2"/>
        <v>0.43835616438356162</v>
      </c>
      <c r="D51">
        <f t="shared" si="3"/>
        <v>438.35616438356163</v>
      </c>
    </row>
    <row r="52" spans="1:4" ht="15.95" customHeight="1" x14ac:dyDescent="0.25">
      <c r="A52" s="32" t="s">
        <v>120</v>
      </c>
      <c r="B52">
        <v>13295</v>
      </c>
      <c r="C52">
        <f t="shared" si="2"/>
        <v>2.1681343770384864</v>
      </c>
      <c r="D52">
        <f t="shared" si="3"/>
        <v>2168.1343770384865</v>
      </c>
    </row>
    <row r="53" spans="1:4" ht="15.95" customHeight="1" x14ac:dyDescent="0.25">
      <c r="A53" s="32" t="s">
        <v>122</v>
      </c>
      <c r="B53">
        <v>553</v>
      </c>
      <c r="C53">
        <f t="shared" si="2"/>
        <v>9.0182648401826479E-2</v>
      </c>
      <c r="D53">
        <f t="shared" si="3"/>
        <v>90.182648401826484</v>
      </c>
    </row>
    <row r="54" spans="1:4" ht="15.95" customHeight="1" x14ac:dyDescent="0.25">
      <c r="A54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22" sqref="E22"/>
    </sheetView>
  </sheetViews>
  <sheetFormatPr defaultColWidth="8.85546875" defaultRowHeight="15" x14ac:dyDescent="0.25"/>
  <cols>
    <col min="2" max="2" width="13.85546875" style="34" customWidth="1"/>
  </cols>
  <sheetData>
    <row r="1" spans="1:6" x14ac:dyDescent="0.25">
      <c r="A1" t="str">
        <f>About!B2</f>
        <v>MN</v>
      </c>
      <c r="B1">
        <f>SUMIFS(C3:C52,A3:A52,A1)</f>
        <v>47000</v>
      </c>
    </row>
    <row r="2" spans="1:6" x14ac:dyDescent="0.25">
      <c r="A2" t="s">
        <v>3</v>
      </c>
      <c r="B2" t="s">
        <v>150</v>
      </c>
      <c r="C2" t="s">
        <v>144</v>
      </c>
    </row>
    <row r="3" spans="1:6" ht="15.95" customHeight="1" x14ac:dyDescent="0.25">
      <c r="A3" s="32" t="s">
        <v>7</v>
      </c>
      <c r="B3">
        <v>68</v>
      </c>
      <c r="C3">
        <f t="shared" ref="C3:C12" si="0">B3*1000</f>
        <v>68000</v>
      </c>
    </row>
    <row r="4" spans="1:6" ht="15.95" customHeight="1" x14ac:dyDescent="0.25">
      <c r="A4" s="32" t="s">
        <v>10</v>
      </c>
      <c r="B4">
        <v>9000000</v>
      </c>
      <c r="C4">
        <f t="shared" si="0"/>
        <v>9000000000</v>
      </c>
    </row>
    <row r="5" spans="1:6" ht="15.95" customHeight="1" x14ac:dyDescent="0.25">
      <c r="A5" s="32" t="s">
        <v>12</v>
      </c>
      <c r="B5">
        <v>157</v>
      </c>
      <c r="C5">
        <f t="shared" si="0"/>
        <v>157000</v>
      </c>
    </row>
    <row r="6" spans="1:6" ht="15.95" customHeight="1" x14ac:dyDescent="0.25">
      <c r="A6" s="32" t="s">
        <v>15</v>
      </c>
      <c r="B6">
        <v>80</v>
      </c>
      <c r="C6">
        <f t="shared" si="0"/>
        <v>80000</v>
      </c>
    </row>
    <row r="7" spans="1:6" ht="15.95" customHeight="1" x14ac:dyDescent="0.25">
      <c r="A7" s="32" t="s">
        <v>18</v>
      </c>
      <c r="B7">
        <v>170</v>
      </c>
      <c r="C7">
        <f t="shared" si="0"/>
        <v>170000</v>
      </c>
    </row>
    <row r="8" spans="1:6" ht="15.95" customHeight="1" x14ac:dyDescent="0.25">
      <c r="A8" s="32" t="s">
        <v>21</v>
      </c>
      <c r="B8">
        <v>159</v>
      </c>
      <c r="C8">
        <f t="shared" si="0"/>
        <v>159000</v>
      </c>
    </row>
    <row r="9" spans="1:6" ht="15.95" customHeight="1" x14ac:dyDescent="0.25">
      <c r="A9" s="32" t="s">
        <v>23</v>
      </c>
      <c r="B9">
        <v>7</v>
      </c>
      <c r="C9">
        <f t="shared" si="0"/>
        <v>7000</v>
      </c>
    </row>
    <row r="10" spans="1:6" ht="15.95" customHeight="1" x14ac:dyDescent="0.25">
      <c r="A10" s="32" t="s">
        <v>26</v>
      </c>
      <c r="B10">
        <v>3</v>
      </c>
      <c r="C10">
        <f t="shared" si="0"/>
        <v>3000</v>
      </c>
    </row>
    <row r="11" spans="1:6" ht="15.95" customHeight="1" x14ac:dyDescent="0.25">
      <c r="A11" s="32" t="s">
        <v>29</v>
      </c>
      <c r="B11">
        <v>47</v>
      </c>
      <c r="C11">
        <f t="shared" si="0"/>
        <v>47000</v>
      </c>
    </row>
    <row r="12" spans="1:6" ht="15.95" customHeight="1" x14ac:dyDescent="0.25">
      <c r="A12" s="32" t="s">
        <v>31</v>
      </c>
      <c r="B12">
        <v>45</v>
      </c>
      <c r="C12">
        <f t="shared" si="0"/>
        <v>45000</v>
      </c>
    </row>
    <row r="13" spans="1:6" ht="15.95" customHeight="1" x14ac:dyDescent="0.25">
      <c r="A13" s="32" t="s">
        <v>34</v>
      </c>
      <c r="B13" t="s">
        <v>151</v>
      </c>
      <c r="C13">
        <v>200</v>
      </c>
      <c r="D13" s="5" t="s">
        <v>152</v>
      </c>
    </row>
    <row r="14" spans="1:6" ht="15.95" customHeight="1" x14ac:dyDescent="0.25">
      <c r="A14" s="32" t="s">
        <v>37</v>
      </c>
      <c r="B14">
        <v>126</v>
      </c>
      <c r="C14">
        <f t="shared" ref="C14:C52" si="1">B14*1000</f>
        <v>126000</v>
      </c>
    </row>
    <row r="15" spans="1:6" ht="15.95" customHeight="1" x14ac:dyDescent="0.25">
      <c r="A15" s="32" t="s">
        <v>40</v>
      </c>
      <c r="B15">
        <v>86</v>
      </c>
      <c r="C15">
        <f t="shared" si="1"/>
        <v>86000</v>
      </c>
    </row>
    <row r="16" spans="1:6" ht="15.95" customHeight="1" x14ac:dyDescent="0.25">
      <c r="A16" s="32" t="s">
        <v>42</v>
      </c>
      <c r="B16">
        <v>55</v>
      </c>
      <c r="C16">
        <f t="shared" si="1"/>
        <v>55000</v>
      </c>
      <c r="F16" s="9"/>
    </row>
    <row r="17" spans="1:3" ht="15.95" customHeight="1" x14ac:dyDescent="0.25">
      <c r="A17" s="32" t="s">
        <v>45</v>
      </c>
      <c r="B17">
        <v>77</v>
      </c>
      <c r="C17">
        <f t="shared" si="1"/>
        <v>77000</v>
      </c>
    </row>
    <row r="18" spans="1:3" ht="15.95" customHeight="1" x14ac:dyDescent="0.25">
      <c r="A18" s="32" t="s">
        <v>48</v>
      </c>
      <c r="B18">
        <v>126</v>
      </c>
      <c r="C18">
        <f t="shared" si="1"/>
        <v>126000</v>
      </c>
    </row>
    <row r="19" spans="1:3" ht="15.95" customHeight="1" x14ac:dyDescent="0.25">
      <c r="A19" s="32" t="s">
        <v>50</v>
      </c>
      <c r="B19">
        <v>61</v>
      </c>
      <c r="C19">
        <f t="shared" si="1"/>
        <v>61000</v>
      </c>
    </row>
    <row r="20" spans="1:3" ht="15.95" customHeight="1" x14ac:dyDescent="0.25">
      <c r="A20" s="32" t="s">
        <v>53</v>
      </c>
      <c r="B20">
        <v>61</v>
      </c>
      <c r="C20">
        <f t="shared" si="1"/>
        <v>61000</v>
      </c>
    </row>
    <row r="21" spans="1:3" ht="15.95" customHeight="1" x14ac:dyDescent="0.25">
      <c r="A21" s="32" t="s">
        <v>56</v>
      </c>
      <c r="B21">
        <v>48</v>
      </c>
      <c r="C21">
        <f t="shared" si="1"/>
        <v>48000</v>
      </c>
    </row>
    <row r="22" spans="1:3" ht="15.95" customHeight="1" x14ac:dyDescent="0.25">
      <c r="A22" s="32" t="s">
        <v>59</v>
      </c>
      <c r="B22">
        <v>11</v>
      </c>
      <c r="C22">
        <f t="shared" si="1"/>
        <v>11000</v>
      </c>
    </row>
    <row r="23" spans="1:3" ht="15.95" customHeight="1" x14ac:dyDescent="0.25">
      <c r="A23" s="32" t="s">
        <v>61</v>
      </c>
      <c r="B23">
        <v>12</v>
      </c>
      <c r="C23">
        <f t="shared" si="1"/>
        <v>12000</v>
      </c>
    </row>
    <row r="24" spans="1:3" ht="15.95" customHeight="1" x14ac:dyDescent="0.25">
      <c r="A24" s="32" t="s">
        <v>64</v>
      </c>
      <c r="B24">
        <v>58</v>
      </c>
      <c r="C24">
        <f t="shared" si="1"/>
        <v>58000</v>
      </c>
    </row>
    <row r="25" spans="1:3" ht="15.95" customHeight="1" x14ac:dyDescent="0.25">
      <c r="A25" s="32" t="s">
        <v>66</v>
      </c>
      <c r="B25">
        <v>47</v>
      </c>
      <c r="C25">
        <f t="shared" si="1"/>
        <v>47000</v>
      </c>
    </row>
    <row r="26" spans="1:3" ht="15.95" customHeight="1" x14ac:dyDescent="0.25">
      <c r="A26" s="32" t="s">
        <v>68</v>
      </c>
      <c r="B26">
        <v>71</v>
      </c>
      <c r="C26">
        <f t="shared" si="1"/>
        <v>71000</v>
      </c>
    </row>
    <row r="27" spans="1:3" ht="15.95" customHeight="1" x14ac:dyDescent="0.25">
      <c r="A27" s="32" t="s">
        <v>70</v>
      </c>
      <c r="B27">
        <v>106</v>
      </c>
      <c r="C27">
        <f t="shared" si="1"/>
        <v>106000</v>
      </c>
    </row>
    <row r="28" spans="1:3" ht="15.95" customHeight="1" x14ac:dyDescent="0.25">
      <c r="A28" s="32" t="s">
        <v>73</v>
      </c>
      <c r="B28">
        <v>209</v>
      </c>
      <c r="C28">
        <f t="shared" si="1"/>
        <v>209000</v>
      </c>
    </row>
    <row r="29" spans="1:3" ht="15.95" customHeight="1" x14ac:dyDescent="0.25">
      <c r="A29" s="32" t="s">
        <v>76</v>
      </c>
      <c r="B29">
        <v>118</v>
      </c>
      <c r="C29">
        <f t="shared" si="1"/>
        <v>118000</v>
      </c>
    </row>
    <row r="30" spans="1:3" ht="15.95" customHeight="1" x14ac:dyDescent="0.25">
      <c r="A30" s="32" t="s">
        <v>78</v>
      </c>
      <c r="B30">
        <v>160</v>
      </c>
      <c r="C30">
        <f t="shared" si="1"/>
        <v>160000</v>
      </c>
    </row>
    <row r="31" spans="1:3" ht="15.95" customHeight="1" x14ac:dyDescent="0.25">
      <c r="A31" s="32" t="s">
        <v>80</v>
      </c>
      <c r="B31">
        <v>13</v>
      </c>
      <c r="C31">
        <f t="shared" si="1"/>
        <v>13000</v>
      </c>
    </row>
    <row r="32" spans="1:3" ht="15.95" customHeight="1" x14ac:dyDescent="0.25">
      <c r="A32" s="32" t="s">
        <v>82</v>
      </c>
      <c r="B32">
        <v>4</v>
      </c>
      <c r="C32">
        <f t="shared" si="1"/>
        <v>4000</v>
      </c>
    </row>
    <row r="33" spans="1:3" ht="15.95" customHeight="1" x14ac:dyDescent="0.25">
      <c r="A33" s="32" t="s">
        <v>84</v>
      </c>
      <c r="B33">
        <v>180</v>
      </c>
      <c r="C33">
        <f t="shared" si="1"/>
        <v>180000</v>
      </c>
    </row>
    <row r="34" spans="1:3" ht="15.95" customHeight="1" x14ac:dyDescent="0.25">
      <c r="A34" s="32" t="s">
        <v>86</v>
      </c>
      <c r="B34">
        <v>48</v>
      </c>
      <c r="C34">
        <f t="shared" si="1"/>
        <v>48000</v>
      </c>
    </row>
    <row r="35" spans="1:3" ht="15.95" customHeight="1" x14ac:dyDescent="0.25">
      <c r="A35" s="32" t="s">
        <v>88</v>
      </c>
      <c r="B35">
        <v>53</v>
      </c>
      <c r="C35">
        <f t="shared" si="1"/>
        <v>53000</v>
      </c>
    </row>
    <row r="36" spans="1:3" ht="15.95" customHeight="1" x14ac:dyDescent="0.25">
      <c r="A36" s="32" t="s">
        <v>90</v>
      </c>
      <c r="B36">
        <v>104</v>
      </c>
      <c r="C36">
        <f t="shared" si="1"/>
        <v>104000</v>
      </c>
    </row>
    <row r="37" spans="1:3" ht="15.95" customHeight="1" x14ac:dyDescent="0.25">
      <c r="A37" s="32" t="s">
        <v>92</v>
      </c>
      <c r="B37">
        <v>63</v>
      </c>
      <c r="C37">
        <f t="shared" si="1"/>
        <v>63000</v>
      </c>
    </row>
    <row r="38" spans="1:3" ht="15.95" customHeight="1" x14ac:dyDescent="0.25">
      <c r="A38" s="32" t="s">
        <v>94</v>
      </c>
      <c r="B38">
        <v>99</v>
      </c>
      <c r="C38">
        <f t="shared" si="1"/>
        <v>99000</v>
      </c>
    </row>
    <row r="39" spans="1:3" ht="15.95" customHeight="1" x14ac:dyDescent="0.25">
      <c r="A39" s="32" t="s">
        <v>96</v>
      </c>
      <c r="B39">
        <v>116</v>
      </c>
      <c r="C39">
        <f t="shared" si="1"/>
        <v>116000</v>
      </c>
    </row>
    <row r="40" spans="1:3" ht="15.95" customHeight="1" x14ac:dyDescent="0.25">
      <c r="A40" s="32" t="s">
        <v>98</v>
      </c>
      <c r="B40">
        <v>42</v>
      </c>
      <c r="C40">
        <f t="shared" si="1"/>
        <v>42000</v>
      </c>
    </row>
    <row r="41" spans="1:3" ht="15.95" customHeight="1" x14ac:dyDescent="0.25">
      <c r="A41" s="32" t="s">
        <v>100</v>
      </c>
      <c r="B41">
        <v>1</v>
      </c>
      <c r="C41">
        <f t="shared" si="1"/>
        <v>1000</v>
      </c>
    </row>
    <row r="42" spans="1:3" ht="15.95" customHeight="1" x14ac:dyDescent="0.25">
      <c r="A42" s="32" t="s">
        <v>102</v>
      </c>
      <c r="B42">
        <v>46</v>
      </c>
      <c r="C42">
        <f t="shared" si="1"/>
        <v>46000</v>
      </c>
    </row>
    <row r="43" spans="1:3" ht="15.95" customHeight="1" x14ac:dyDescent="0.25">
      <c r="A43" s="32" t="s">
        <v>104</v>
      </c>
      <c r="B43">
        <v>117</v>
      </c>
      <c r="C43">
        <f t="shared" si="1"/>
        <v>117000</v>
      </c>
    </row>
    <row r="44" spans="1:3" ht="15.95" customHeight="1" x14ac:dyDescent="0.25">
      <c r="A44" s="32" t="s">
        <v>106</v>
      </c>
      <c r="B44">
        <v>54</v>
      </c>
      <c r="C44">
        <f t="shared" si="1"/>
        <v>54000</v>
      </c>
    </row>
    <row r="45" spans="1:3" ht="15.95" customHeight="1" x14ac:dyDescent="0.25">
      <c r="A45" s="32" t="s">
        <v>108</v>
      </c>
      <c r="B45">
        <v>384</v>
      </c>
      <c r="C45">
        <f t="shared" si="1"/>
        <v>384000</v>
      </c>
    </row>
    <row r="46" spans="1:3" ht="15.95" customHeight="1" x14ac:dyDescent="0.25">
      <c r="A46" s="32" t="s">
        <v>110</v>
      </c>
      <c r="B46">
        <v>119</v>
      </c>
      <c r="C46">
        <f t="shared" si="1"/>
        <v>119000</v>
      </c>
    </row>
    <row r="47" spans="1:3" ht="15.95" customHeight="1" x14ac:dyDescent="0.25">
      <c r="A47" s="32" t="s">
        <v>112</v>
      </c>
      <c r="B47">
        <v>5</v>
      </c>
      <c r="C47">
        <f t="shared" si="1"/>
        <v>5000</v>
      </c>
    </row>
    <row r="48" spans="1:3" ht="15.95" customHeight="1" x14ac:dyDescent="0.25">
      <c r="A48" s="32" t="s">
        <v>114</v>
      </c>
      <c r="B48">
        <v>37</v>
      </c>
      <c r="C48">
        <f t="shared" si="1"/>
        <v>37000</v>
      </c>
    </row>
    <row r="49" spans="1:3" ht="15.95" customHeight="1" x14ac:dyDescent="0.25">
      <c r="A49" s="32" t="s">
        <v>116</v>
      </c>
      <c r="B49">
        <v>71</v>
      </c>
      <c r="C49">
        <f t="shared" si="1"/>
        <v>71000</v>
      </c>
    </row>
    <row r="50" spans="1:3" ht="15.95" customHeight="1" x14ac:dyDescent="0.25">
      <c r="A50" s="32" t="s">
        <v>118</v>
      </c>
      <c r="B50">
        <v>33</v>
      </c>
      <c r="C50">
        <f t="shared" si="1"/>
        <v>33000</v>
      </c>
    </row>
    <row r="51" spans="1:3" ht="15.95" customHeight="1" x14ac:dyDescent="0.25">
      <c r="A51" s="32" t="s">
        <v>120</v>
      </c>
      <c r="B51">
        <v>82</v>
      </c>
      <c r="C51">
        <f t="shared" si="1"/>
        <v>82000</v>
      </c>
    </row>
    <row r="52" spans="1:3" ht="15.95" customHeight="1" x14ac:dyDescent="0.25">
      <c r="A52" s="32" t="s">
        <v>122</v>
      </c>
      <c r="B52">
        <v>136</v>
      </c>
      <c r="C52">
        <f t="shared" si="1"/>
        <v>136000</v>
      </c>
    </row>
    <row r="53" spans="1:3" ht="15.95" customHeight="1" x14ac:dyDescent="0.25">
      <c r="A53" s="19"/>
    </row>
  </sheetData>
  <hyperlinks>
    <hyperlink ref="D13" r:id="rId1"/>
  </hyperlink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zoomScale="108" workbookViewId="0">
      <selection activeCell="B9" sqref="B9"/>
    </sheetView>
  </sheetViews>
  <sheetFormatPr defaultColWidth="8.85546875" defaultRowHeight="15" x14ac:dyDescent="0.25"/>
  <cols>
    <col min="1" max="1" width="13.7109375" style="34" customWidth="1"/>
    <col min="2" max="2" width="18.140625" style="34" customWidth="1"/>
    <col min="3" max="3" width="23.42578125" style="34" customWidth="1"/>
    <col min="5" max="5" width="22.42578125" style="34" customWidth="1"/>
    <col min="6" max="6" width="15.28515625" style="34" customWidth="1"/>
    <col min="7" max="7" width="11.85546875" style="34" customWidth="1"/>
    <col min="8" max="8" width="23.7109375" style="34" customWidth="1"/>
    <col min="9" max="9" width="23.85546875" style="34" customWidth="1"/>
    <col min="10" max="10" width="22.28515625" style="34" customWidth="1"/>
    <col min="11" max="11" width="21.140625" style="34" customWidth="1"/>
  </cols>
  <sheetData>
    <row r="1" spans="1:10" x14ac:dyDescent="0.25">
      <c r="A1" t="str">
        <f>About!B2</f>
        <v>MN</v>
      </c>
      <c r="B1">
        <f>SUMIFS(D5:D54,A5:A54,A1)</f>
        <v>286.52968036529683</v>
      </c>
    </row>
    <row r="2" spans="1:10" x14ac:dyDescent="0.25">
      <c r="A2" s="6" t="s">
        <v>153</v>
      </c>
      <c r="B2" s="6"/>
      <c r="C2" s="6"/>
      <c r="D2" s="6"/>
      <c r="E2" s="6"/>
      <c r="F2" s="6"/>
      <c r="I2" s="1"/>
    </row>
    <row r="3" spans="1:10" x14ac:dyDescent="0.25">
      <c r="A3" t="s">
        <v>154</v>
      </c>
      <c r="F3" t="s">
        <v>155</v>
      </c>
      <c r="G3" t="s">
        <v>156</v>
      </c>
      <c r="I3" s="35"/>
    </row>
    <row r="4" spans="1:10" ht="15.95" customHeight="1" x14ac:dyDescent="0.25">
      <c r="A4" s="1" t="s">
        <v>3</v>
      </c>
      <c r="B4" s="13" t="s">
        <v>157</v>
      </c>
      <c r="C4" s="1" t="s">
        <v>145</v>
      </c>
      <c r="D4" s="1" t="s">
        <v>144</v>
      </c>
      <c r="E4" s="1"/>
      <c r="F4">
        <f>8760*0.5</f>
        <v>4380</v>
      </c>
      <c r="G4" s="8" t="s">
        <v>158</v>
      </c>
      <c r="I4" s="35"/>
    </row>
    <row r="5" spans="1:10" ht="15.95" customHeight="1" x14ac:dyDescent="0.25">
      <c r="A5" s="32" t="s">
        <v>7</v>
      </c>
      <c r="B5">
        <v>4103</v>
      </c>
      <c r="C5">
        <f t="shared" ref="C5:C36" si="0">B5/$F$4</f>
        <v>0.93675799086757994</v>
      </c>
      <c r="D5">
        <f t="shared" ref="D5:D36" si="1">C5*1000</f>
        <v>936.75799086757991</v>
      </c>
      <c r="I5" s="35"/>
    </row>
    <row r="6" spans="1:10" ht="15.95" customHeight="1" x14ac:dyDescent="0.25">
      <c r="A6" s="32" t="s">
        <v>10</v>
      </c>
      <c r="B6">
        <v>23676</v>
      </c>
      <c r="C6">
        <f t="shared" si="0"/>
        <v>5.4054794520547942</v>
      </c>
      <c r="D6">
        <f t="shared" si="1"/>
        <v>5405.4794520547939</v>
      </c>
      <c r="I6" s="35"/>
    </row>
    <row r="7" spans="1:10" ht="15.95" customHeight="1" x14ac:dyDescent="0.25">
      <c r="A7" s="32" t="s">
        <v>12</v>
      </c>
      <c r="B7">
        <v>1303</v>
      </c>
      <c r="C7">
        <f t="shared" si="0"/>
        <v>0.29748858447488585</v>
      </c>
      <c r="D7">
        <f t="shared" si="1"/>
        <v>297.48858447488584</v>
      </c>
      <c r="I7" s="35"/>
    </row>
    <row r="8" spans="1:10" ht="15.95" customHeight="1" x14ac:dyDescent="0.25">
      <c r="A8" s="32" t="s">
        <v>15</v>
      </c>
      <c r="B8">
        <v>6093</v>
      </c>
      <c r="C8">
        <f t="shared" si="0"/>
        <v>1.3910958904109589</v>
      </c>
      <c r="D8">
        <f t="shared" si="1"/>
        <v>1391.0958904109589</v>
      </c>
      <c r="I8" s="35"/>
    </row>
    <row r="9" spans="1:10" ht="15.95" customHeight="1" x14ac:dyDescent="0.25">
      <c r="A9" s="32" t="s">
        <v>18</v>
      </c>
      <c r="B9">
        <v>30024</v>
      </c>
      <c r="C9">
        <f t="shared" si="0"/>
        <v>6.8547945205479452</v>
      </c>
      <c r="D9">
        <f t="shared" si="1"/>
        <v>6854.7945205479455</v>
      </c>
      <c r="I9" s="35"/>
    </row>
    <row r="10" spans="1:10" ht="15.95" customHeight="1" x14ac:dyDescent="0.25">
      <c r="A10" s="32" t="s">
        <v>21</v>
      </c>
      <c r="B10">
        <v>7789</v>
      </c>
      <c r="C10">
        <f t="shared" si="0"/>
        <v>1.7783105022831049</v>
      </c>
      <c r="D10">
        <f t="shared" si="1"/>
        <v>1778.3105022831051</v>
      </c>
      <c r="I10" s="35"/>
    </row>
    <row r="11" spans="1:10" ht="15.95" customHeight="1" x14ac:dyDescent="0.25">
      <c r="A11" s="32" t="s">
        <v>23</v>
      </c>
      <c r="B11">
        <v>922</v>
      </c>
      <c r="C11">
        <f t="shared" si="0"/>
        <v>0.21050228310502284</v>
      </c>
      <c r="D11">
        <f t="shared" si="1"/>
        <v>210.50228310502283</v>
      </c>
      <c r="I11" s="35"/>
    </row>
    <row r="12" spans="1:10" ht="15.95" customHeight="1" x14ac:dyDescent="0.25">
      <c r="A12" s="32" t="s">
        <v>26</v>
      </c>
      <c r="B12">
        <v>31</v>
      </c>
      <c r="C12">
        <f t="shared" si="0"/>
        <v>7.0776255707762558E-3</v>
      </c>
      <c r="D12">
        <f t="shared" si="1"/>
        <v>7.0776255707762559</v>
      </c>
      <c r="I12" s="35"/>
    </row>
    <row r="13" spans="1:10" ht="15.95" customHeight="1" x14ac:dyDescent="0.25">
      <c r="A13" s="32" t="s">
        <v>29</v>
      </c>
      <c r="B13">
        <v>682</v>
      </c>
      <c r="C13">
        <f t="shared" si="0"/>
        <v>0.15570776255707763</v>
      </c>
      <c r="D13">
        <f t="shared" si="1"/>
        <v>155.70776255707764</v>
      </c>
      <c r="I13" s="35"/>
    </row>
    <row r="14" spans="1:10" ht="15.95" customHeight="1" x14ac:dyDescent="0.25">
      <c r="A14" s="32" t="s">
        <v>31</v>
      </c>
      <c r="B14">
        <v>1988</v>
      </c>
      <c r="C14">
        <f t="shared" si="0"/>
        <v>0.45388127853881277</v>
      </c>
      <c r="D14">
        <f t="shared" si="1"/>
        <v>453.88127853881275</v>
      </c>
      <c r="I14" s="35"/>
    </row>
    <row r="15" spans="1:10" ht="15.95" customHeight="1" x14ac:dyDescent="0.25">
      <c r="A15" s="32" t="s">
        <v>34</v>
      </c>
      <c r="B15">
        <v>2602</v>
      </c>
      <c r="C15">
        <f t="shared" si="0"/>
        <v>0.59406392694063925</v>
      </c>
      <c r="D15">
        <f t="shared" si="1"/>
        <v>594.06392694063925</v>
      </c>
      <c r="I15" s="35"/>
    </row>
    <row r="16" spans="1:10" ht="15.95" customHeight="1" x14ac:dyDescent="0.25">
      <c r="A16" s="32" t="s">
        <v>37</v>
      </c>
      <c r="B16">
        <v>18758</v>
      </c>
      <c r="C16">
        <f t="shared" si="0"/>
        <v>4.2826484018264841</v>
      </c>
      <c r="D16">
        <f t="shared" si="1"/>
        <v>4282.6484018264837</v>
      </c>
      <c r="I16" s="35"/>
      <c r="J16" s="36"/>
    </row>
    <row r="17" spans="1:10" ht="15.95" customHeight="1" x14ac:dyDescent="0.25">
      <c r="A17" s="32" t="s">
        <v>40</v>
      </c>
      <c r="B17">
        <v>4883</v>
      </c>
      <c r="C17">
        <f t="shared" si="0"/>
        <v>1.1148401826484018</v>
      </c>
      <c r="D17">
        <f t="shared" si="1"/>
        <v>1114.8401826484019</v>
      </c>
      <c r="I17" s="35"/>
    </row>
    <row r="18" spans="1:10" ht="15.95" customHeight="1" x14ac:dyDescent="0.25">
      <c r="A18" s="32" t="s">
        <v>42</v>
      </c>
      <c r="B18" s="36">
        <v>2394</v>
      </c>
      <c r="C18">
        <f t="shared" si="0"/>
        <v>0.54657534246575346</v>
      </c>
      <c r="D18">
        <f t="shared" si="1"/>
        <v>546.57534246575347</v>
      </c>
      <c r="I18" s="35"/>
    </row>
    <row r="19" spans="1:10" ht="15.95" customHeight="1" x14ac:dyDescent="0.25">
      <c r="A19" s="32" t="s">
        <v>45</v>
      </c>
      <c r="B19">
        <v>2818</v>
      </c>
      <c r="C19">
        <f t="shared" si="0"/>
        <v>0.64337899543378996</v>
      </c>
      <c r="D19">
        <f t="shared" si="1"/>
        <v>643.37899543379001</v>
      </c>
      <c r="I19" s="35"/>
    </row>
    <row r="20" spans="1:10" ht="15.95" customHeight="1" x14ac:dyDescent="0.25">
      <c r="A20" s="32" t="s">
        <v>48</v>
      </c>
      <c r="B20">
        <v>2508</v>
      </c>
      <c r="C20">
        <f t="shared" si="0"/>
        <v>0.57260273972602738</v>
      </c>
      <c r="D20">
        <f t="shared" si="1"/>
        <v>572.60273972602738</v>
      </c>
      <c r="I20" s="35"/>
    </row>
    <row r="21" spans="1:10" ht="15.95" customHeight="1" x14ac:dyDescent="0.25">
      <c r="A21" s="32" t="s">
        <v>50</v>
      </c>
      <c r="B21">
        <v>4255</v>
      </c>
      <c r="C21">
        <f t="shared" si="0"/>
        <v>0.97146118721461183</v>
      </c>
      <c r="D21">
        <f t="shared" si="1"/>
        <v>971.46118721461187</v>
      </c>
      <c r="I21" s="35"/>
    </row>
    <row r="22" spans="1:10" ht="15.95" customHeight="1" x14ac:dyDescent="0.25">
      <c r="A22" s="32" t="s">
        <v>53</v>
      </c>
      <c r="B22">
        <v>2423</v>
      </c>
      <c r="C22">
        <f t="shared" si="0"/>
        <v>0.55319634703196352</v>
      </c>
      <c r="D22">
        <f t="shared" si="1"/>
        <v>553.19634703196357</v>
      </c>
      <c r="I22" s="35"/>
    </row>
    <row r="23" spans="1:10" ht="15.95" customHeight="1" x14ac:dyDescent="0.25">
      <c r="A23" s="32" t="s">
        <v>56</v>
      </c>
      <c r="B23">
        <v>3916</v>
      </c>
      <c r="C23">
        <f t="shared" si="0"/>
        <v>0.8940639269406393</v>
      </c>
      <c r="D23">
        <f t="shared" si="1"/>
        <v>894.06392694063925</v>
      </c>
      <c r="I23" s="35"/>
    </row>
    <row r="24" spans="1:10" ht="15.95" customHeight="1" x14ac:dyDescent="0.25">
      <c r="A24" s="32" t="s">
        <v>59</v>
      </c>
      <c r="B24">
        <v>814</v>
      </c>
      <c r="C24">
        <f t="shared" si="0"/>
        <v>0.18584474885844748</v>
      </c>
      <c r="D24">
        <f t="shared" si="1"/>
        <v>185.84474885844747</v>
      </c>
      <c r="I24" s="35"/>
      <c r="J24" s="36"/>
    </row>
    <row r="25" spans="1:10" ht="15.95" customHeight="1" x14ac:dyDescent="0.25">
      <c r="A25" s="32" t="s">
        <v>61</v>
      </c>
      <c r="B25">
        <v>1197</v>
      </c>
      <c r="C25">
        <f t="shared" si="0"/>
        <v>0.27328767123287673</v>
      </c>
      <c r="D25">
        <f t="shared" si="1"/>
        <v>273.28767123287673</v>
      </c>
      <c r="I25" s="35"/>
      <c r="J25" s="32"/>
    </row>
    <row r="26" spans="1:10" ht="15.95" customHeight="1" x14ac:dyDescent="0.25">
      <c r="A26" s="32" t="s">
        <v>64</v>
      </c>
      <c r="B26" s="36">
        <v>1181</v>
      </c>
      <c r="C26">
        <f t="shared" si="0"/>
        <v>0.26963470319634703</v>
      </c>
      <c r="D26">
        <f t="shared" si="1"/>
        <v>269.634703196347</v>
      </c>
      <c r="I26" s="35"/>
    </row>
    <row r="27" spans="1:10" ht="15.95" customHeight="1" x14ac:dyDescent="0.25">
      <c r="A27" s="32" t="s">
        <v>66</v>
      </c>
      <c r="B27" s="32">
        <v>1255</v>
      </c>
      <c r="C27">
        <f t="shared" si="0"/>
        <v>0.2865296803652968</v>
      </c>
      <c r="D27">
        <f t="shared" si="1"/>
        <v>286.52968036529683</v>
      </c>
      <c r="I27" s="35"/>
    </row>
    <row r="28" spans="1:10" ht="15.95" customHeight="1" x14ac:dyDescent="0.25">
      <c r="A28" s="32" t="s">
        <v>68</v>
      </c>
      <c r="B28">
        <v>2211</v>
      </c>
      <c r="C28">
        <f t="shared" si="0"/>
        <v>0.50479452054794516</v>
      </c>
      <c r="D28">
        <f t="shared" si="1"/>
        <v>504.79452054794518</v>
      </c>
      <c r="I28" s="35"/>
    </row>
    <row r="29" spans="1:10" ht="15.95" customHeight="1" x14ac:dyDescent="0.25">
      <c r="A29" s="32" t="s">
        <v>70</v>
      </c>
      <c r="B29">
        <v>7198</v>
      </c>
      <c r="C29">
        <f t="shared" si="0"/>
        <v>1.6433789954337898</v>
      </c>
      <c r="D29">
        <f t="shared" si="1"/>
        <v>1643.3789954337899</v>
      </c>
      <c r="I29" s="35"/>
    </row>
    <row r="30" spans="1:10" ht="15.95" customHeight="1" x14ac:dyDescent="0.25">
      <c r="A30" s="32" t="s">
        <v>73</v>
      </c>
      <c r="B30">
        <v>14547</v>
      </c>
      <c r="C30">
        <f t="shared" si="0"/>
        <v>3.3212328767123287</v>
      </c>
      <c r="D30">
        <f t="shared" si="1"/>
        <v>3321.2328767123286</v>
      </c>
      <c r="I30" s="35"/>
    </row>
    <row r="31" spans="1:10" ht="15.95" customHeight="1" x14ac:dyDescent="0.25">
      <c r="A31" s="32" t="s">
        <v>76</v>
      </c>
      <c r="B31">
        <v>3142</v>
      </c>
      <c r="C31">
        <f t="shared" si="0"/>
        <v>0.71735159817351601</v>
      </c>
      <c r="D31">
        <f t="shared" si="1"/>
        <v>717.35159817351598</v>
      </c>
      <c r="I31" s="35"/>
    </row>
    <row r="32" spans="1:10" ht="15.95" customHeight="1" x14ac:dyDescent="0.25">
      <c r="A32" s="32" t="s">
        <v>78</v>
      </c>
      <c r="B32">
        <v>846</v>
      </c>
      <c r="C32">
        <f t="shared" si="0"/>
        <v>0.19315068493150686</v>
      </c>
      <c r="D32">
        <f t="shared" si="1"/>
        <v>193.15068493150687</v>
      </c>
      <c r="I32" s="35"/>
    </row>
    <row r="33" spans="1:10" ht="15.95" customHeight="1" x14ac:dyDescent="0.25">
      <c r="A33" s="32" t="s">
        <v>80</v>
      </c>
      <c r="B33">
        <v>1741</v>
      </c>
      <c r="C33">
        <f t="shared" si="0"/>
        <v>0.39748858447488583</v>
      </c>
      <c r="D33">
        <f t="shared" si="1"/>
        <v>397.48858447488584</v>
      </c>
      <c r="I33" s="35"/>
    </row>
    <row r="34" spans="1:10" ht="15.95" customHeight="1" x14ac:dyDescent="0.25">
      <c r="A34" s="32" t="s">
        <v>82</v>
      </c>
      <c r="B34">
        <v>549</v>
      </c>
      <c r="C34">
        <f t="shared" si="0"/>
        <v>0.12534246575342467</v>
      </c>
      <c r="D34">
        <f t="shared" si="1"/>
        <v>125.34246575342468</v>
      </c>
      <c r="I34" s="35"/>
    </row>
    <row r="35" spans="1:10" ht="15.95" customHeight="1" x14ac:dyDescent="0.25">
      <c r="A35" s="32" t="s">
        <v>84</v>
      </c>
      <c r="B35">
        <v>1363</v>
      </c>
      <c r="C35">
        <f t="shared" si="0"/>
        <v>0.31118721461187215</v>
      </c>
      <c r="D35">
        <f t="shared" si="1"/>
        <v>311.18721461187215</v>
      </c>
      <c r="I35" s="35"/>
    </row>
    <row r="36" spans="1:10" ht="15.95" customHeight="1" x14ac:dyDescent="0.25">
      <c r="A36" s="32" t="s">
        <v>86</v>
      </c>
      <c r="B36">
        <v>6711</v>
      </c>
      <c r="C36">
        <f t="shared" si="0"/>
        <v>1.5321917808219179</v>
      </c>
      <c r="D36">
        <f t="shared" si="1"/>
        <v>1532.191780821918</v>
      </c>
      <c r="I36" s="35"/>
    </row>
    <row r="37" spans="1:10" ht="15.95" customHeight="1" x14ac:dyDescent="0.25">
      <c r="A37" s="32" t="s">
        <v>88</v>
      </c>
      <c r="B37">
        <v>3037</v>
      </c>
      <c r="C37">
        <f t="shared" ref="C37:C68" si="2">B37/$F$4</f>
        <v>0.69337899543379</v>
      </c>
      <c r="D37">
        <f t="shared" ref="D37:D68" si="3">C37*1000</f>
        <v>693.37899543379001</v>
      </c>
      <c r="I37" s="35"/>
    </row>
    <row r="38" spans="1:10" ht="15.95" customHeight="1" x14ac:dyDescent="0.25">
      <c r="A38" s="32" t="s">
        <v>90</v>
      </c>
      <c r="B38">
        <v>347</v>
      </c>
      <c r="C38">
        <f t="shared" si="2"/>
        <v>7.9223744292237441E-2</v>
      </c>
      <c r="D38">
        <f t="shared" si="3"/>
        <v>79.223744292237441</v>
      </c>
      <c r="I38" s="35"/>
    </row>
    <row r="39" spans="1:10" ht="15.95" customHeight="1" x14ac:dyDescent="0.25">
      <c r="A39" s="32" t="s">
        <v>92</v>
      </c>
      <c r="B39">
        <v>3046</v>
      </c>
      <c r="C39">
        <f t="shared" si="2"/>
        <v>0.69543378995433791</v>
      </c>
      <c r="D39">
        <f t="shared" si="3"/>
        <v>695.43378995433795</v>
      </c>
      <c r="I39" s="35"/>
      <c r="J39" s="33"/>
    </row>
    <row r="40" spans="1:10" ht="15.95" customHeight="1" x14ac:dyDescent="0.25">
      <c r="A40" s="32" t="s">
        <v>94</v>
      </c>
      <c r="B40">
        <v>3016</v>
      </c>
      <c r="C40">
        <f t="shared" si="2"/>
        <v>0.68858447488584473</v>
      </c>
      <c r="D40">
        <f t="shared" si="3"/>
        <v>688.58447488584477</v>
      </c>
      <c r="I40" s="35"/>
    </row>
    <row r="41" spans="1:10" ht="15.95" customHeight="1" x14ac:dyDescent="0.25">
      <c r="A41" s="32" t="s">
        <v>96</v>
      </c>
      <c r="B41" s="33">
        <v>18184</v>
      </c>
      <c r="C41">
        <f t="shared" si="2"/>
        <v>4.1515981735159819</v>
      </c>
      <c r="D41">
        <f t="shared" si="3"/>
        <v>4151.5981735159821</v>
      </c>
      <c r="I41" s="35"/>
    </row>
    <row r="42" spans="1:10" ht="15.95" customHeight="1" x14ac:dyDescent="0.25">
      <c r="A42" s="32" t="s">
        <v>98</v>
      </c>
      <c r="B42">
        <v>8368</v>
      </c>
      <c r="C42">
        <f t="shared" si="2"/>
        <v>1.9105022831050229</v>
      </c>
      <c r="D42">
        <f t="shared" si="3"/>
        <v>1910.5022831050228</v>
      </c>
      <c r="I42" s="35"/>
    </row>
    <row r="43" spans="1:10" ht="15.95" customHeight="1" x14ac:dyDescent="0.25">
      <c r="A43" s="32" t="s">
        <v>100</v>
      </c>
      <c r="B43">
        <v>59</v>
      </c>
      <c r="C43">
        <f t="shared" si="2"/>
        <v>1.3470319634703196E-2</v>
      </c>
      <c r="D43">
        <f t="shared" si="3"/>
        <v>13.470319634703197</v>
      </c>
      <c r="I43" s="35"/>
    </row>
    <row r="44" spans="1:10" ht="15.95" customHeight="1" x14ac:dyDescent="0.25">
      <c r="A44" s="32" t="s">
        <v>102</v>
      </c>
      <c r="B44">
        <v>1889</v>
      </c>
      <c r="C44">
        <f t="shared" si="2"/>
        <v>0.43127853881278538</v>
      </c>
      <c r="D44">
        <f t="shared" si="3"/>
        <v>431.27853881278537</v>
      </c>
      <c r="I44" s="35"/>
    </row>
    <row r="45" spans="1:10" ht="15.95" customHeight="1" x14ac:dyDescent="0.25">
      <c r="A45" s="32" t="s">
        <v>104</v>
      </c>
      <c r="B45">
        <v>1047</v>
      </c>
      <c r="C45">
        <f t="shared" si="2"/>
        <v>0.23904109589041095</v>
      </c>
      <c r="D45">
        <f t="shared" si="3"/>
        <v>239.04109589041096</v>
      </c>
      <c r="I45" s="35"/>
    </row>
    <row r="46" spans="1:10" ht="15.95" customHeight="1" x14ac:dyDescent="0.25">
      <c r="A46" s="32" t="s">
        <v>106</v>
      </c>
      <c r="B46">
        <v>5745</v>
      </c>
      <c r="C46">
        <f t="shared" si="2"/>
        <v>1.3116438356164384</v>
      </c>
      <c r="D46">
        <f t="shared" si="3"/>
        <v>1311.6438356164383</v>
      </c>
      <c r="I46" s="35"/>
    </row>
    <row r="47" spans="1:10" ht="21" customHeight="1" x14ac:dyDescent="0.25">
      <c r="A47" s="32" t="s">
        <v>108</v>
      </c>
      <c r="B47">
        <v>3006</v>
      </c>
      <c r="C47">
        <f t="shared" si="2"/>
        <v>0.68630136986301371</v>
      </c>
      <c r="D47">
        <f t="shared" si="3"/>
        <v>686.30136986301375</v>
      </c>
      <c r="I47" s="35"/>
    </row>
    <row r="48" spans="1:10" ht="15.95" customHeight="1" x14ac:dyDescent="0.25">
      <c r="A48" s="32" t="s">
        <v>110</v>
      </c>
      <c r="B48">
        <v>3528</v>
      </c>
      <c r="C48">
        <f t="shared" si="2"/>
        <v>0.80547945205479454</v>
      </c>
      <c r="D48">
        <f t="shared" si="3"/>
        <v>805.47945205479459</v>
      </c>
      <c r="I48" s="35"/>
    </row>
    <row r="49" spans="1:13" ht="15.95" customHeight="1" x14ac:dyDescent="0.25">
      <c r="A49" s="32" t="s">
        <v>112</v>
      </c>
      <c r="B49">
        <v>1710</v>
      </c>
      <c r="C49">
        <f t="shared" si="2"/>
        <v>0.3904109589041096</v>
      </c>
      <c r="D49">
        <f t="shared" si="3"/>
        <v>390.41095890410958</v>
      </c>
      <c r="I49" s="35"/>
    </row>
    <row r="50" spans="1:13" ht="15.95" customHeight="1" x14ac:dyDescent="0.25">
      <c r="A50" s="32" t="s">
        <v>114</v>
      </c>
      <c r="B50">
        <v>3657</v>
      </c>
      <c r="C50">
        <f t="shared" si="2"/>
        <v>0.83493150684931505</v>
      </c>
      <c r="D50">
        <f t="shared" si="3"/>
        <v>834.93150684931504</v>
      </c>
      <c r="I50" s="35"/>
    </row>
    <row r="51" spans="1:13" ht="15.95" customHeight="1" x14ac:dyDescent="0.25">
      <c r="A51" s="32" t="s">
        <v>116</v>
      </c>
      <c r="B51">
        <v>27249</v>
      </c>
      <c r="C51">
        <f t="shared" si="2"/>
        <v>6.2212328767123291</v>
      </c>
      <c r="D51">
        <f t="shared" si="3"/>
        <v>6221.232876712329</v>
      </c>
      <c r="I51" s="35"/>
    </row>
    <row r="52" spans="1:13" ht="15.95" customHeight="1" x14ac:dyDescent="0.25">
      <c r="A52" s="32" t="s">
        <v>118</v>
      </c>
      <c r="B52">
        <v>4408</v>
      </c>
      <c r="C52">
        <f t="shared" si="2"/>
        <v>1.006392694063927</v>
      </c>
      <c r="D52">
        <f t="shared" si="3"/>
        <v>1006.3926940639269</v>
      </c>
      <c r="I52" s="12"/>
    </row>
    <row r="53" spans="1:13" ht="15.95" customHeight="1" x14ac:dyDescent="0.25">
      <c r="A53" s="32" t="s">
        <v>120</v>
      </c>
      <c r="B53">
        <v>2287</v>
      </c>
      <c r="C53">
        <f t="shared" si="2"/>
        <v>0.52214611872146122</v>
      </c>
      <c r="D53">
        <f t="shared" si="3"/>
        <v>522.14611872146122</v>
      </c>
    </row>
    <row r="54" spans="1:13" ht="15.95" customHeight="1" x14ac:dyDescent="0.25">
      <c r="A54" s="32" t="s">
        <v>122</v>
      </c>
      <c r="B54">
        <v>4445</v>
      </c>
      <c r="C54">
        <f t="shared" si="2"/>
        <v>1.0148401826484019</v>
      </c>
      <c r="D54">
        <f t="shared" si="3"/>
        <v>1014.8401826484019</v>
      </c>
    </row>
    <row r="55" spans="1:13" ht="15.95" customHeight="1" x14ac:dyDescent="0.25">
      <c r="A55" s="19"/>
    </row>
    <row r="58" spans="1:13" ht="20.100000000000001" customHeight="1" x14ac:dyDescent="0.3">
      <c r="I58" s="17"/>
      <c r="J58" s="17"/>
      <c r="K58" s="17"/>
      <c r="L58" s="17"/>
      <c r="M58" s="17"/>
    </row>
    <row r="59" spans="1:13" ht="20.100000000000001" customHeight="1" x14ac:dyDescent="0.3">
      <c r="I59" s="5"/>
      <c r="J59" s="14"/>
      <c r="K59" s="15"/>
      <c r="L59" s="15"/>
      <c r="M59" s="16"/>
    </row>
    <row r="60" spans="1:13" ht="20.100000000000001" customHeight="1" x14ac:dyDescent="0.3">
      <c r="I60" s="14"/>
      <c r="J60" s="15"/>
      <c r="K60" s="15"/>
      <c r="L60" s="16"/>
    </row>
    <row r="61" spans="1:13" ht="20.100000000000001" customHeight="1" x14ac:dyDescent="0.3">
      <c r="I61" s="5"/>
      <c r="J61" s="14"/>
      <c r="K61" s="15"/>
      <c r="L61" s="15"/>
      <c r="M61" s="16"/>
    </row>
    <row r="62" spans="1:13" ht="20.100000000000001" customHeight="1" x14ac:dyDescent="0.3">
      <c r="A62" t="s">
        <v>159</v>
      </c>
      <c r="B62" s="5" t="s">
        <v>160</v>
      </c>
      <c r="I62" s="14"/>
      <c r="J62" s="15"/>
      <c r="K62" s="15"/>
      <c r="L62" s="16"/>
    </row>
    <row r="63" spans="1:13" ht="20.100000000000001" customHeight="1" x14ac:dyDescent="0.3">
      <c r="A63" s="19" t="s">
        <v>161</v>
      </c>
      <c r="B63" s="32"/>
      <c r="C63" s="32"/>
      <c r="D63" s="32"/>
      <c r="E63" s="32"/>
      <c r="F63" s="32"/>
      <c r="G63" s="1" t="s">
        <v>3</v>
      </c>
      <c r="H63" s="13" t="s">
        <v>162</v>
      </c>
      <c r="I63" s="1" t="s">
        <v>163</v>
      </c>
      <c r="J63" s="14"/>
      <c r="K63" s="15"/>
      <c r="L63" s="15"/>
      <c r="M63" s="16"/>
    </row>
    <row r="64" spans="1:13" ht="20.100000000000001" customHeight="1" x14ac:dyDescent="0.3">
      <c r="A64" s="32" t="s">
        <v>164</v>
      </c>
      <c r="B64" s="32" t="s">
        <v>165</v>
      </c>
      <c r="C64" s="32" t="s">
        <v>166</v>
      </c>
      <c r="D64" s="32" t="s">
        <v>167</v>
      </c>
      <c r="E64" s="32" t="s">
        <v>168</v>
      </c>
      <c r="F64" s="32" t="s">
        <v>169</v>
      </c>
      <c r="G64" s="35" t="s">
        <v>6</v>
      </c>
      <c r="J64" s="15"/>
      <c r="K64" s="15"/>
      <c r="L64" s="16"/>
    </row>
    <row r="65" spans="1:13" ht="20.100000000000001" customHeight="1" x14ac:dyDescent="0.3">
      <c r="A65" s="32" t="s">
        <v>170</v>
      </c>
      <c r="B65" s="32">
        <f>1050+1093</f>
        <v>2143</v>
      </c>
      <c r="C65" s="32">
        <f>6161000 + 6272000</f>
        <v>12433000</v>
      </c>
      <c r="D65" s="20">
        <v>0.67</v>
      </c>
      <c r="E65" s="32" t="s">
        <v>171</v>
      </c>
      <c r="F65">
        <f>B65/5</f>
        <v>428.6</v>
      </c>
      <c r="G65" s="35" t="s">
        <v>9</v>
      </c>
      <c r="J65" s="14"/>
      <c r="K65" s="14"/>
      <c r="L65" s="15"/>
      <c r="M65" s="16"/>
    </row>
    <row r="66" spans="1:13" ht="20.100000000000001" customHeight="1" x14ac:dyDescent="0.3">
      <c r="A66" s="32" t="s">
        <v>172</v>
      </c>
      <c r="B66" s="32">
        <f>3043+1667</f>
        <v>4710</v>
      </c>
      <c r="C66" s="32">
        <f>16711000+9234000</f>
        <v>25945000</v>
      </c>
      <c r="D66" s="20">
        <v>0.63</v>
      </c>
      <c r="E66" s="32" t="s">
        <v>173</v>
      </c>
      <c r="F66">
        <f>B66/7</f>
        <v>672.85714285714289</v>
      </c>
      <c r="G66" s="18" t="s">
        <v>11</v>
      </c>
      <c r="H66">
        <f>F77+F78</f>
        <v>1477.6</v>
      </c>
      <c r="I66" t="s">
        <v>174</v>
      </c>
      <c r="J66" s="15"/>
      <c r="K66" s="15"/>
      <c r="L66" s="16"/>
    </row>
    <row r="67" spans="1:13" ht="20.100000000000001" customHeight="1" x14ac:dyDescent="0.3">
      <c r="A67" s="32" t="s">
        <v>175</v>
      </c>
      <c r="B67" s="32">
        <f>1389+1172</f>
        <v>2561</v>
      </c>
      <c r="C67" s="32">
        <f>7785000+6420000</f>
        <v>14205000</v>
      </c>
      <c r="D67" s="20">
        <v>0.64</v>
      </c>
      <c r="E67" s="32" t="s">
        <v>176</v>
      </c>
      <c r="F67">
        <f>B67/6</f>
        <v>426.83333333333331</v>
      </c>
      <c r="G67" s="35" t="s">
        <v>14</v>
      </c>
      <c r="J67" s="14"/>
      <c r="K67" s="15"/>
      <c r="L67" s="15"/>
      <c r="M67" s="16"/>
    </row>
    <row r="68" spans="1:13" ht="20.100000000000001" customHeight="1" x14ac:dyDescent="0.3">
      <c r="A68" s="32" t="s">
        <v>177</v>
      </c>
      <c r="B68" s="32">
        <f>1160+265</f>
        <v>1425</v>
      </c>
      <c r="C68" s="32">
        <f>1538000+6906000</f>
        <v>8444000</v>
      </c>
      <c r="D68" s="20">
        <v>0.68</v>
      </c>
      <c r="E68" s="32" t="s">
        <v>178</v>
      </c>
      <c r="F68">
        <f>B68/4</f>
        <v>356.25</v>
      </c>
      <c r="G68" s="35" t="s">
        <v>17</v>
      </c>
      <c r="J68" s="15"/>
      <c r="K68" s="15"/>
      <c r="L68" s="16"/>
    </row>
    <row r="69" spans="1:13" ht="20.100000000000001" customHeight="1" x14ac:dyDescent="0.3">
      <c r="A69" s="32" t="s">
        <v>91</v>
      </c>
      <c r="B69" s="32">
        <v>4757</v>
      </c>
      <c r="C69" s="32"/>
      <c r="D69" s="20">
        <v>0.61</v>
      </c>
      <c r="E69" s="32" t="s">
        <v>179</v>
      </c>
      <c r="F69">
        <f>B69/6</f>
        <v>792.83333333333337</v>
      </c>
      <c r="G69" s="18" t="s">
        <v>20</v>
      </c>
      <c r="H69">
        <f>F78</f>
        <v>871</v>
      </c>
      <c r="I69" t="s">
        <v>180</v>
      </c>
      <c r="J69" s="14"/>
      <c r="K69" s="14"/>
      <c r="L69" s="15"/>
      <c r="M69" s="16"/>
    </row>
    <row r="70" spans="1:13" ht="20.100000000000001" customHeight="1" x14ac:dyDescent="0.3">
      <c r="A70" s="32" t="s">
        <v>105</v>
      </c>
      <c r="B70" s="32">
        <v>1363</v>
      </c>
      <c r="C70" s="32"/>
      <c r="D70" s="20">
        <v>0.67</v>
      </c>
      <c r="E70" s="32" t="s">
        <v>181</v>
      </c>
      <c r="F70">
        <f>B70/2</f>
        <v>681.5</v>
      </c>
      <c r="G70" s="35" t="s">
        <v>22</v>
      </c>
      <c r="H70">
        <f>F66</f>
        <v>672.85714285714289</v>
      </c>
      <c r="I70" t="s">
        <v>170</v>
      </c>
      <c r="J70" s="14"/>
      <c r="K70" s="15"/>
      <c r="L70" s="16"/>
    </row>
    <row r="71" spans="1:13" ht="20.100000000000001" customHeight="1" x14ac:dyDescent="0.3">
      <c r="A71" s="32" t="s">
        <v>182</v>
      </c>
      <c r="B71" s="32">
        <v>2081</v>
      </c>
      <c r="C71" s="32"/>
      <c r="D71" s="20">
        <v>0.65</v>
      </c>
      <c r="E71" s="32" t="s">
        <v>183</v>
      </c>
      <c r="F71">
        <f>B71/5</f>
        <v>416.2</v>
      </c>
      <c r="G71" s="35" t="s">
        <v>25</v>
      </c>
      <c r="H71">
        <f>F66</f>
        <v>672.85714285714289</v>
      </c>
      <c r="I71" t="s">
        <v>172</v>
      </c>
      <c r="J71" s="14"/>
      <c r="K71" s="15"/>
      <c r="L71" s="15"/>
      <c r="M71" s="16"/>
    </row>
    <row r="72" spans="1:13" ht="20.100000000000001" customHeight="1" x14ac:dyDescent="0.3">
      <c r="A72" s="32" t="s">
        <v>184</v>
      </c>
      <c r="B72" s="32">
        <f>1741+331</f>
        <v>2072</v>
      </c>
      <c r="C72" s="32"/>
      <c r="D72" s="20">
        <v>0.68</v>
      </c>
      <c r="E72" s="32" t="s">
        <v>185</v>
      </c>
      <c r="F72">
        <f>B72/3</f>
        <v>690.66666666666663</v>
      </c>
      <c r="G72" s="18" t="s">
        <v>28</v>
      </c>
      <c r="H72">
        <f>M126</f>
        <v>0</v>
      </c>
      <c r="I72" s="32" t="s">
        <v>175</v>
      </c>
      <c r="J72" s="15"/>
      <c r="K72" s="15"/>
      <c r="L72" s="16"/>
    </row>
    <row r="73" spans="1:13" ht="20.100000000000001" customHeight="1" x14ac:dyDescent="0.3">
      <c r="A73" s="32" t="s">
        <v>186</v>
      </c>
      <c r="B73" s="32">
        <f>68+82</f>
        <v>150</v>
      </c>
      <c r="C73" s="32"/>
      <c r="D73" s="20">
        <v>0.63</v>
      </c>
      <c r="E73" s="32" t="s">
        <v>187</v>
      </c>
      <c r="F73">
        <f>B73/2</f>
        <v>75</v>
      </c>
      <c r="G73" s="35" t="s">
        <v>30</v>
      </c>
      <c r="J73" s="14"/>
      <c r="K73" s="15"/>
      <c r="L73" s="15"/>
      <c r="M73" s="16"/>
    </row>
    <row r="74" spans="1:13" ht="20.100000000000001" customHeight="1" x14ac:dyDescent="0.3">
      <c r="A74" s="32" t="s">
        <v>69</v>
      </c>
      <c r="B74" s="32">
        <f>3027+8659</f>
        <v>11686</v>
      </c>
      <c r="C74" s="32"/>
      <c r="D74" s="20">
        <v>0.68</v>
      </c>
      <c r="E74" s="32" t="s">
        <v>188</v>
      </c>
      <c r="F74">
        <f>B74/7</f>
        <v>1669.4285714285713</v>
      </c>
      <c r="G74" s="35" t="s">
        <v>33</v>
      </c>
      <c r="J74" s="14"/>
      <c r="K74" s="15"/>
      <c r="L74" s="16"/>
    </row>
    <row r="75" spans="1:13" ht="20.100000000000001" customHeight="1" x14ac:dyDescent="0.3">
      <c r="A75" s="32" t="s">
        <v>189</v>
      </c>
      <c r="B75" s="32">
        <f>395+388</f>
        <v>783</v>
      </c>
      <c r="C75" s="32"/>
      <c r="D75" s="20">
        <v>0.66</v>
      </c>
      <c r="E75" s="32" t="s">
        <v>108</v>
      </c>
      <c r="F75">
        <f>B75</f>
        <v>783</v>
      </c>
      <c r="G75" s="35" t="s">
        <v>36</v>
      </c>
      <c r="J75" s="14"/>
      <c r="K75" s="14"/>
      <c r="L75" s="15"/>
      <c r="M75" s="16"/>
    </row>
    <row r="76" spans="1:13" ht="20.100000000000001" customHeight="1" x14ac:dyDescent="0.3">
      <c r="A76" s="32" t="s">
        <v>190</v>
      </c>
      <c r="B76" s="32">
        <f>1336+301</f>
        <v>1637</v>
      </c>
      <c r="C76" s="32"/>
      <c r="D76" s="20">
        <v>0.55000000000000004</v>
      </c>
      <c r="E76" s="32" t="s">
        <v>191</v>
      </c>
      <c r="F76">
        <f>B76/2</f>
        <v>818.5</v>
      </c>
      <c r="G76" s="18" t="s">
        <v>39</v>
      </c>
      <c r="H76">
        <f>F71</f>
        <v>416.2</v>
      </c>
      <c r="I76" s="32" t="s">
        <v>182</v>
      </c>
      <c r="J76" s="14"/>
      <c r="K76" s="15"/>
      <c r="L76" s="16"/>
    </row>
    <row r="77" spans="1:13" ht="20.100000000000001" customHeight="1" x14ac:dyDescent="0.3">
      <c r="A77" s="32" t="s">
        <v>192</v>
      </c>
      <c r="B77" s="32">
        <f>1942+1091</f>
        <v>3033</v>
      </c>
      <c r="C77" s="32"/>
      <c r="D77" s="20">
        <v>0.66</v>
      </c>
      <c r="E77" s="32" t="s">
        <v>193</v>
      </c>
      <c r="F77">
        <f>B77/5</f>
        <v>606.6</v>
      </c>
      <c r="G77" s="18" t="s">
        <v>41</v>
      </c>
      <c r="H77" s="36">
        <v>792.83333330000005</v>
      </c>
      <c r="I77" t="s">
        <v>91</v>
      </c>
      <c r="J77" s="14"/>
      <c r="K77" s="15"/>
      <c r="L77" s="15"/>
      <c r="M77" s="16"/>
    </row>
    <row r="78" spans="1:13" ht="20.100000000000001" customHeight="1" x14ac:dyDescent="0.3">
      <c r="A78" s="32" t="s">
        <v>180</v>
      </c>
      <c r="B78" s="32">
        <f>2166+447</f>
        <v>2613</v>
      </c>
      <c r="C78" s="32"/>
      <c r="D78" s="20">
        <v>0.7</v>
      </c>
      <c r="E78" s="32" t="s">
        <v>194</v>
      </c>
      <c r="F78">
        <f>B78/3</f>
        <v>871</v>
      </c>
      <c r="G78" s="35" t="s">
        <v>44</v>
      </c>
      <c r="J78" s="15"/>
      <c r="K78" s="15"/>
      <c r="L78" s="16"/>
    </row>
    <row r="79" spans="1:13" ht="20.100000000000001" customHeight="1" x14ac:dyDescent="0.3">
      <c r="A79" s="32" t="s">
        <v>195</v>
      </c>
      <c r="B79" s="32">
        <f>148+416</f>
        <v>564</v>
      </c>
      <c r="C79" s="32"/>
      <c r="D79" s="20">
        <v>0.65</v>
      </c>
      <c r="E79" s="32" t="s">
        <v>196</v>
      </c>
      <c r="F79">
        <f>B79/3</f>
        <v>188</v>
      </c>
      <c r="G79" s="35" t="s">
        <v>47</v>
      </c>
      <c r="J79" s="14"/>
      <c r="K79" s="15"/>
      <c r="L79" s="15"/>
      <c r="M79" s="16"/>
    </row>
    <row r="80" spans="1:13" ht="20.100000000000001" customHeight="1" x14ac:dyDescent="0.3">
      <c r="A80" s="32" t="s">
        <v>197</v>
      </c>
      <c r="B80" s="32">
        <f>15997+9228</f>
        <v>25225</v>
      </c>
      <c r="C80" s="32"/>
      <c r="D80" s="20">
        <v>0.69</v>
      </c>
      <c r="E80" s="22" t="s">
        <v>198</v>
      </c>
      <c r="F80">
        <f>B80/4</f>
        <v>6306.25</v>
      </c>
      <c r="G80" s="35" t="s">
        <v>49</v>
      </c>
      <c r="J80" s="15"/>
      <c r="K80" s="15"/>
      <c r="L80" s="16"/>
    </row>
    <row r="81" spans="1:13" ht="20.100000000000001" customHeight="1" x14ac:dyDescent="0.3">
      <c r="A81" s="32" t="s">
        <v>17</v>
      </c>
      <c r="B81" s="32">
        <f>4029+3025</f>
        <v>7054</v>
      </c>
      <c r="C81" s="32"/>
      <c r="D81" s="20">
        <v>0.63</v>
      </c>
      <c r="E81" s="21" t="s">
        <v>18</v>
      </c>
      <c r="F81">
        <f>B81</f>
        <v>7054</v>
      </c>
      <c r="G81" s="35" t="s">
        <v>52</v>
      </c>
      <c r="J81" s="14"/>
      <c r="K81" s="14"/>
      <c r="L81" s="15"/>
      <c r="M81" s="16"/>
    </row>
    <row r="82" spans="1:13" ht="20.100000000000001" customHeight="1" x14ac:dyDescent="0.3">
      <c r="A82" s="32" t="s">
        <v>9</v>
      </c>
      <c r="B82" s="32">
        <v>4723</v>
      </c>
      <c r="C82" s="32"/>
      <c r="D82" s="32" t="s">
        <v>151</v>
      </c>
      <c r="E82" s="32"/>
      <c r="F82">
        <f>B82</f>
        <v>4723</v>
      </c>
      <c r="G82" s="18" t="s">
        <v>55</v>
      </c>
      <c r="H82">
        <f>F65</f>
        <v>428.6</v>
      </c>
      <c r="I82" t="s">
        <v>170</v>
      </c>
      <c r="J82" s="14"/>
      <c r="K82" s="15"/>
      <c r="L82" s="16"/>
    </row>
    <row r="83" spans="1:13" ht="20.100000000000001" customHeight="1" x14ac:dyDescent="0.3">
      <c r="A83" s="32" t="s">
        <v>33</v>
      </c>
      <c r="B83" s="32">
        <v>145</v>
      </c>
      <c r="C83" s="32"/>
      <c r="D83" s="20">
        <v>0.53</v>
      </c>
      <c r="E83" s="32" t="s">
        <v>34</v>
      </c>
      <c r="F83">
        <f>B83</f>
        <v>145</v>
      </c>
      <c r="G83" s="18" t="s">
        <v>58</v>
      </c>
      <c r="H83">
        <f>F66</f>
        <v>672.85714285714289</v>
      </c>
      <c r="I83" t="s">
        <v>172</v>
      </c>
      <c r="J83" s="14"/>
      <c r="K83" s="15"/>
      <c r="L83" s="15"/>
      <c r="M83" s="16"/>
    </row>
    <row r="84" spans="1:13" ht="20.100000000000001" customHeight="1" x14ac:dyDescent="0.3">
      <c r="G84" s="35" t="s">
        <v>60</v>
      </c>
      <c r="I84" t="s">
        <v>170</v>
      </c>
      <c r="J84" s="14"/>
      <c r="K84" s="15"/>
      <c r="L84" s="16"/>
    </row>
    <row r="85" spans="1:13" ht="20.100000000000001" customHeight="1" x14ac:dyDescent="0.3">
      <c r="G85" s="18" t="s">
        <v>63</v>
      </c>
      <c r="H85" s="36">
        <f>F68</f>
        <v>356.25</v>
      </c>
      <c r="I85" s="32" t="s">
        <v>177</v>
      </c>
      <c r="J85" s="14"/>
      <c r="K85" s="15"/>
      <c r="L85" s="15"/>
      <c r="M85" s="16"/>
    </row>
    <row r="86" spans="1:13" ht="20.100000000000001" customHeight="1" x14ac:dyDescent="0.3">
      <c r="G86" s="18" t="s">
        <v>1</v>
      </c>
      <c r="H86" s="32">
        <f>F73+F71</f>
        <v>491.2</v>
      </c>
      <c r="I86" t="s">
        <v>199</v>
      </c>
      <c r="J86" s="15"/>
      <c r="K86" s="15"/>
      <c r="L86" s="16"/>
    </row>
    <row r="87" spans="1:13" ht="20.100000000000001" customHeight="1" x14ac:dyDescent="0.3">
      <c r="G87" s="35" t="s">
        <v>67</v>
      </c>
      <c r="J87" s="14"/>
      <c r="K87" s="15"/>
      <c r="L87" s="15"/>
      <c r="M87" s="16"/>
    </row>
    <row r="88" spans="1:13" ht="20.100000000000001" customHeight="1" x14ac:dyDescent="0.3">
      <c r="G88" s="35" t="s">
        <v>69</v>
      </c>
      <c r="J88" s="14"/>
      <c r="K88" s="15"/>
      <c r="L88" s="16"/>
    </row>
    <row r="89" spans="1:13" ht="20.100000000000001" customHeight="1" x14ac:dyDescent="0.3">
      <c r="G89" s="35" t="s">
        <v>72</v>
      </c>
      <c r="J89" s="14"/>
      <c r="K89" s="14"/>
      <c r="L89" s="15"/>
      <c r="M89" s="16"/>
    </row>
    <row r="90" spans="1:13" ht="20.100000000000001" customHeight="1" x14ac:dyDescent="0.3">
      <c r="G90" s="35" t="s">
        <v>75</v>
      </c>
      <c r="J90" s="14"/>
      <c r="K90" s="15"/>
      <c r="L90" s="16"/>
    </row>
    <row r="91" spans="1:13" ht="20.100000000000001" customHeight="1" x14ac:dyDescent="0.3">
      <c r="G91" s="18" t="s">
        <v>77</v>
      </c>
      <c r="H91">
        <f>F78+F79</f>
        <v>1059</v>
      </c>
      <c r="I91" t="s">
        <v>200</v>
      </c>
      <c r="J91" s="14"/>
      <c r="K91" s="15"/>
      <c r="L91" s="15"/>
      <c r="M91" s="16"/>
    </row>
    <row r="92" spans="1:13" ht="20.100000000000001" customHeight="1" x14ac:dyDescent="0.3">
      <c r="G92" s="35" t="s">
        <v>79</v>
      </c>
      <c r="I92" t="s">
        <v>170</v>
      </c>
      <c r="J92" s="15"/>
      <c r="K92" s="15"/>
      <c r="L92" s="16"/>
    </row>
    <row r="93" spans="1:13" ht="20.100000000000001" customHeight="1" x14ac:dyDescent="0.3">
      <c r="G93" s="18" t="s">
        <v>81</v>
      </c>
      <c r="H93">
        <f>F66</f>
        <v>672.85714285714289</v>
      </c>
      <c r="I93" t="s">
        <v>172</v>
      </c>
      <c r="J93" s="14"/>
      <c r="K93" s="15"/>
      <c r="L93" s="15"/>
      <c r="M93" s="16"/>
    </row>
    <row r="94" spans="1:13" ht="20.100000000000001" customHeight="1" x14ac:dyDescent="0.3">
      <c r="G94" s="18" t="s">
        <v>83</v>
      </c>
      <c r="H94">
        <f>F78+F79</f>
        <v>1059</v>
      </c>
      <c r="I94" t="s">
        <v>200</v>
      </c>
      <c r="J94" s="15"/>
      <c r="K94" s="15"/>
      <c r="L94" s="16"/>
    </row>
    <row r="95" spans="1:13" x14ac:dyDescent="0.25">
      <c r="G95" s="35" t="s">
        <v>85</v>
      </c>
    </row>
    <row r="96" spans="1:13" ht="15.95" customHeight="1" x14ac:dyDescent="0.25">
      <c r="G96" s="18" t="s">
        <v>87</v>
      </c>
      <c r="H96">
        <f>+F67+F70</f>
        <v>1108.3333333333333</v>
      </c>
      <c r="I96" s="32" t="s">
        <v>201</v>
      </c>
    </row>
    <row r="97" spans="7:9" x14ac:dyDescent="0.25">
      <c r="G97" s="35" t="s">
        <v>89</v>
      </c>
    </row>
    <row r="98" spans="7:9" x14ac:dyDescent="0.25">
      <c r="G98" s="18" t="s">
        <v>91</v>
      </c>
      <c r="H98">
        <f>F68+F69</f>
        <v>1149.0833333333335</v>
      </c>
      <c r="I98" t="s">
        <v>202</v>
      </c>
    </row>
    <row r="99" spans="7:9" x14ac:dyDescent="0.25">
      <c r="G99" s="35" t="s">
        <v>93</v>
      </c>
    </row>
    <row r="100" spans="7:9" ht="15.95" customHeight="1" x14ac:dyDescent="0.25">
      <c r="G100" s="18" t="s">
        <v>95</v>
      </c>
      <c r="H100" s="33">
        <f>F80</f>
        <v>6306.25</v>
      </c>
      <c r="I100" s="32" t="s">
        <v>197</v>
      </c>
    </row>
    <row r="101" spans="7:9" x14ac:dyDescent="0.25">
      <c r="G101" s="18" t="s">
        <v>97</v>
      </c>
      <c r="H101">
        <f>F66+F69</f>
        <v>1465.6904761904761</v>
      </c>
      <c r="I101" t="s">
        <v>203</v>
      </c>
    </row>
    <row r="102" spans="7:9" x14ac:dyDescent="0.25">
      <c r="G102" s="35" t="s">
        <v>99</v>
      </c>
    </row>
    <row r="103" spans="7:9" x14ac:dyDescent="0.25">
      <c r="G103" s="35" t="s">
        <v>101</v>
      </c>
    </row>
    <row r="104" spans="7:9" x14ac:dyDescent="0.25">
      <c r="G104" s="35" t="s">
        <v>103</v>
      </c>
    </row>
    <row r="105" spans="7:9" x14ac:dyDescent="0.25">
      <c r="G105" s="35" t="s">
        <v>105</v>
      </c>
    </row>
    <row r="106" spans="7:9" ht="15.95" customHeight="1" x14ac:dyDescent="0.25">
      <c r="G106" s="18" t="s">
        <v>107</v>
      </c>
      <c r="H106">
        <f>F75+F76</f>
        <v>1601.5</v>
      </c>
      <c r="I106" s="7" t="s">
        <v>204</v>
      </c>
    </row>
    <row r="107" spans="7:9" x14ac:dyDescent="0.25">
      <c r="G107" s="35" t="s">
        <v>109</v>
      </c>
    </row>
    <row r="108" spans="7:9" x14ac:dyDescent="0.25">
      <c r="G108" s="35" t="s">
        <v>111</v>
      </c>
    </row>
    <row r="109" spans="7:9" x14ac:dyDescent="0.25">
      <c r="G109" s="18" t="s">
        <v>113</v>
      </c>
      <c r="H109">
        <f>F66+F69</f>
        <v>1465.6904761904761</v>
      </c>
      <c r="I109" t="s">
        <v>203</v>
      </c>
    </row>
    <row r="110" spans="7:9" x14ac:dyDescent="0.25">
      <c r="G110" s="35" t="s">
        <v>115</v>
      </c>
    </row>
    <row r="111" spans="7:9" x14ac:dyDescent="0.25">
      <c r="G111" s="35" t="s">
        <v>117</v>
      </c>
    </row>
    <row r="112" spans="7:9" x14ac:dyDescent="0.25">
      <c r="G112" s="18" t="s">
        <v>119</v>
      </c>
      <c r="H112">
        <f>F68+F71</f>
        <v>772.45</v>
      </c>
      <c r="I112" t="s">
        <v>205</v>
      </c>
    </row>
    <row r="113" spans="7:7" x14ac:dyDescent="0.25">
      <c r="G113" s="12" t="s">
        <v>121</v>
      </c>
    </row>
  </sheetData>
  <hyperlinks>
    <hyperlink ref="B6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2015-01-16T02:18:43Z</dcterms:created>
  <dcterms:modified xsi:type="dcterms:W3CDTF">2020-09-11T21:34:37Z</dcterms:modified>
</cp:coreProperties>
</file>