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nathaniyer/Desktop/Dev Files/eps-nevada/"/>
    </mc:Choice>
  </mc:AlternateContent>
  <xr:revisionPtr revIDLastSave="0" documentId="13_ncr:1_{98EDAA5C-BD1C-BC44-84DE-18390A5B62CD}" xr6:coauthVersionLast="45" xr6:coauthVersionMax="45" xr10:uidLastSave="{00000000-0000-0000-0000-000000000000}"/>
  <bookViews>
    <workbookView xWindow="1800" yWindow="780" windowWidth="25080" windowHeight="14800" activeTab="6"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State 2005 Data" sheetId="20" r:id="rId8"/>
    <sheet name="MaxBoundCalculations" sheetId="13" r:id="rId9"/>
  </sheets>
  <definedNames>
    <definedName name="_xlnm._FilterDatabase" localSheetId="1" hidden="1">PolicyLevers!$A$1:$P$655</definedName>
    <definedName name="_xlnm._FilterDatabase" localSheetId="6" hidden="1">#REF!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2" i="22" l="1"/>
  <c r="B1" i="21"/>
  <c r="F366" i="20"/>
  <c r="Q613" i="1"/>
  <c r="P613" i="1"/>
  <c r="O613" i="1"/>
  <c r="N613" i="1"/>
  <c r="M613" i="1"/>
  <c r="L613" i="1"/>
  <c r="I613" i="1"/>
  <c r="C613" i="1"/>
  <c r="B613" i="1"/>
  <c r="A613" i="1"/>
  <c r="Q612" i="1"/>
  <c r="P612" i="1"/>
  <c r="O612" i="1"/>
  <c r="N612" i="1"/>
  <c r="M612" i="1"/>
  <c r="L612" i="1"/>
  <c r="I612" i="1"/>
  <c r="C612" i="1"/>
  <c r="B612" i="1"/>
  <c r="A612" i="1"/>
  <c r="Q611" i="1"/>
  <c r="P611" i="1"/>
  <c r="O611" i="1"/>
  <c r="N611" i="1"/>
  <c r="M611" i="1"/>
  <c r="L611" i="1"/>
  <c r="I611" i="1"/>
  <c r="C611" i="1"/>
  <c r="B611" i="1"/>
  <c r="A611" i="1"/>
  <c r="Q610" i="1"/>
  <c r="P610" i="1"/>
  <c r="O610" i="1"/>
  <c r="N610" i="1"/>
  <c r="M610" i="1"/>
  <c r="L610" i="1"/>
  <c r="I610" i="1"/>
  <c r="C610" i="1"/>
  <c r="B610" i="1"/>
  <c r="A610" i="1"/>
  <c r="P609" i="1"/>
  <c r="Q608" i="1"/>
  <c r="P608" i="1"/>
  <c r="O608" i="1"/>
  <c r="N608" i="1"/>
  <c r="M608" i="1"/>
  <c r="L608" i="1"/>
  <c r="I608" i="1"/>
  <c r="C608" i="1"/>
  <c r="B608" i="1"/>
  <c r="A608" i="1"/>
  <c r="Q607" i="1"/>
  <c r="P607" i="1"/>
  <c r="O607" i="1"/>
  <c r="N607" i="1"/>
  <c r="M607" i="1"/>
  <c r="L607" i="1"/>
  <c r="I607" i="1"/>
  <c r="C607" i="1"/>
  <c r="B607" i="1"/>
  <c r="A607" i="1"/>
  <c r="Q606" i="1"/>
  <c r="P606" i="1"/>
  <c r="O606" i="1"/>
  <c r="N606" i="1"/>
  <c r="M606" i="1"/>
  <c r="L606" i="1"/>
  <c r="I606" i="1"/>
  <c r="C606" i="1"/>
  <c r="B606" i="1"/>
  <c r="A606" i="1"/>
  <c r="Q605" i="1"/>
  <c r="P605" i="1"/>
  <c r="O605" i="1"/>
  <c r="N605" i="1"/>
  <c r="M605" i="1"/>
  <c r="L605" i="1"/>
  <c r="I605" i="1"/>
  <c r="C605" i="1"/>
  <c r="B605" i="1"/>
  <c r="A605" i="1"/>
  <c r="P604" i="1"/>
  <c r="Q603" i="1"/>
  <c r="P603" i="1"/>
  <c r="O603" i="1"/>
  <c r="N603" i="1"/>
  <c r="M603" i="1"/>
  <c r="L603" i="1"/>
  <c r="I603" i="1"/>
  <c r="C603" i="1"/>
  <c r="B603" i="1"/>
  <c r="A603" i="1"/>
  <c r="Q602" i="1"/>
  <c r="P602" i="1"/>
  <c r="O602" i="1"/>
  <c r="N602" i="1"/>
  <c r="M602" i="1"/>
  <c r="L602" i="1"/>
  <c r="I602" i="1"/>
  <c r="C602" i="1"/>
  <c r="B602" i="1"/>
  <c r="A602" i="1"/>
  <c r="Q601" i="1"/>
  <c r="P601" i="1"/>
  <c r="O601" i="1"/>
  <c r="N601" i="1"/>
  <c r="M601" i="1"/>
  <c r="L601" i="1"/>
  <c r="I601" i="1"/>
  <c r="C601" i="1"/>
  <c r="B601" i="1"/>
  <c r="A601" i="1"/>
  <c r="Q600" i="1"/>
  <c r="P600" i="1"/>
  <c r="O600" i="1"/>
  <c r="N600" i="1"/>
  <c r="M600" i="1"/>
  <c r="L600" i="1"/>
  <c r="I600" i="1"/>
  <c r="C600" i="1"/>
  <c r="B600" i="1"/>
  <c r="A600" i="1"/>
  <c r="P599" i="1"/>
  <c r="Q598" i="1"/>
  <c r="P598" i="1"/>
  <c r="O598" i="1"/>
  <c r="N598" i="1"/>
  <c r="M598" i="1"/>
  <c r="L598" i="1"/>
  <c r="I598" i="1"/>
  <c r="C598" i="1"/>
  <c r="B598" i="1"/>
  <c r="A598" i="1"/>
  <c r="Q597" i="1"/>
  <c r="P597" i="1"/>
  <c r="O597" i="1"/>
  <c r="N597" i="1"/>
  <c r="M597" i="1"/>
  <c r="L597" i="1"/>
  <c r="I597" i="1"/>
  <c r="C597" i="1"/>
  <c r="B597" i="1"/>
  <c r="A597" i="1"/>
  <c r="Q596" i="1"/>
  <c r="P596" i="1"/>
  <c r="O596" i="1"/>
  <c r="N596" i="1"/>
  <c r="M596" i="1"/>
  <c r="L596" i="1"/>
  <c r="I596" i="1"/>
  <c r="C596" i="1"/>
  <c r="B596" i="1"/>
  <c r="A596" i="1"/>
  <c r="Q595" i="1"/>
  <c r="P595" i="1"/>
  <c r="O595" i="1"/>
  <c r="N595" i="1"/>
  <c r="M595" i="1"/>
  <c r="L595" i="1"/>
  <c r="I595" i="1"/>
  <c r="C595" i="1"/>
  <c r="B595" i="1"/>
  <c r="A595" i="1"/>
  <c r="P594" i="1"/>
  <c r="Q593" i="1"/>
  <c r="P593" i="1"/>
  <c r="O593" i="1"/>
  <c r="N593" i="1"/>
  <c r="M593" i="1"/>
  <c r="L593" i="1"/>
  <c r="I593" i="1"/>
  <c r="C593" i="1"/>
  <c r="B593" i="1"/>
  <c r="A593" i="1"/>
  <c r="Q592" i="1"/>
  <c r="P592" i="1"/>
  <c r="O592" i="1"/>
  <c r="N592" i="1"/>
  <c r="M592" i="1"/>
  <c r="L592" i="1"/>
  <c r="I592" i="1"/>
  <c r="C592" i="1"/>
  <c r="B592" i="1"/>
  <c r="A592" i="1"/>
  <c r="Q591" i="1"/>
  <c r="P591" i="1"/>
  <c r="O591" i="1"/>
  <c r="N591" i="1"/>
  <c r="M591" i="1"/>
  <c r="L591" i="1"/>
  <c r="I591" i="1"/>
  <c r="C591" i="1"/>
  <c r="B591" i="1"/>
  <c r="A591" i="1"/>
  <c r="Q590" i="1"/>
  <c r="P590" i="1"/>
  <c r="O590" i="1"/>
  <c r="N590" i="1"/>
  <c r="M590" i="1"/>
  <c r="L590" i="1"/>
  <c r="I590" i="1"/>
  <c r="C590" i="1"/>
  <c r="B590" i="1"/>
  <c r="A590" i="1"/>
  <c r="P589" i="1"/>
  <c r="Q588" i="1"/>
  <c r="P588" i="1"/>
  <c r="O588" i="1"/>
  <c r="N588" i="1"/>
  <c r="M588" i="1"/>
  <c r="L588" i="1"/>
  <c r="I588" i="1"/>
  <c r="C588" i="1"/>
  <c r="B588" i="1"/>
  <c r="A588" i="1"/>
  <c r="Q587" i="1"/>
  <c r="P587" i="1"/>
  <c r="O587" i="1"/>
  <c r="N587" i="1"/>
  <c r="M587" i="1"/>
  <c r="L587" i="1"/>
  <c r="I587" i="1"/>
  <c r="C587" i="1"/>
  <c r="B587" i="1"/>
  <c r="A587" i="1"/>
  <c r="Q586" i="1"/>
  <c r="P586" i="1"/>
  <c r="O586" i="1"/>
  <c r="N586" i="1"/>
  <c r="M586" i="1"/>
  <c r="L586" i="1"/>
  <c r="I586" i="1"/>
  <c r="C586" i="1"/>
  <c r="B586" i="1"/>
  <c r="A586" i="1"/>
  <c r="Q585" i="1"/>
  <c r="P585" i="1"/>
  <c r="O585" i="1"/>
  <c r="N585" i="1"/>
  <c r="M585" i="1"/>
  <c r="L585" i="1"/>
  <c r="I585" i="1"/>
  <c r="C585" i="1"/>
  <c r="B585" i="1"/>
  <c r="A585" i="1"/>
  <c r="P584" i="1"/>
  <c r="Q583" i="1"/>
  <c r="P583" i="1"/>
  <c r="O583" i="1"/>
  <c r="N583" i="1"/>
  <c r="M583" i="1"/>
  <c r="L583" i="1"/>
  <c r="I583" i="1"/>
  <c r="C583" i="1"/>
  <c r="B583" i="1"/>
  <c r="A583" i="1"/>
  <c r="Q582" i="1"/>
  <c r="P582" i="1"/>
  <c r="O582" i="1"/>
  <c r="N582" i="1"/>
  <c r="M582" i="1"/>
  <c r="L582" i="1"/>
  <c r="I582" i="1"/>
  <c r="C582" i="1"/>
  <c r="B582" i="1"/>
  <c r="A582" i="1"/>
  <c r="Q581" i="1"/>
  <c r="P581" i="1"/>
  <c r="O581" i="1"/>
  <c r="N581" i="1"/>
  <c r="M581" i="1"/>
  <c r="L581" i="1"/>
  <c r="I581" i="1"/>
  <c r="C581" i="1"/>
  <c r="B581" i="1"/>
  <c r="A581" i="1"/>
  <c r="Q580" i="1"/>
  <c r="P580" i="1"/>
  <c r="O580" i="1"/>
  <c r="N580" i="1"/>
  <c r="M580" i="1"/>
  <c r="L580" i="1"/>
  <c r="I580" i="1"/>
  <c r="C580" i="1"/>
  <c r="B580" i="1"/>
  <c r="A580" i="1"/>
  <c r="P579" i="1"/>
  <c r="Q578" i="1"/>
  <c r="P578" i="1"/>
  <c r="O578" i="1"/>
  <c r="N578" i="1"/>
  <c r="M578" i="1"/>
  <c r="L578" i="1"/>
  <c r="I578" i="1"/>
  <c r="C578" i="1"/>
  <c r="B578" i="1"/>
  <c r="A578" i="1"/>
  <c r="Q577" i="1"/>
  <c r="P577" i="1"/>
  <c r="O577" i="1"/>
  <c r="N577" i="1"/>
  <c r="M577" i="1"/>
  <c r="L577" i="1"/>
  <c r="I577" i="1"/>
  <c r="C577" i="1"/>
  <c r="B577" i="1"/>
  <c r="A577" i="1"/>
  <c r="Q576" i="1"/>
  <c r="P576" i="1"/>
  <c r="O576" i="1"/>
  <c r="N576" i="1"/>
  <c r="M576" i="1"/>
  <c r="L576" i="1"/>
  <c r="I576" i="1"/>
  <c r="C576" i="1"/>
  <c r="B576" i="1"/>
  <c r="A576" i="1"/>
  <c r="Q575" i="1"/>
  <c r="P575" i="1"/>
  <c r="O575" i="1"/>
  <c r="N575" i="1"/>
  <c r="M575" i="1"/>
  <c r="L575" i="1"/>
  <c r="I575" i="1"/>
  <c r="C575" i="1"/>
  <c r="B575" i="1"/>
  <c r="A575" i="1"/>
  <c r="P574" i="1"/>
  <c r="Q573" i="1"/>
  <c r="O573" i="1"/>
  <c r="N573" i="1"/>
  <c r="M573" i="1"/>
  <c r="L573" i="1"/>
  <c r="I573" i="1"/>
  <c r="C573" i="1"/>
  <c r="B573" i="1"/>
  <c r="A573" i="1"/>
  <c r="Q572" i="1"/>
  <c r="O572" i="1"/>
  <c r="N572" i="1"/>
  <c r="M572" i="1"/>
  <c r="L572" i="1"/>
  <c r="I572" i="1"/>
  <c r="C572" i="1"/>
  <c r="B572" i="1"/>
  <c r="A572" i="1"/>
  <c r="Q571" i="1"/>
  <c r="O571" i="1"/>
  <c r="N571" i="1"/>
  <c r="M571" i="1"/>
  <c r="L571" i="1"/>
  <c r="I571" i="1"/>
  <c r="C571" i="1"/>
  <c r="B571" i="1"/>
  <c r="A571" i="1"/>
  <c r="Q570" i="1"/>
  <c r="O570" i="1"/>
  <c r="N570" i="1"/>
  <c r="M570" i="1"/>
  <c r="L570" i="1"/>
  <c r="I570" i="1"/>
  <c r="C570" i="1"/>
  <c r="B570" i="1"/>
  <c r="A570" i="1"/>
  <c r="O567" i="1"/>
  <c r="N567" i="1"/>
  <c r="M567" i="1"/>
  <c r="L567" i="1"/>
  <c r="K567" i="1"/>
  <c r="J567" i="1"/>
  <c r="C567" i="1"/>
  <c r="A567" i="1"/>
  <c r="O566" i="1"/>
  <c r="N566" i="1"/>
  <c r="M566" i="1"/>
  <c r="L566" i="1"/>
  <c r="K566" i="1"/>
  <c r="J566" i="1"/>
  <c r="C566" i="1"/>
  <c r="A566" i="1"/>
  <c r="O565" i="1"/>
  <c r="N565" i="1"/>
  <c r="M565" i="1"/>
  <c r="L565" i="1"/>
  <c r="K565" i="1"/>
  <c r="J565" i="1"/>
  <c r="C565" i="1"/>
  <c r="A565" i="1"/>
  <c r="O564" i="1"/>
  <c r="N564" i="1"/>
  <c r="M564" i="1"/>
  <c r="L564" i="1"/>
  <c r="K564" i="1"/>
  <c r="J564" i="1"/>
  <c r="C564" i="1"/>
  <c r="A564" i="1"/>
  <c r="O563" i="1"/>
  <c r="N563" i="1"/>
  <c r="M563" i="1"/>
  <c r="L563" i="1"/>
  <c r="K563" i="1"/>
  <c r="J563" i="1"/>
  <c r="C563" i="1"/>
  <c r="A563" i="1"/>
  <c r="O562" i="1"/>
  <c r="N562" i="1"/>
  <c r="M562" i="1"/>
  <c r="L562" i="1"/>
  <c r="K562" i="1"/>
  <c r="J562" i="1"/>
  <c r="C562" i="1"/>
  <c r="A562" i="1"/>
  <c r="J561" i="1"/>
  <c r="O560" i="1"/>
  <c r="N560" i="1"/>
  <c r="M560" i="1"/>
  <c r="L560" i="1"/>
  <c r="K560" i="1"/>
  <c r="J560" i="1"/>
  <c r="C560" i="1"/>
  <c r="A560" i="1"/>
  <c r="O559" i="1"/>
  <c r="N559" i="1"/>
  <c r="M559" i="1"/>
  <c r="L559" i="1"/>
  <c r="K559" i="1"/>
  <c r="J559" i="1"/>
  <c r="C559" i="1"/>
  <c r="A559" i="1"/>
  <c r="O558" i="1"/>
  <c r="N558" i="1"/>
  <c r="M558" i="1"/>
  <c r="L558" i="1"/>
  <c r="K558" i="1"/>
  <c r="J558" i="1"/>
  <c r="C558" i="1"/>
  <c r="A558" i="1"/>
  <c r="O557" i="1"/>
  <c r="N557" i="1"/>
  <c r="M557" i="1"/>
  <c r="L557" i="1"/>
  <c r="K557" i="1"/>
  <c r="J557" i="1"/>
  <c r="C557" i="1"/>
  <c r="A557" i="1"/>
  <c r="O556" i="1"/>
  <c r="N556" i="1"/>
  <c r="M556" i="1"/>
  <c r="L556" i="1"/>
  <c r="K556" i="1"/>
  <c r="J556" i="1"/>
  <c r="C556" i="1"/>
  <c r="A556" i="1"/>
  <c r="O555" i="1"/>
  <c r="N555" i="1"/>
  <c r="M555" i="1"/>
  <c r="L555" i="1"/>
  <c r="K555" i="1"/>
  <c r="J555" i="1"/>
  <c r="C555" i="1"/>
  <c r="A555" i="1"/>
  <c r="O554" i="1"/>
  <c r="N554" i="1"/>
  <c r="M554" i="1"/>
  <c r="L554" i="1"/>
  <c r="K554" i="1"/>
  <c r="J554" i="1"/>
  <c r="C554" i="1"/>
  <c r="A554" i="1"/>
  <c r="J553" i="1"/>
  <c r="K552" i="1"/>
  <c r="J552" i="1"/>
  <c r="C552" i="1"/>
  <c r="B552" i="1"/>
  <c r="A552" i="1"/>
  <c r="O551" i="1"/>
  <c r="N551" i="1"/>
  <c r="M551" i="1"/>
  <c r="L551" i="1"/>
  <c r="K551" i="1"/>
  <c r="J551" i="1"/>
  <c r="C551" i="1"/>
  <c r="A551" i="1"/>
  <c r="O550" i="1"/>
  <c r="N550" i="1"/>
  <c r="M550" i="1"/>
  <c r="L550" i="1"/>
  <c r="K550" i="1"/>
  <c r="J550" i="1"/>
  <c r="C550" i="1"/>
  <c r="A550" i="1"/>
  <c r="O549" i="1"/>
  <c r="N549" i="1"/>
  <c r="M549" i="1"/>
  <c r="L549" i="1"/>
  <c r="K549" i="1"/>
  <c r="J549" i="1"/>
  <c r="C549" i="1"/>
  <c r="B549" i="1"/>
  <c r="A549" i="1"/>
  <c r="K548" i="1"/>
  <c r="J548" i="1"/>
  <c r="C548" i="1"/>
  <c r="B548" i="1"/>
  <c r="A548" i="1"/>
  <c r="K547" i="1"/>
  <c r="J547" i="1"/>
  <c r="C547" i="1"/>
  <c r="B547" i="1"/>
  <c r="A547" i="1"/>
  <c r="K546" i="1"/>
  <c r="J546" i="1"/>
  <c r="C546" i="1"/>
  <c r="A546" i="1"/>
  <c r="K545" i="1"/>
  <c r="J545" i="1"/>
  <c r="C545" i="1"/>
  <c r="B545" i="1"/>
  <c r="A545" i="1"/>
  <c r="O544" i="1"/>
  <c r="N544" i="1"/>
  <c r="M544" i="1"/>
  <c r="L544" i="1"/>
  <c r="K544" i="1"/>
  <c r="J544" i="1"/>
  <c r="C544" i="1"/>
  <c r="B544" i="1"/>
  <c r="A544" i="1"/>
  <c r="O543" i="1"/>
  <c r="N543" i="1"/>
  <c r="M543" i="1"/>
  <c r="L543" i="1"/>
  <c r="K543" i="1"/>
  <c r="J543" i="1"/>
  <c r="C543" i="1"/>
  <c r="A543" i="1"/>
  <c r="J542" i="1"/>
  <c r="B542" i="1"/>
  <c r="B551" i="1"/>
  <c r="J541" i="1"/>
  <c r="B541" i="1"/>
  <c r="O540" i="1"/>
  <c r="N540" i="1"/>
  <c r="M540" i="1"/>
  <c r="L540" i="1"/>
  <c r="K540" i="1"/>
  <c r="J540" i="1"/>
  <c r="C540" i="1"/>
  <c r="B540" i="1"/>
  <c r="A540" i="1"/>
  <c r="O539" i="1"/>
  <c r="N539" i="1"/>
  <c r="M539" i="1"/>
  <c r="L539" i="1"/>
  <c r="K539" i="1"/>
  <c r="J539" i="1"/>
  <c r="C539" i="1"/>
  <c r="B539" i="1"/>
  <c r="A539" i="1"/>
  <c r="O538" i="1"/>
  <c r="N538" i="1"/>
  <c r="M538" i="1"/>
  <c r="L538" i="1"/>
  <c r="K538" i="1"/>
  <c r="J538" i="1"/>
  <c r="C538" i="1"/>
  <c r="B538" i="1"/>
  <c r="A538" i="1"/>
  <c r="K537" i="1"/>
  <c r="J537" i="1"/>
  <c r="C537" i="1"/>
  <c r="B537" i="1"/>
  <c r="A537" i="1"/>
  <c r="O536" i="1"/>
  <c r="N536" i="1"/>
  <c r="M536" i="1"/>
  <c r="L536" i="1"/>
  <c r="K536" i="1"/>
  <c r="J536" i="1"/>
  <c r="C536" i="1"/>
  <c r="B536" i="1"/>
  <c r="A536" i="1"/>
  <c r="O533" i="1"/>
  <c r="N533" i="1"/>
  <c r="M533" i="1"/>
  <c r="L533" i="1"/>
  <c r="K533" i="1"/>
  <c r="J533" i="1"/>
  <c r="C533" i="1"/>
  <c r="A533" i="1"/>
  <c r="O532" i="1"/>
  <c r="N532" i="1"/>
  <c r="M532" i="1"/>
  <c r="L532" i="1"/>
  <c r="K532" i="1"/>
  <c r="J532" i="1"/>
  <c r="C532" i="1"/>
  <c r="A532" i="1"/>
  <c r="O531" i="1"/>
  <c r="N531" i="1"/>
  <c r="M531" i="1"/>
  <c r="L531" i="1"/>
  <c r="K531" i="1"/>
  <c r="J531" i="1"/>
  <c r="C531" i="1"/>
  <c r="A531" i="1"/>
  <c r="O530" i="1"/>
  <c r="N530" i="1"/>
  <c r="M530" i="1"/>
  <c r="L530" i="1"/>
  <c r="K530" i="1"/>
  <c r="J530" i="1"/>
  <c r="C530" i="1"/>
  <c r="A530" i="1"/>
  <c r="O529" i="1"/>
  <c r="N529" i="1"/>
  <c r="M529" i="1"/>
  <c r="L529" i="1"/>
  <c r="K529" i="1"/>
  <c r="J529" i="1"/>
  <c r="C529" i="1"/>
  <c r="A529" i="1"/>
  <c r="O528" i="1"/>
  <c r="N528" i="1"/>
  <c r="M528" i="1"/>
  <c r="L528" i="1"/>
  <c r="K528" i="1"/>
  <c r="J528" i="1"/>
  <c r="C528" i="1"/>
  <c r="A528" i="1"/>
  <c r="J527" i="1"/>
  <c r="B527" i="1"/>
  <c r="B532" i="1"/>
  <c r="O526" i="1"/>
  <c r="N526" i="1"/>
  <c r="M526" i="1"/>
  <c r="L526" i="1"/>
  <c r="K526" i="1"/>
  <c r="J526" i="1"/>
  <c r="C526" i="1"/>
  <c r="B526" i="1"/>
  <c r="A526" i="1"/>
  <c r="O525" i="1"/>
  <c r="N525" i="1"/>
  <c r="M525" i="1"/>
  <c r="L525" i="1"/>
  <c r="K525" i="1"/>
  <c r="J525" i="1"/>
  <c r="C525" i="1"/>
  <c r="A525" i="1"/>
  <c r="O524" i="1"/>
  <c r="N524" i="1"/>
  <c r="M524" i="1"/>
  <c r="L524" i="1"/>
  <c r="K524" i="1"/>
  <c r="J524" i="1"/>
  <c r="C524" i="1"/>
  <c r="A524" i="1"/>
  <c r="O523" i="1"/>
  <c r="N523" i="1"/>
  <c r="M523" i="1"/>
  <c r="L523" i="1"/>
  <c r="K523" i="1"/>
  <c r="J523" i="1"/>
  <c r="C523" i="1"/>
  <c r="A523" i="1"/>
  <c r="O522" i="1"/>
  <c r="N522" i="1"/>
  <c r="M522" i="1"/>
  <c r="L522" i="1"/>
  <c r="K522" i="1"/>
  <c r="J522" i="1"/>
  <c r="C522" i="1"/>
  <c r="B522" i="1"/>
  <c r="A522" i="1"/>
  <c r="O521" i="1"/>
  <c r="N521" i="1"/>
  <c r="M521" i="1"/>
  <c r="L521" i="1"/>
  <c r="K521" i="1"/>
  <c r="J521" i="1"/>
  <c r="C521" i="1"/>
  <c r="A521" i="1"/>
  <c r="O520" i="1"/>
  <c r="N520" i="1"/>
  <c r="M520" i="1"/>
  <c r="L520" i="1"/>
  <c r="K520" i="1"/>
  <c r="J520" i="1"/>
  <c r="C520" i="1"/>
  <c r="B520" i="1"/>
  <c r="A520" i="1"/>
  <c r="J519" i="1"/>
  <c r="B519" i="1"/>
  <c r="B525" i="1"/>
  <c r="O518" i="1"/>
  <c r="N518" i="1"/>
  <c r="M518" i="1"/>
  <c r="L518" i="1"/>
  <c r="K518" i="1"/>
  <c r="J518" i="1"/>
  <c r="C518" i="1"/>
  <c r="B518" i="1"/>
  <c r="A518" i="1"/>
  <c r="O517" i="1"/>
  <c r="N517" i="1"/>
  <c r="M517" i="1"/>
  <c r="L517" i="1"/>
  <c r="K517" i="1"/>
  <c r="J517" i="1"/>
  <c r="C517" i="1"/>
  <c r="A517" i="1"/>
  <c r="O516" i="1"/>
  <c r="N516" i="1"/>
  <c r="M516" i="1"/>
  <c r="L516" i="1"/>
  <c r="K516" i="1"/>
  <c r="J516" i="1"/>
  <c r="C516" i="1"/>
  <c r="B516" i="1"/>
  <c r="A516" i="1"/>
  <c r="O515" i="1"/>
  <c r="N515" i="1"/>
  <c r="M515" i="1"/>
  <c r="L515" i="1"/>
  <c r="K515" i="1"/>
  <c r="J515" i="1"/>
  <c r="C515" i="1"/>
  <c r="B515" i="1"/>
  <c r="A515" i="1"/>
  <c r="O514" i="1"/>
  <c r="N514" i="1"/>
  <c r="M514" i="1"/>
  <c r="L514" i="1"/>
  <c r="K514" i="1"/>
  <c r="J514" i="1"/>
  <c r="C514" i="1"/>
  <c r="A514" i="1"/>
  <c r="O513" i="1"/>
  <c r="N513" i="1"/>
  <c r="M513" i="1"/>
  <c r="L513" i="1"/>
  <c r="K513" i="1"/>
  <c r="J513" i="1"/>
  <c r="C513" i="1"/>
  <c r="B513" i="1"/>
  <c r="A513" i="1"/>
  <c r="O512" i="1"/>
  <c r="N512" i="1"/>
  <c r="M512" i="1"/>
  <c r="L512" i="1"/>
  <c r="K512" i="1"/>
  <c r="J512" i="1"/>
  <c r="C512" i="1"/>
  <c r="A512" i="1"/>
  <c r="O511" i="1"/>
  <c r="N511" i="1"/>
  <c r="M511" i="1"/>
  <c r="L511" i="1"/>
  <c r="K511" i="1"/>
  <c r="J511" i="1"/>
  <c r="C511" i="1"/>
  <c r="B511" i="1"/>
  <c r="A511" i="1"/>
  <c r="O510" i="1"/>
  <c r="N510" i="1"/>
  <c r="M510" i="1"/>
  <c r="L510" i="1"/>
  <c r="K510" i="1"/>
  <c r="J510" i="1"/>
  <c r="C510" i="1"/>
  <c r="B510" i="1"/>
  <c r="A510" i="1"/>
  <c r="O509" i="1"/>
  <c r="N509" i="1"/>
  <c r="M509" i="1"/>
  <c r="L509" i="1"/>
  <c r="K509" i="1"/>
  <c r="J509" i="1"/>
  <c r="C509" i="1"/>
  <c r="A509" i="1"/>
  <c r="J508" i="1"/>
  <c r="B508" i="1"/>
  <c r="B517" i="1"/>
  <c r="J507" i="1"/>
  <c r="B507" i="1"/>
  <c r="A507" i="1"/>
  <c r="O506" i="1"/>
  <c r="N506" i="1"/>
  <c r="M506" i="1"/>
  <c r="L506" i="1"/>
  <c r="K506" i="1"/>
  <c r="J506" i="1"/>
  <c r="C506" i="1"/>
  <c r="B506" i="1"/>
  <c r="A506" i="1"/>
  <c r="O505" i="1"/>
  <c r="N505" i="1"/>
  <c r="M505" i="1"/>
  <c r="L505" i="1"/>
  <c r="K505" i="1"/>
  <c r="J505" i="1"/>
  <c r="C505" i="1"/>
  <c r="B505" i="1"/>
  <c r="A505" i="1"/>
  <c r="O504" i="1"/>
  <c r="N504" i="1"/>
  <c r="M504" i="1"/>
  <c r="L504" i="1"/>
  <c r="K504" i="1"/>
  <c r="J504" i="1"/>
  <c r="C504" i="1"/>
  <c r="B504" i="1"/>
  <c r="A504" i="1"/>
  <c r="O503" i="1"/>
  <c r="N503" i="1"/>
  <c r="M503" i="1"/>
  <c r="L503" i="1"/>
  <c r="K503" i="1"/>
  <c r="J503" i="1"/>
  <c r="C503" i="1"/>
  <c r="B503" i="1"/>
  <c r="A503" i="1"/>
  <c r="O502" i="1"/>
  <c r="N502" i="1"/>
  <c r="M502" i="1"/>
  <c r="L502" i="1"/>
  <c r="K502" i="1"/>
  <c r="J502" i="1"/>
  <c r="C502" i="1"/>
  <c r="B502" i="1"/>
  <c r="A502" i="1"/>
  <c r="K500" i="1"/>
  <c r="J500" i="1"/>
  <c r="C500" i="1"/>
  <c r="B500" i="1"/>
  <c r="A500" i="1"/>
  <c r="K499" i="1"/>
  <c r="J499" i="1"/>
  <c r="C499" i="1"/>
  <c r="B499" i="1"/>
  <c r="A499" i="1"/>
  <c r="K498" i="1"/>
  <c r="J498" i="1"/>
  <c r="C498" i="1"/>
  <c r="B498" i="1"/>
  <c r="A498" i="1"/>
  <c r="K497" i="1"/>
  <c r="J497" i="1"/>
  <c r="C497" i="1"/>
  <c r="B497" i="1"/>
  <c r="A497" i="1"/>
  <c r="K496" i="1"/>
  <c r="J496" i="1"/>
  <c r="C496" i="1"/>
  <c r="B496" i="1"/>
  <c r="A496" i="1"/>
  <c r="K495" i="1"/>
  <c r="J495" i="1"/>
  <c r="C495" i="1"/>
  <c r="B495" i="1"/>
  <c r="A495" i="1"/>
  <c r="K494" i="1"/>
  <c r="J494" i="1"/>
  <c r="C494" i="1"/>
  <c r="B494" i="1"/>
  <c r="A494" i="1"/>
  <c r="K493" i="1"/>
  <c r="J493" i="1"/>
  <c r="C493" i="1"/>
  <c r="B493" i="1"/>
  <c r="A493" i="1"/>
  <c r="K492" i="1"/>
  <c r="J492" i="1"/>
  <c r="C492" i="1"/>
  <c r="B492" i="1"/>
  <c r="A492" i="1"/>
  <c r="K491" i="1"/>
  <c r="J491" i="1"/>
  <c r="C491" i="1"/>
  <c r="B491" i="1"/>
  <c r="A491" i="1"/>
  <c r="S490" i="1"/>
  <c r="O490" i="1"/>
  <c r="N490" i="1"/>
  <c r="M490" i="1"/>
  <c r="L490" i="1"/>
  <c r="K490" i="1"/>
  <c r="J490" i="1"/>
  <c r="C490" i="1"/>
  <c r="B490" i="1"/>
  <c r="A490" i="1"/>
  <c r="S489" i="1"/>
  <c r="O489" i="1"/>
  <c r="N489" i="1"/>
  <c r="M489" i="1"/>
  <c r="L489" i="1"/>
  <c r="K489" i="1"/>
  <c r="J489" i="1"/>
  <c r="C489" i="1"/>
  <c r="B489" i="1"/>
  <c r="A489" i="1"/>
  <c r="K488" i="1"/>
  <c r="J488" i="1"/>
  <c r="C488" i="1"/>
  <c r="B488" i="1"/>
  <c r="A488" i="1"/>
  <c r="K487" i="1"/>
  <c r="J487" i="1"/>
  <c r="C487" i="1"/>
  <c r="B487" i="1"/>
  <c r="A487" i="1"/>
  <c r="S486" i="1"/>
  <c r="O486" i="1"/>
  <c r="N486" i="1"/>
  <c r="M486" i="1"/>
  <c r="L486" i="1"/>
  <c r="K486" i="1"/>
  <c r="J486" i="1"/>
  <c r="C486" i="1"/>
  <c r="B486" i="1"/>
  <c r="A486" i="1"/>
  <c r="S485" i="1"/>
  <c r="O485" i="1"/>
  <c r="N485" i="1"/>
  <c r="M485" i="1"/>
  <c r="L485" i="1"/>
  <c r="K485" i="1"/>
  <c r="J485" i="1"/>
  <c r="C485" i="1"/>
  <c r="B485" i="1"/>
  <c r="A485" i="1"/>
  <c r="K483" i="1"/>
  <c r="J483" i="1"/>
  <c r="C483" i="1"/>
  <c r="B483" i="1"/>
  <c r="A483" i="1"/>
  <c r="K482" i="1"/>
  <c r="J482" i="1"/>
  <c r="C482" i="1"/>
  <c r="B482" i="1"/>
  <c r="A482" i="1"/>
  <c r="K481" i="1"/>
  <c r="J481" i="1"/>
  <c r="C481" i="1"/>
  <c r="B481" i="1"/>
  <c r="A481" i="1"/>
  <c r="K480" i="1"/>
  <c r="J480" i="1"/>
  <c r="C480" i="1"/>
  <c r="B480" i="1"/>
  <c r="A480" i="1"/>
  <c r="K479" i="1"/>
  <c r="J479" i="1"/>
  <c r="C479" i="1"/>
  <c r="B479" i="1"/>
  <c r="A479" i="1"/>
  <c r="K478" i="1"/>
  <c r="J478" i="1"/>
  <c r="C478" i="1"/>
  <c r="B478" i="1"/>
  <c r="A478" i="1"/>
  <c r="K477" i="1"/>
  <c r="J477" i="1"/>
  <c r="C477" i="1"/>
  <c r="B477" i="1"/>
  <c r="A477" i="1"/>
  <c r="K476" i="1"/>
  <c r="J476" i="1"/>
  <c r="C476" i="1"/>
  <c r="B476" i="1"/>
  <c r="A476" i="1"/>
  <c r="K475" i="1"/>
  <c r="J475" i="1"/>
  <c r="C475" i="1"/>
  <c r="B475" i="1"/>
  <c r="A475" i="1"/>
  <c r="K474" i="1"/>
  <c r="J474" i="1"/>
  <c r="C474" i="1"/>
  <c r="B474" i="1"/>
  <c r="A474" i="1"/>
  <c r="K473" i="1"/>
  <c r="J473" i="1"/>
  <c r="C473" i="1"/>
  <c r="B473" i="1"/>
  <c r="A473" i="1"/>
  <c r="K472" i="1"/>
  <c r="J472" i="1"/>
  <c r="C472" i="1"/>
  <c r="B472" i="1"/>
  <c r="A472" i="1"/>
  <c r="K471" i="1"/>
  <c r="J471" i="1"/>
  <c r="C471" i="1"/>
  <c r="B471" i="1"/>
  <c r="A471" i="1"/>
  <c r="K470" i="1"/>
  <c r="J470" i="1"/>
  <c r="C470" i="1"/>
  <c r="B470" i="1"/>
  <c r="A470" i="1"/>
  <c r="C468" i="1"/>
  <c r="B468" i="1"/>
  <c r="A468" i="1"/>
  <c r="C467" i="1"/>
  <c r="B467" i="1"/>
  <c r="A467" i="1"/>
  <c r="K463" i="1"/>
  <c r="J463" i="1"/>
  <c r="C463" i="1"/>
  <c r="B463" i="1"/>
  <c r="A463" i="1"/>
  <c r="K462" i="1"/>
  <c r="J462" i="1"/>
  <c r="C462" i="1"/>
  <c r="B462" i="1"/>
  <c r="A462" i="1"/>
  <c r="K461" i="1"/>
  <c r="J461" i="1"/>
  <c r="C461" i="1"/>
  <c r="B461" i="1"/>
  <c r="A461" i="1"/>
  <c r="K460" i="1"/>
  <c r="J460" i="1"/>
  <c r="C460" i="1"/>
  <c r="B460" i="1"/>
  <c r="A460" i="1"/>
  <c r="K459" i="1"/>
  <c r="J459" i="1"/>
  <c r="C459" i="1"/>
  <c r="B459" i="1"/>
  <c r="A459" i="1"/>
  <c r="K458" i="1"/>
  <c r="J458" i="1"/>
  <c r="C458" i="1"/>
  <c r="B458" i="1"/>
  <c r="A458" i="1"/>
  <c r="K457" i="1"/>
  <c r="J457" i="1"/>
  <c r="C457" i="1"/>
  <c r="B457" i="1"/>
  <c r="A457" i="1"/>
  <c r="K456" i="1"/>
  <c r="J456" i="1"/>
  <c r="C456" i="1"/>
  <c r="B456" i="1"/>
  <c r="A456" i="1"/>
  <c r="K455" i="1"/>
  <c r="J455" i="1"/>
  <c r="C455" i="1"/>
  <c r="B455" i="1"/>
  <c r="A455" i="1"/>
  <c r="K454" i="1"/>
  <c r="J454" i="1"/>
  <c r="C454" i="1"/>
  <c r="B454" i="1"/>
  <c r="A454" i="1"/>
  <c r="K453" i="1"/>
  <c r="J453" i="1"/>
  <c r="C453" i="1"/>
  <c r="B453" i="1"/>
  <c r="A453" i="1"/>
  <c r="O452" i="1"/>
  <c r="N452" i="1"/>
  <c r="M452" i="1"/>
  <c r="L452" i="1"/>
  <c r="K452" i="1"/>
  <c r="J452" i="1"/>
  <c r="C452" i="1"/>
  <c r="B452" i="1"/>
  <c r="A452" i="1"/>
  <c r="O451" i="1"/>
  <c r="N451" i="1"/>
  <c r="M451" i="1"/>
  <c r="L451" i="1"/>
  <c r="K451" i="1"/>
  <c r="J451" i="1"/>
  <c r="C451" i="1"/>
  <c r="B451" i="1"/>
  <c r="A451" i="1"/>
  <c r="K450" i="1"/>
  <c r="J450" i="1"/>
  <c r="C450" i="1"/>
  <c r="B450" i="1"/>
  <c r="A450" i="1"/>
  <c r="O449" i="1"/>
  <c r="N449" i="1"/>
  <c r="M449" i="1"/>
  <c r="L449" i="1"/>
  <c r="K449" i="1"/>
  <c r="J449" i="1"/>
  <c r="C449" i="1"/>
  <c r="B449" i="1"/>
  <c r="A449" i="1"/>
  <c r="K448" i="1"/>
  <c r="J448" i="1"/>
  <c r="C448" i="1"/>
  <c r="B448" i="1"/>
  <c r="A448" i="1"/>
  <c r="K447" i="1"/>
  <c r="J447" i="1"/>
  <c r="C447" i="1"/>
  <c r="B447" i="1"/>
  <c r="A447" i="1"/>
  <c r="O446" i="1"/>
  <c r="N446" i="1"/>
  <c r="M446" i="1"/>
  <c r="L446" i="1"/>
  <c r="K446" i="1"/>
  <c r="J446" i="1"/>
  <c r="C446" i="1"/>
  <c r="B446" i="1"/>
  <c r="A446" i="1"/>
  <c r="O445" i="1"/>
  <c r="N445" i="1"/>
  <c r="M445" i="1"/>
  <c r="L445" i="1"/>
  <c r="K445" i="1"/>
  <c r="J445" i="1"/>
  <c r="C445" i="1"/>
  <c r="B445" i="1"/>
  <c r="A445" i="1"/>
  <c r="K444" i="1"/>
  <c r="J444" i="1"/>
  <c r="C444" i="1"/>
  <c r="B444" i="1"/>
  <c r="A444" i="1"/>
  <c r="R442" i="1"/>
  <c r="Q442" i="1"/>
  <c r="O442" i="1"/>
  <c r="N442" i="1"/>
  <c r="M442" i="1"/>
  <c r="L442" i="1"/>
  <c r="K442" i="1"/>
  <c r="J442" i="1"/>
  <c r="C442" i="1"/>
  <c r="B442" i="1"/>
  <c r="A442" i="1"/>
  <c r="R441" i="1"/>
  <c r="Q441" i="1"/>
  <c r="O441" i="1"/>
  <c r="N441" i="1"/>
  <c r="M441" i="1"/>
  <c r="L441" i="1"/>
  <c r="K441" i="1"/>
  <c r="J441" i="1"/>
  <c r="C441" i="1"/>
  <c r="B441" i="1"/>
  <c r="A441" i="1"/>
  <c r="R440" i="1"/>
  <c r="Q440" i="1"/>
  <c r="O440" i="1"/>
  <c r="N440" i="1"/>
  <c r="M440" i="1"/>
  <c r="L440" i="1"/>
  <c r="K440" i="1"/>
  <c r="J440" i="1"/>
  <c r="C440" i="1"/>
  <c r="B440" i="1"/>
  <c r="A440" i="1"/>
  <c r="R439" i="1"/>
  <c r="Q439" i="1"/>
  <c r="O439" i="1"/>
  <c r="N439" i="1"/>
  <c r="M439" i="1"/>
  <c r="L439" i="1"/>
  <c r="K439" i="1"/>
  <c r="J439" i="1"/>
  <c r="C439" i="1"/>
  <c r="B439" i="1"/>
  <c r="A439" i="1"/>
  <c r="R438" i="1"/>
  <c r="Q438" i="1"/>
  <c r="O438" i="1"/>
  <c r="N438" i="1"/>
  <c r="M438" i="1"/>
  <c r="L438" i="1"/>
  <c r="K438" i="1"/>
  <c r="J438" i="1"/>
  <c r="C438" i="1"/>
  <c r="B438" i="1"/>
  <c r="A438" i="1"/>
  <c r="O437" i="1"/>
  <c r="R436" i="1"/>
  <c r="Q436" i="1"/>
  <c r="O436" i="1"/>
  <c r="N436" i="1"/>
  <c r="M436" i="1"/>
  <c r="L436" i="1"/>
  <c r="K436" i="1"/>
  <c r="J436" i="1"/>
  <c r="C436" i="1"/>
  <c r="B436" i="1"/>
  <c r="A436" i="1"/>
  <c r="S422" i="1"/>
  <c r="R422" i="1"/>
  <c r="O422" i="1"/>
  <c r="N422" i="1"/>
  <c r="M422" i="1"/>
  <c r="L422" i="1"/>
  <c r="K422" i="1"/>
  <c r="J422" i="1"/>
  <c r="C422" i="1"/>
  <c r="B422" i="1"/>
  <c r="A422" i="1"/>
  <c r="S421" i="1"/>
  <c r="R421" i="1"/>
  <c r="O421" i="1"/>
  <c r="N421" i="1"/>
  <c r="M421" i="1"/>
  <c r="L421" i="1"/>
  <c r="K421" i="1"/>
  <c r="J421" i="1"/>
  <c r="C421" i="1"/>
  <c r="B421" i="1"/>
  <c r="A421" i="1"/>
  <c r="S420" i="1"/>
  <c r="R420" i="1"/>
  <c r="O420" i="1"/>
  <c r="N420" i="1"/>
  <c r="M420" i="1"/>
  <c r="L420" i="1"/>
  <c r="K420" i="1"/>
  <c r="J420" i="1"/>
  <c r="C420" i="1"/>
  <c r="B420" i="1"/>
  <c r="A420" i="1"/>
  <c r="S419" i="1"/>
  <c r="C419" i="1"/>
  <c r="B419" i="1"/>
  <c r="A419" i="1"/>
  <c r="S418" i="1"/>
  <c r="R418" i="1"/>
  <c r="O418" i="1"/>
  <c r="N418" i="1"/>
  <c r="M418" i="1"/>
  <c r="L418" i="1"/>
  <c r="K418" i="1"/>
  <c r="J418" i="1"/>
  <c r="C418" i="1"/>
  <c r="B418" i="1"/>
  <c r="A418" i="1"/>
  <c r="S417" i="1"/>
  <c r="R417" i="1"/>
  <c r="O417" i="1"/>
  <c r="N417" i="1"/>
  <c r="M417" i="1"/>
  <c r="L417" i="1"/>
  <c r="K417" i="1"/>
  <c r="J417" i="1"/>
  <c r="C417" i="1"/>
  <c r="B417" i="1"/>
  <c r="A417" i="1"/>
  <c r="S416" i="1"/>
  <c r="R416" i="1"/>
  <c r="O416" i="1"/>
  <c r="N416" i="1"/>
  <c r="M416" i="1"/>
  <c r="L416" i="1"/>
  <c r="K416" i="1"/>
  <c r="J416" i="1"/>
  <c r="C416" i="1"/>
  <c r="B416" i="1"/>
  <c r="A416" i="1"/>
  <c r="S415" i="1"/>
  <c r="R415" i="1"/>
  <c r="O415" i="1"/>
  <c r="N415" i="1"/>
  <c r="M415" i="1"/>
  <c r="L415" i="1"/>
  <c r="K415" i="1"/>
  <c r="J415" i="1"/>
  <c r="C415" i="1"/>
  <c r="B415" i="1"/>
  <c r="A415" i="1"/>
  <c r="S413" i="1"/>
  <c r="R413" i="1"/>
  <c r="Q413" i="1"/>
  <c r="O413" i="1"/>
  <c r="N413" i="1"/>
  <c r="M413" i="1"/>
  <c r="L413" i="1"/>
  <c r="K413" i="1"/>
  <c r="J413" i="1"/>
  <c r="C413" i="1"/>
  <c r="B413" i="1"/>
  <c r="A413" i="1"/>
  <c r="S412" i="1"/>
  <c r="R412" i="1"/>
  <c r="Q412" i="1"/>
  <c r="O412" i="1"/>
  <c r="N412" i="1"/>
  <c r="M412" i="1"/>
  <c r="L412" i="1"/>
  <c r="K412" i="1"/>
  <c r="J412" i="1"/>
  <c r="C412" i="1"/>
  <c r="B412" i="1"/>
  <c r="A412" i="1"/>
  <c r="S410" i="1"/>
  <c r="R410" i="1"/>
  <c r="Q410" i="1"/>
  <c r="O410" i="1"/>
  <c r="N410" i="1"/>
  <c r="M410" i="1"/>
  <c r="L410" i="1"/>
  <c r="K410" i="1"/>
  <c r="J410" i="1"/>
  <c r="C410" i="1"/>
  <c r="B410" i="1"/>
  <c r="A410" i="1"/>
  <c r="S409" i="1"/>
  <c r="R409" i="1"/>
  <c r="Q409" i="1"/>
  <c r="O409" i="1"/>
  <c r="N409" i="1"/>
  <c r="M409" i="1"/>
  <c r="L409" i="1"/>
  <c r="K409" i="1"/>
  <c r="J409" i="1"/>
  <c r="C409" i="1"/>
  <c r="B409" i="1"/>
  <c r="A409" i="1"/>
  <c r="O407" i="1"/>
  <c r="N407" i="1"/>
  <c r="M407" i="1"/>
  <c r="L407" i="1"/>
  <c r="K407" i="1"/>
  <c r="J407" i="1"/>
  <c r="C407" i="1"/>
  <c r="B407" i="1"/>
  <c r="A407" i="1"/>
  <c r="R406" i="1"/>
  <c r="O406" i="1"/>
  <c r="N406" i="1"/>
  <c r="M406" i="1"/>
  <c r="L406" i="1"/>
  <c r="K406" i="1"/>
  <c r="J406" i="1"/>
  <c r="C406" i="1"/>
  <c r="B406" i="1"/>
  <c r="A406" i="1"/>
  <c r="R400" i="1"/>
  <c r="Q400" i="1"/>
  <c r="O400" i="1"/>
  <c r="N400" i="1"/>
  <c r="M400" i="1"/>
  <c r="L400" i="1"/>
  <c r="K400" i="1"/>
  <c r="J400" i="1"/>
  <c r="C400" i="1"/>
  <c r="B400" i="1"/>
  <c r="A400" i="1"/>
  <c r="R399" i="1"/>
  <c r="Q399" i="1"/>
  <c r="O399" i="1"/>
  <c r="N399" i="1"/>
  <c r="M399" i="1"/>
  <c r="L399" i="1"/>
  <c r="K399" i="1"/>
  <c r="J399" i="1"/>
  <c r="C399" i="1"/>
  <c r="B399" i="1"/>
  <c r="A399" i="1"/>
  <c r="R398" i="1"/>
  <c r="Q398" i="1"/>
  <c r="O398" i="1"/>
  <c r="N398" i="1"/>
  <c r="M398" i="1"/>
  <c r="L398" i="1"/>
  <c r="K398" i="1"/>
  <c r="J398" i="1"/>
  <c r="C398" i="1"/>
  <c r="B398" i="1"/>
  <c r="A398" i="1"/>
  <c r="R397" i="1"/>
  <c r="Q397" i="1"/>
  <c r="O397" i="1"/>
  <c r="N397" i="1"/>
  <c r="M397" i="1"/>
  <c r="L397" i="1"/>
  <c r="K397" i="1"/>
  <c r="J397" i="1"/>
  <c r="C397" i="1"/>
  <c r="B397" i="1"/>
  <c r="A397" i="1"/>
  <c r="R396" i="1"/>
  <c r="Q396" i="1"/>
  <c r="O396" i="1"/>
  <c r="N396" i="1"/>
  <c r="M396" i="1"/>
  <c r="L396" i="1"/>
  <c r="K396" i="1"/>
  <c r="J396" i="1"/>
  <c r="C396" i="1"/>
  <c r="B396" i="1"/>
  <c r="A396" i="1"/>
  <c r="R395" i="1"/>
  <c r="Q395" i="1"/>
  <c r="O395" i="1"/>
  <c r="N395" i="1"/>
  <c r="M395" i="1"/>
  <c r="L395" i="1"/>
  <c r="K395" i="1"/>
  <c r="J395" i="1"/>
  <c r="C395" i="1"/>
  <c r="B395" i="1"/>
  <c r="A395" i="1"/>
  <c r="R394" i="1"/>
  <c r="Q394" i="1"/>
  <c r="O394" i="1"/>
  <c r="N394" i="1"/>
  <c r="M394" i="1"/>
  <c r="L394" i="1"/>
  <c r="K394" i="1"/>
  <c r="J394" i="1"/>
  <c r="C394" i="1"/>
  <c r="B394" i="1"/>
  <c r="A394" i="1"/>
  <c r="R393" i="1"/>
  <c r="Q393" i="1"/>
  <c r="O393" i="1"/>
  <c r="N393" i="1"/>
  <c r="M393" i="1"/>
  <c r="L393" i="1"/>
  <c r="K393" i="1"/>
  <c r="J393" i="1"/>
  <c r="C393" i="1"/>
  <c r="B393" i="1"/>
  <c r="A393" i="1"/>
  <c r="R392" i="1"/>
  <c r="Q392" i="1"/>
  <c r="O392" i="1"/>
  <c r="N392" i="1"/>
  <c r="M392" i="1"/>
  <c r="L392" i="1"/>
  <c r="K392" i="1"/>
  <c r="J392" i="1"/>
  <c r="C392" i="1"/>
  <c r="B392" i="1"/>
  <c r="A392" i="1"/>
  <c r="R391" i="1"/>
  <c r="Q391" i="1"/>
  <c r="O391" i="1"/>
  <c r="N391" i="1"/>
  <c r="M391" i="1"/>
  <c r="L391" i="1"/>
  <c r="K391" i="1"/>
  <c r="J391" i="1"/>
  <c r="C391" i="1"/>
  <c r="B391" i="1"/>
  <c r="A391" i="1"/>
  <c r="R390" i="1"/>
  <c r="Q390" i="1"/>
  <c r="O390" i="1"/>
  <c r="N390" i="1"/>
  <c r="M390" i="1"/>
  <c r="L390" i="1"/>
  <c r="K390" i="1"/>
  <c r="J390" i="1"/>
  <c r="C390" i="1"/>
  <c r="B390" i="1"/>
  <c r="A390" i="1"/>
  <c r="R389" i="1"/>
  <c r="Q389" i="1"/>
  <c r="O389" i="1"/>
  <c r="N389" i="1"/>
  <c r="M389" i="1"/>
  <c r="L389" i="1"/>
  <c r="K389" i="1"/>
  <c r="J389" i="1"/>
  <c r="C389" i="1"/>
  <c r="B389" i="1"/>
  <c r="A389" i="1"/>
  <c r="R388" i="1"/>
  <c r="Q388" i="1"/>
  <c r="O388" i="1"/>
  <c r="N388" i="1"/>
  <c r="M388" i="1"/>
  <c r="L388" i="1"/>
  <c r="K388" i="1"/>
  <c r="J388" i="1"/>
  <c r="C388" i="1"/>
  <c r="B388" i="1"/>
  <c r="A388" i="1"/>
  <c r="R387" i="1"/>
  <c r="Q387" i="1"/>
  <c r="O387" i="1"/>
  <c r="N387" i="1"/>
  <c r="M387" i="1"/>
  <c r="L387" i="1"/>
  <c r="K387" i="1"/>
  <c r="J387" i="1"/>
  <c r="C387" i="1"/>
  <c r="B387" i="1"/>
  <c r="A387" i="1"/>
  <c r="R386" i="1"/>
  <c r="Q386" i="1"/>
  <c r="O386" i="1"/>
  <c r="N386" i="1"/>
  <c r="M386" i="1"/>
  <c r="L386" i="1"/>
  <c r="K386" i="1"/>
  <c r="J386" i="1"/>
  <c r="C386" i="1"/>
  <c r="B386" i="1"/>
  <c r="A386" i="1"/>
  <c r="R385" i="1"/>
  <c r="Q385" i="1"/>
  <c r="O385" i="1"/>
  <c r="N385" i="1"/>
  <c r="M385" i="1"/>
  <c r="L385" i="1"/>
  <c r="K385" i="1"/>
  <c r="J385" i="1"/>
  <c r="C385" i="1"/>
  <c r="B385" i="1"/>
  <c r="A385" i="1"/>
  <c r="R384" i="1"/>
  <c r="Q384" i="1"/>
  <c r="O384" i="1"/>
  <c r="N384" i="1"/>
  <c r="M384" i="1"/>
  <c r="L384" i="1"/>
  <c r="K384" i="1"/>
  <c r="J384" i="1"/>
  <c r="C384" i="1"/>
  <c r="B384" i="1"/>
  <c r="A384" i="1"/>
  <c r="R383" i="1"/>
  <c r="Q383" i="1"/>
  <c r="O383" i="1"/>
  <c r="N383" i="1"/>
  <c r="M383" i="1"/>
  <c r="L383" i="1"/>
  <c r="K383" i="1"/>
  <c r="J383" i="1"/>
  <c r="C383" i="1"/>
  <c r="B383" i="1"/>
  <c r="A383" i="1"/>
  <c r="R382" i="1"/>
  <c r="Q382" i="1"/>
  <c r="O382" i="1"/>
  <c r="N382" i="1"/>
  <c r="M382" i="1"/>
  <c r="L382" i="1"/>
  <c r="K382" i="1"/>
  <c r="J382" i="1"/>
  <c r="C382" i="1"/>
  <c r="B382" i="1"/>
  <c r="A382" i="1"/>
  <c r="R381" i="1"/>
  <c r="Q381" i="1"/>
  <c r="O381" i="1"/>
  <c r="N381" i="1"/>
  <c r="M381" i="1"/>
  <c r="L381" i="1"/>
  <c r="K381" i="1"/>
  <c r="J381" i="1"/>
  <c r="C381" i="1"/>
  <c r="B381" i="1"/>
  <c r="A381" i="1"/>
  <c r="R380" i="1"/>
  <c r="Q380" i="1"/>
  <c r="O380" i="1"/>
  <c r="N380" i="1"/>
  <c r="M380" i="1"/>
  <c r="L380" i="1"/>
  <c r="K380" i="1"/>
  <c r="J380" i="1"/>
  <c r="C380" i="1"/>
  <c r="B380" i="1"/>
  <c r="A380" i="1"/>
  <c r="R379" i="1"/>
  <c r="Q379" i="1"/>
  <c r="O379" i="1"/>
  <c r="N379" i="1"/>
  <c r="M379" i="1"/>
  <c r="L379" i="1"/>
  <c r="K379" i="1"/>
  <c r="J379" i="1"/>
  <c r="C379" i="1"/>
  <c r="B379" i="1"/>
  <c r="A379" i="1"/>
  <c r="R378" i="1"/>
  <c r="Q378" i="1"/>
  <c r="O378" i="1"/>
  <c r="N378" i="1"/>
  <c r="M378" i="1"/>
  <c r="L378" i="1"/>
  <c r="K378" i="1"/>
  <c r="J378" i="1"/>
  <c r="C378" i="1"/>
  <c r="B378" i="1"/>
  <c r="A378" i="1"/>
  <c r="R377" i="1"/>
  <c r="Q377" i="1"/>
  <c r="O377" i="1"/>
  <c r="N377" i="1"/>
  <c r="M377" i="1"/>
  <c r="L377" i="1"/>
  <c r="K377" i="1"/>
  <c r="J377" i="1"/>
  <c r="C377" i="1"/>
  <c r="B377" i="1"/>
  <c r="A377" i="1"/>
  <c r="R376" i="1"/>
  <c r="Q376" i="1"/>
  <c r="O376" i="1"/>
  <c r="N376" i="1"/>
  <c r="M376" i="1"/>
  <c r="L376" i="1"/>
  <c r="K376" i="1"/>
  <c r="J376" i="1"/>
  <c r="C376" i="1"/>
  <c r="B376" i="1"/>
  <c r="A376" i="1"/>
  <c r="R375" i="1"/>
  <c r="Q375" i="1"/>
  <c r="O375" i="1"/>
  <c r="N375" i="1"/>
  <c r="M375" i="1"/>
  <c r="L375" i="1"/>
  <c r="K375" i="1"/>
  <c r="J375" i="1"/>
  <c r="C375" i="1"/>
  <c r="B375" i="1"/>
  <c r="A375" i="1"/>
  <c r="R374" i="1"/>
  <c r="Q374" i="1"/>
  <c r="O374" i="1"/>
  <c r="N374" i="1"/>
  <c r="M374" i="1"/>
  <c r="L374" i="1"/>
  <c r="K374" i="1"/>
  <c r="J374" i="1"/>
  <c r="C374" i="1"/>
  <c r="B374" i="1"/>
  <c r="A374" i="1"/>
  <c r="R373" i="1"/>
  <c r="Q373" i="1"/>
  <c r="O373" i="1"/>
  <c r="N373" i="1"/>
  <c r="M373" i="1"/>
  <c r="L373" i="1"/>
  <c r="K373" i="1"/>
  <c r="J373" i="1"/>
  <c r="C373" i="1"/>
  <c r="B373" i="1"/>
  <c r="A373" i="1"/>
  <c r="R372" i="1"/>
  <c r="Q372" i="1"/>
  <c r="O372" i="1"/>
  <c r="N372" i="1"/>
  <c r="M372" i="1"/>
  <c r="L372" i="1"/>
  <c r="K372" i="1"/>
  <c r="J372" i="1"/>
  <c r="C372" i="1"/>
  <c r="B372" i="1"/>
  <c r="A372" i="1"/>
  <c r="R371" i="1"/>
  <c r="Q371" i="1"/>
  <c r="O371" i="1"/>
  <c r="N371" i="1"/>
  <c r="M371" i="1"/>
  <c r="L371" i="1"/>
  <c r="K371" i="1"/>
  <c r="J371" i="1"/>
  <c r="C371" i="1"/>
  <c r="B371" i="1"/>
  <c r="A371" i="1"/>
  <c r="R370" i="1"/>
  <c r="Q370" i="1"/>
  <c r="O370" i="1"/>
  <c r="N370" i="1"/>
  <c r="M370" i="1"/>
  <c r="L370" i="1"/>
  <c r="K370" i="1"/>
  <c r="J370" i="1"/>
  <c r="C370" i="1"/>
  <c r="B370" i="1"/>
  <c r="A370" i="1"/>
  <c r="R369" i="1"/>
  <c r="Q369" i="1"/>
  <c r="O369" i="1"/>
  <c r="N369" i="1"/>
  <c r="M369" i="1"/>
  <c r="L369" i="1"/>
  <c r="K369" i="1"/>
  <c r="J369" i="1"/>
  <c r="C369" i="1"/>
  <c r="B369" i="1"/>
  <c r="A369" i="1"/>
  <c r="R368" i="1"/>
  <c r="Q368" i="1"/>
  <c r="O368" i="1"/>
  <c r="N368" i="1"/>
  <c r="M368" i="1"/>
  <c r="L368" i="1"/>
  <c r="K368" i="1"/>
  <c r="J368" i="1"/>
  <c r="C368" i="1"/>
  <c r="B368" i="1"/>
  <c r="A368" i="1"/>
  <c r="R367" i="1"/>
  <c r="Q367" i="1"/>
  <c r="O367" i="1"/>
  <c r="N367" i="1"/>
  <c r="M367" i="1"/>
  <c r="L367" i="1"/>
  <c r="K367" i="1"/>
  <c r="J367" i="1"/>
  <c r="C367" i="1"/>
  <c r="B367" i="1"/>
  <c r="A367" i="1"/>
  <c r="R366" i="1"/>
  <c r="Q366" i="1"/>
  <c r="O366" i="1"/>
  <c r="N366" i="1"/>
  <c r="M366" i="1"/>
  <c r="L366" i="1"/>
  <c r="K366" i="1"/>
  <c r="J366" i="1"/>
  <c r="C366" i="1"/>
  <c r="B366" i="1"/>
  <c r="A366" i="1"/>
  <c r="R365" i="1"/>
  <c r="Q365" i="1"/>
  <c r="O365" i="1"/>
  <c r="N365" i="1"/>
  <c r="M365" i="1"/>
  <c r="L365" i="1"/>
  <c r="K365" i="1"/>
  <c r="J365" i="1"/>
  <c r="C365" i="1"/>
  <c r="B365" i="1"/>
  <c r="A365" i="1"/>
  <c r="R364" i="1"/>
  <c r="Q364" i="1"/>
  <c r="O364" i="1"/>
  <c r="N364" i="1"/>
  <c r="M364" i="1"/>
  <c r="L364" i="1"/>
  <c r="K364" i="1"/>
  <c r="J364" i="1"/>
  <c r="C364" i="1"/>
  <c r="B364" i="1"/>
  <c r="A364" i="1"/>
  <c r="R363" i="1"/>
  <c r="Q363" i="1"/>
  <c r="O363" i="1"/>
  <c r="N363" i="1"/>
  <c r="M363" i="1"/>
  <c r="L363" i="1"/>
  <c r="K363" i="1"/>
  <c r="J363" i="1"/>
  <c r="C363" i="1"/>
  <c r="B363" i="1"/>
  <c r="A363" i="1"/>
  <c r="R362" i="1"/>
  <c r="Q362" i="1"/>
  <c r="O362" i="1"/>
  <c r="N362" i="1"/>
  <c r="M362" i="1"/>
  <c r="L362" i="1"/>
  <c r="K362" i="1"/>
  <c r="J362" i="1"/>
  <c r="C362" i="1"/>
  <c r="B362" i="1"/>
  <c r="A362" i="1"/>
  <c r="R361" i="1"/>
  <c r="Q361" i="1"/>
  <c r="O361" i="1"/>
  <c r="N361" i="1"/>
  <c r="M361" i="1"/>
  <c r="L361" i="1"/>
  <c r="K361" i="1"/>
  <c r="J361" i="1"/>
  <c r="C361" i="1"/>
  <c r="B361" i="1"/>
  <c r="A361" i="1"/>
  <c r="R360" i="1"/>
  <c r="Q360" i="1"/>
  <c r="O360" i="1"/>
  <c r="N360" i="1"/>
  <c r="M360" i="1"/>
  <c r="L360" i="1"/>
  <c r="K360" i="1"/>
  <c r="J360" i="1"/>
  <c r="C360" i="1"/>
  <c r="B360" i="1"/>
  <c r="A360" i="1"/>
  <c r="R359" i="1"/>
  <c r="Q359" i="1"/>
  <c r="O359" i="1"/>
  <c r="N359" i="1"/>
  <c r="M359" i="1"/>
  <c r="L359" i="1"/>
  <c r="K359" i="1"/>
  <c r="J359" i="1"/>
  <c r="C359" i="1"/>
  <c r="B359" i="1"/>
  <c r="A359" i="1"/>
  <c r="R358" i="1"/>
  <c r="Q358" i="1"/>
  <c r="O358" i="1"/>
  <c r="N358" i="1"/>
  <c r="M358" i="1"/>
  <c r="L358" i="1"/>
  <c r="K358" i="1"/>
  <c r="J358" i="1"/>
  <c r="C358" i="1"/>
  <c r="B358" i="1"/>
  <c r="A358" i="1"/>
  <c r="R357" i="1"/>
  <c r="Q357" i="1"/>
  <c r="O357" i="1"/>
  <c r="N357" i="1"/>
  <c r="M357" i="1"/>
  <c r="L357" i="1"/>
  <c r="K357" i="1"/>
  <c r="J357" i="1"/>
  <c r="C357" i="1"/>
  <c r="B357" i="1"/>
  <c r="A357" i="1"/>
  <c r="R356" i="1"/>
  <c r="Q356" i="1"/>
  <c r="O356" i="1"/>
  <c r="N356" i="1"/>
  <c r="M356" i="1"/>
  <c r="L356" i="1"/>
  <c r="K356" i="1"/>
  <c r="J356" i="1"/>
  <c r="C356" i="1"/>
  <c r="B356" i="1"/>
  <c r="A356" i="1"/>
  <c r="R355" i="1"/>
  <c r="Q355" i="1"/>
  <c r="O355" i="1"/>
  <c r="N355" i="1"/>
  <c r="M355" i="1"/>
  <c r="L355" i="1"/>
  <c r="K355" i="1"/>
  <c r="J355" i="1"/>
  <c r="C355" i="1"/>
  <c r="B355" i="1"/>
  <c r="A355" i="1"/>
  <c r="R354" i="1"/>
  <c r="Q354" i="1"/>
  <c r="O354" i="1"/>
  <c r="N354" i="1"/>
  <c r="M354" i="1"/>
  <c r="L354" i="1"/>
  <c r="K354" i="1"/>
  <c r="J354" i="1"/>
  <c r="C354" i="1"/>
  <c r="B354" i="1"/>
  <c r="A354" i="1"/>
  <c r="R353" i="1"/>
  <c r="Q353" i="1"/>
  <c r="O353" i="1"/>
  <c r="N353" i="1"/>
  <c r="M353" i="1"/>
  <c r="L353" i="1"/>
  <c r="K353" i="1"/>
  <c r="J353" i="1"/>
  <c r="C353" i="1"/>
  <c r="B353" i="1"/>
  <c r="A353" i="1"/>
  <c r="R352" i="1"/>
  <c r="Q352" i="1"/>
  <c r="O352" i="1"/>
  <c r="N352" i="1"/>
  <c r="M352" i="1"/>
  <c r="L352" i="1"/>
  <c r="K352" i="1"/>
  <c r="J352" i="1"/>
  <c r="C352" i="1"/>
  <c r="B352" i="1"/>
  <c r="A352" i="1"/>
  <c r="R351" i="1"/>
  <c r="Q351" i="1"/>
  <c r="O351" i="1"/>
  <c r="N351" i="1"/>
  <c r="M351" i="1"/>
  <c r="L351" i="1"/>
  <c r="K351" i="1"/>
  <c r="J351" i="1"/>
  <c r="C351" i="1"/>
  <c r="B351" i="1"/>
  <c r="A351" i="1"/>
  <c r="R350" i="1"/>
  <c r="Q350" i="1"/>
  <c r="O350" i="1"/>
  <c r="N350" i="1"/>
  <c r="M350" i="1"/>
  <c r="L350" i="1"/>
  <c r="K350" i="1"/>
  <c r="J350" i="1"/>
  <c r="C350" i="1"/>
  <c r="B350" i="1"/>
  <c r="A350" i="1"/>
  <c r="R349" i="1"/>
  <c r="Q349" i="1"/>
  <c r="O349" i="1"/>
  <c r="N349" i="1"/>
  <c r="M349" i="1"/>
  <c r="L349" i="1"/>
  <c r="K349" i="1"/>
  <c r="J349" i="1"/>
  <c r="C349" i="1"/>
  <c r="B349" i="1"/>
  <c r="A349" i="1"/>
  <c r="R348" i="1"/>
  <c r="Q348" i="1"/>
  <c r="O348" i="1"/>
  <c r="N348" i="1"/>
  <c r="M348" i="1"/>
  <c r="L348" i="1"/>
  <c r="K348" i="1"/>
  <c r="J348" i="1"/>
  <c r="C348" i="1"/>
  <c r="B348" i="1"/>
  <c r="A348" i="1"/>
  <c r="R347" i="1"/>
  <c r="Q347" i="1"/>
  <c r="O347" i="1"/>
  <c r="N347" i="1"/>
  <c r="M347" i="1"/>
  <c r="L347" i="1"/>
  <c r="K347" i="1"/>
  <c r="J347" i="1"/>
  <c r="C347" i="1"/>
  <c r="B347" i="1"/>
  <c r="A347" i="1"/>
  <c r="R346" i="1"/>
  <c r="Q346" i="1"/>
  <c r="O346" i="1"/>
  <c r="N346" i="1"/>
  <c r="M346" i="1"/>
  <c r="L346" i="1"/>
  <c r="K346" i="1"/>
  <c r="J346" i="1"/>
  <c r="C346" i="1"/>
  <c r="B346" i="1"/>
  <c r="A346" i="1"/>
  <c r="R345" i="1"/>
  <c r="Q345" i="1"/>
  <c r="O345" i="1"/>
  <c r="N345" i="1"/>
  <c r="M345" i="1"/>
  <c r="L345" i="1"/>
  <c r="K345" i="1"/>
  <c r="J345" i="1"/>
  <c r="C345" i="1"/>
  <c r="B345" i="1"/>
  <c r="A345" i="1"/>
  <c r="R344" i="1"/>
  <c r="Q344" i="1"/>
  <c r="O344" i="1"/>
  <c r="N344" i="1"/>
  <c r="M344" i="1"/>
  <c r="L344" i="1"/>
  <c r="K344" i="1"/>
  <c r="J344" i="1"/>
  <c r="C344" i="1"/>
  <c r="B344" i="1"/>
  <c r="A344" i="1"/>
  <c r="R343" i="1"/>
  <c r="Q343" i="1"/>
  <c r="O343" i="1"/>
  <c r="N343" i="1"/>
  <c r="M343" i="1"/>
  <c r="L343" i="1"/>
  <c r="K343" i="1"/>
  <c r="J343" i="1"/>
  <c r="C343" i="1"/>
  <c r="B343" i="1"/>
  <c r="A343" i="1"/>
  <c r="R342" i="1"/>
  <c r="Q342" i="1"/>
  <c r="O342" i="1"/>
  <c r="N342" i="1"/>
  <c r="M342" i="1"/>
  <c r="L342" i="1"/>
  <c r="K342" i="1"/>
  <c r="J342" i="1"/>
  <c r="C342" i="1"/>
  <c r="B342" i="1"/>
  <c r="A342" i="1"/>
  <c r="R341" i="1"/>
  <c r="Q341" i="1"/>
  <c r="O341" i="1"/>
  <c r="N341" i="1"/>
  <c r="M341" i="1"/>
  <c r="L341" i="1"/>
  <c r="K341" i="1"/>
  <c r="J341" i="1"/>
  <c r="C341" i="1"/>
  <c r="B341" i="1"/>
  <c r="A341" i="1"/>
  <c r="R340" i="1"/>
  <c r="Q340" i="1"/>
  <c r="O340" i="1"/>
  <c r="N340" i="1"/>
  <c r="M340" i="1"/>
  <c r="L340" i="1"/>
  <c r="K340" i="1"/>
  <c r="J340" i="1"/>
  <c r="C340" i="1"/>
  <c r="B340" i="1"/>
  <c r="A340" i="1"/>
  <c r="R339" i="1"/>
  <c r="Q339" i="1"/>
  <c r="O339" i="1"/>
  <c r="N339" i="1"/>
  <c r="M339" i="1"/>
  <c r="L339" i="1"/>
  <c r="K339" i="1"/>
  <c r="J339" i="1"/>
  <c r="C339" i="1"/>
  <c r="B339" i="1"/>
  <c r="A339" i="1"/>
  <c r="R338" i="1"/>
  <c r="Q338" i="1"/>
  <c r="O338" i="1"/>
  <c r="N338" i="1"/>
  <c r="M338" i="1"/>
  <c r="L338" i="1"/>
  <c r="K338" i="1"/>
  <c r="J338" i="1"/>
  <c r="C338" i="1"/>
  <c r="B338" i="1"/>
  <c r="A338" i="1"/>
  <c r="R337" i="1"/>
  <c r="Q337" i="1"/>
  <c r="O337" i="1"/>
  <c r="N337" i="1"/>
  <c r="M337" i="1"/>
  <c r="L337" i="1"/>
  <c r="K337" i="1"/>
  <c r="J337" i="1"/>
  <c r="C337" i="1"/>
  <c r="B337" i="1"/>
  <c r="A337" i="1"/>
  <c r="R336" i="1"/>
  <c r="Q336" i="1"/>
  <c r="O336" i="1"/>
  <c r="N336" i="1"/>
  <c r="M336" i="1"/>
  <c r="L336" i="1"/>
  <c r="K336" i="1"/>
  <c r="J336" i="1"/>
  <c r="C336" i="1"/>
  <c r="B336" i="1"/>
  <c r="A336" i="1"/>
  <c r="R335" i="1"/>
  <c r="Q335" i="1"/>
  <c r="O335" i="1"/>
  <c r="N335" i="1"/>
  <c r="M335" i="1"/>
  <c r="L335" i="1"/>
  <c r="K335" i="1"/>
  <c r="J335" i="1"/>
  <c r="C335" i="1"/>
  <c r="B335" i="1"/>
  <c r="A335" i="1"/>
  <c r="R334" i="1"/>
  <c r="Q334" i="1"/>
  <c r="O334" i="1"/>
  <c r="N334" i="1"/>
  <c r="M334" i="1"/>
  <c r="L334" i="1"/>
  <c r="K334" i="1"/>
  <c r="J334" i="1"/>
  <c r="C334" i="1"/>
  <c r="B334" i="1"/>
  <c r="A334" i="1"/>
  <c r="R333" i="1"/>
  <c r="Q333" i="1"/>
  <c r="O333" i="1"/>
  <c r="N333" i="1"/>
  <c r="M333" i="1"/>
  <c r="L333" i="1"/>
  <c r="K333" i="1"/>
  <c r="J333" i="1"/>
  <c r="C333" i="1"/>
  <c r="B333" i="1"/>
  <c r="A333" i="1"/>
  <c r="R332" i="1"/>
  <c r="Q332" i="1"/>
  <c r="O332" i="1"/>
  <c r="N332" i="1"/>
  <c r="M332" i="1"/>
  <c r="L332" i="1"/>
  <c r="K332" i="1"/>
  <c r="J332" i="1"/>
  <c r="C332" i="1"/>
  <c r="B332" i="1"/>
  <c r="A332" i="1"/>
  <c r="R331" i="1"/>
  <c r="Q331" i="1"/>
  <c r="O331" i="1"/>
  <c r="N331" i="1"/>
  <c r="M331" i="1"/>
  <c r="L331" i="1"/>
  <c r="K331" i="1"/>
  <c r="J331" i="1"/>
  <c r="C331" i="1"/>
  <c r="B331" i="1"/>
  <c r="A331" i="1"/>
  <c r="R330" i="1"/>
  <c r="Q330" i="1"/>
  <c r="O330" i="1"/>
  <c r="N330" i="1"/>
  <c r="M330" i="1"/>
  <c r="L330" i="1"/>
  <c r="K330" i="1"/>
  <c r="J330" i="1"/>
  <c r="C330" i="1"/>
  <c r="B330" i="1"/>
  <c r="A330" i="1"/>
  <c r="R329" i="1"/>
  <c r="Q329" i="1"/>
  <c r="O329" i="1"/>
  <c r="N329" i="1"/>
  <c r="M329" i="1"/>
  <c r="L329" i="1"/>
  <c r="K329" i="1"/>
  <c r="J329" i="1"/>
  <c r="C329" i="1"/>
  <c r="B329" i="1"/>
  <c r="A329" i="1"/>
  <c r="R328" i="1"/>
  <c r="Q328" i="1"/>
  <c r="O328" i="1"/>
  <c r="N328" i="1"/>
  <c r="M328" i="1"/>
  <c r="L328" i="1"/>
  <c r="K328" i="1"/>
  <c r="J328" i="1"/>
  <c r="C328" i="1"/>
  <c r="B328" i="1"/>
  <c r="A328" i="1"/>
  <c r="R327" i="1"/>
  <c r="Q327" i="1"/>
  <c r="O327" i="1"/>
  <c r="N327" i="1"/>
  <c r="M327" i="1"/>
  <c r="L327" i="1"/>
  <c r="K327" i="1"/>
  <c r="J327" i="1"/>
  <c r="C327" i="1"/>
  <c r="B327" i="1"/>
  <c r="A327" i="1"/>
  <c r="R326" i="1"/>
  <c r="Q326" i="1"/>
  <c r="O326" i="1"/>
  <c r="N326" i="1"/>
  <c r="M326" i="1"/>
  <c r="L326" i="1"/>
  <c r="K326" i="1"/>
  <c r="J326" i="1"/>
  <c r="C326" i="1"/>
  <c r="B326" i="1"/>
  <c r="A326" i="1"/>
  <c r="R325" i="1"/>
  <c r="Q325" i="1"/>
  <c r="O325" i="1"/>
  <c r="N325" i="1"/>
  <c r="M325" i="1"/>
  <c r="L325" i="1"/>
  <c r="K325" i="1"/>
  <c r="J325" i="1"/>
  <c r="C325" i="1"/>
  <c r="B325" i="1"/>
  <c r="A325" i="1"/>
  <c r="R324" i="1"/>
  <c r="Q324" i="1"/>
  <c r="O324" i="1"/>
  <c r="N324" i="1"/>
  <c r="M324" i="1"/>
  <c r="L324" i="1"/>
  <c r="K324" i="1"/>
  <c r="J324" i="1"/>
  <c r="C324" i="1"/>
  <c r="B324" i="1"/>
  <c r="A324" i="1"/>
  <c r="R323" i="1"/>
  <c r="Q323" i="1"/>
  <c r="O323" i="1"/>
  <c r="N323" i="1"/>
  <c r="M323" i="1"/>
  <c r="L323" i="1"/>
  <c r="K323" i="1"/>
  <c r="J323" i="1"/>
  <c r="C323" i="1"/>
  <c r="B323" i="1"/>
  <c r="A323" i="1"/>
  <c r="R322" i="1"/>
  <c r="Q322" i="1"/>
  <c r="O322" i="1"/>
  <c r="N322" i="1"/>
  <c r="M322" i="1"/>
  <c r="L322" i="1"/>
  <c r="K322" i="1"/>
  <c r="J322" i="1"/>
  <c r="C322" i="1"/>
  <c r="B322" i="1"/>
  <c r="A322" i="1"/>
  <c r="T319" i="1"/>
  <c r="S319" i="1"/>
  <c r="O319" i="1"/>
  <c r="N319" i="1"/>
  <c r="M319" i="1"/>
  <c r="L319" i="1"/>
  <c r="K319" i="1"/>
  <c r="J319" i="1"/>
  <c r="C319" i="1"/>
  <c r="B319" i="1"/>
  <c r="A319" i="1"/>
  <c r="T318" i="1"/>
  <c r="S318" i="1"/>
  <c r="O318" i="1"/>
  <c r="N318" i="1"/>
  <c r="M318" i="1"/>
  <c r="L318" i="1"/>
  <c r="K318" i="1"/>
  <c r="J318" i="1"/>
  <c r="C318" i="1"/>
  <c r="B318" i="1"/>
  <c r="A318" i="1"/>
  <c r="T317" i="1"/>
  <c r="S317" i="1"/>
  <c r="O317" i="1"/>
  <c r="N317" i="1"/>
  <c r="M317" i="1"/>
  <c r="L317" i="1"/>
  <c r="K317" i="1"/>
  <c r="J317" i="1"/>
  <c r="C317" i="1"/>
  <c r="B317" i="1"/>
  <c r="A317" i="1"/>
  <c r="T316" i="1"/>
  <c r="S316" i="1"/>
  <c r="O316" i="1"/>
  <c r="N316" i="1"/>
  <c r="L316" i="1"/>
  <c r="K316" i="1"/>
  <c r="J316" i="1"/>
  <c r="C316" i="1"/>
  <c r="B316" i="1"/>
  <c r="A316" i="1"/>
  <c r="T315" i="1"/>
  <c r="S315" i="1"/>
  <c r="O315" i="1"/>
  <c r="N315" i="1"/>
  <c r="L315" i="1"/>
  <c r="K315" i="1"/>
  <c r="J315" i="1"/>
  <c r="C315" i="1"/>
  <c r="B315" i="1"/>
  <c r="A315" i="1"/>
  <c r="T314" i="1"/>
  <c r="S314" i="1"/>
  <c r="O314" i="1"/>
  <c r="N314" i="1"/>
  <c r="L314" i="1"/>
  <c r="K314" i="1"/>
  <c r="J314" i="1"/>
  <c r="C314" i="1"/>
  <c r="B314" i="1"/>
  <c r="A314" i="1"/>
  <c r="T313" i="1"/>
  <c r="S313" i="1"/>
  <c r="O313" i="1"/>
  <c r="N313" i="1"/>
  <c r="M313" i="1"/>
  <c r="L313" i="1"/>
  <c r="K313" i="1"/>
  <c r="J313" i="1"/>
  <c r="C313" i="1"/>
  <c r="B313" i="1"/>
  <c r="A313" i="1"/>
  <c r="M312" i="1"/>
  <c r="M315" i="1"/>
  <c r="K308" i="1"/>
  <c r="J308" i="1"/>
  <c r="C308" i="1"/>
  <c r="B308" i="1"/>
  <c r="A308" i="1"/>
  <c r="K307" i="1"/>
  <c r="J307" i="1"/>
  <c r="C307" i="1"/>
  <c r="B307" i="1"/>
  <c r="A307" i="1"/>
  <c r="K306" i="1"/>
  <c r="J306" i="1"/>
  <c r="C306" i="1"/>
  <c r="B306" i="1"/>
  <c r="A306" i="1"/>
  <c r="S305" i="1"/>
  <c r="O305" i="1"/>
  <c r="N305" i="1"/>
  <c r="M305" i="1"/>
  <c r="L305" i="1"/>
  <c r="K305" i="1"/>
  <c r="J305" i="1"/>
  <c r="C305" i="1"/>
  <c r="B305" i="1"/>
  <c r="A305" i="1"/>
  <c r="K304" i="1"/>
  <c r="J304" i="1"/>
  <c r="C304" i="1"/>
  <c r="B304" i="1"/>
  <c r="A304" i="1"/>
  <c r="S303" i="1"/>
  <c r="N303" i="1"/>
  <c r="M303" i="1"/>
  <c r="L303" i="1"/>
  <c r="K303" i="1"/>
  <c r="J303" i="1"/>
  <c r="C303" i="1"/>
  <c r="B303" i="1"/>
  <c r="A303" i="1"/>
  <c r="S302" i="1"/>
  <c r="N302" i="1"/>
  <c r="M302" i="1"/>
  <c r="L302" i="1"/>
  <c r="K302" i="1"/>
  <c r="J302" i="1"/>
  <c r="C302" i="1"/>
  <c r="B302" i="1"/>
  <c r="A302" i="1"/>
  <c r="S301" i="1"/>
  <c r="N301" i="1"/>
  <c r="M301" i="1"/>
  <c r="L301" i="1"/>
  <c r="K301" i="1"/>
  <c r="J301" i="1"/>
  <c r="C301" i="1"/>
  <c r="B301" i="1"/>
  <c r="A301" i="1"/>
  <c r="S300" i="1"/>
  <c r="N300" i="1"/>
  <c r="M300" i="1"/>
  <c r="L300" i="1"/>
  <c r="K300" i="1"/>
  <c r="J300" i="1"/>
  <c r="C300" i="1"/>
  <c r="B300" i="1"/>
  <c r="A300" i="1"/>
  <c r="K299" i="1"/>
  <c r="J299" i="1"/>
  <c r="C299" i="1"/>
  <c r="B299" i="1"/>
  <c r="A299" i="1"/>
  <c r="O298" i="1"/>
  <c r="O302" i="1"/>
  <c r="K298" i="1"/>
  <c r="J298" i="1"/>
  <c r="C298" i="1"/>
  <c r="B298" i="1"/>
  <c r="A298" i="1"/>
  <c r="K297" i="1"/>
  <c r="J297" i="1"/>
  <c r="C297" i="1"/>
  <c r="B297" i="1"/>
  <c r="A297" i="1"/>
  <c r="Q295" i="1"/>
  <c r="O295" i="1"/>
  <c r="N295" i="1"/>
  <c r="M295" i="1"/>
  <c r="L295" i="1"/>
  <c r="K295" i="1"/>
  <c r="J295" i="1"/>
  <c r="C295" i="1"/>
  <c r="B295" i="1"/>
  <c r="A295" i="1"/>
  <c r="Q294" i="1"/>
  <c r="O294" i="1"/>
  <c r="N294" i="1"/>
  <c r="M294" i="1"/>
  <c r="L294" i="1"/>
  <c r="K294" i="1"/>
  <c r="J294" i="1"/>
  <c r="C294" i="1"/>
  <c r="B294" i="1"/>
  <c r="A294" i="1"/>
  <c r="Q293" i="1"/>
  <c r="O293" i="1"/>
  <c r="N293" i="1"/>
  <c r="M293" i="1"/>
  <c r="L293" i="1"/>
  <c r="K293" i="1"/>
  <c r="J293" i="1"/>
  <c r="C293" i="1"/>
  <c r="B293" i="1"/>
  <c r="A293" i="1"/>
  <c r="Q292" i="1"/>
  <c r="O292" i="1"/>
  <c r="N292" i="1"/>
  <c r="M292" i="1"/>
  <c r="L292" i="1"/>
  <c r="K292" i="1"/>
  <c r="J292" i="1"/>
  <c r="C292" i="1"/>
  <c r="B292" i="1"/>
  <c r="A292" i="1"/>
  <c r="Q291" i="1"/>
  <c r="O291" i="1"/>
  <c r="N291" i="1"/>
  <c r="M291" i="1"/>
  <c r="L291" i="1"/>
  <c r="K291" i="1"/>
  <c r="J291" i="1"/>
  <c r="C291" i="1"/>
  <c r="B291" i="1"/>
  <c r="A291" i="1"/>
  <c r="Q290" i="1"/>
  <c r="O290" i="1"/>
  <c r="N290" i="1"/>
  <c r="M290" i="1"/>
  <c r="L290" i="1"/>
  <c r="K290" i="1"/>
  <c r="J290" i="1"/>
  <c r="C290" i="1"/>
  <c r="B290" i="1"/>
  <c r="A290" i="1"/>
  <c r="Q289" i="1"/>
  <c r="O289" i="1"/>
  <c r="N289" i="1"/>
  <c r="M289" i="1"/>
  <c r="L289" i="1"/>
  <c r="K289" i="1"/>
  <c r="J289" i="1"/>
  <c r="C289" i="1"/>
  <c r="B289" i="1"/>
  <c r="A289" i="1"/>
  <c r="Q288" i="1"/>
  <c r="O288" i="1"/>
  <c r="N288" i="1"/>
  <c r="M288" i="1"/>
  <c r="L288" i="1"/>
  <c r="K288" i="1"/>
  <c r="J288" i="1"/>
  <c r="C288" i="1"/>
  <c r="B288" i="1"/>
  <c r="A288" i="1"/>
  <c r="Q287" i="1"/>
  <c r="O287" i="1"/>
  <c r="N287" i="1"/>
  <c r="M287" i="1"/>
  <c r="L287" i="1"/>
  <c r="K287" i="1"/>
  <c r="J287" i="1"/>
  <c r="C287" i="1"/>
  <c r="B287" i="1"/>
  <c r="A287" i="1"/>
  <c r="Q286" i="1"/>
  <c r="O286" i="1"/>
  <c r="N286" i="1"/>
  <c r="M286" i="1"/>
  <c r="L286" i="1"/>
  <c r="K286" i="1"/>
  <c r="J286" i="1"/>
  <c r="C286" i="1"/>
  <c r="B286" i="1"/>
  <c r="A286" i="1"/>
  <c r="Q285" i="1"/>
  <c r="O285" i="1"/>
  <c r="N285" i="1"/>
  <c r="M285" i="1"/>
  <c r="L285" i="1"/>
  <c r="K285" i="1"/>
  <c r="J285" i="1"/>
  <c r="C285" i="1"/>
  <c r="B285" i="1"/>
  <c r="A285" i="1"/>
  <c r="Q284" i="1"/>
  <c r="O284" i="1"/>
  <c r="N284" i="1"/>
  <c r="M284" i="1"/>
  <c r="L284" i="1"/>
  <c r="K284" i="1"/>
  <c r="J284" i="1"/>
  <c r="C284" i="1"/>
  <c r="B284" i="1"/>
  <c r="A284" i="1"/>
  <c r="R281" i="1"/>
  <c r="Q281" i="1"/>
  <c r="O281" i="1"/>
  <c r="N281" i="1"/>
  <c r="M281" i="1"/>
  <c r="L281" i="1"/>
  <c r="K281" i="1"/>
  <c r="J281" i="1"/>
  <c r="C281" i="1"/>
  <c r="B281" i="1"/>
  <c r="A281" i="1"/>
  <c r="R280" i="1"/>
  <c r="Q280" i="1"/>
  <c r="O280" i="1"/>
  <c r="N280" i="1"/>
  <c r="M280" i="1"/>
  <c r="L280" i="1"/>
  <c r="K280" i="1"/>
  <c r="J280" i="1"/>
  <c r="C280" i="1"/>
  <c r="B280" i="1"/>
  <c r="A280" i="1"/>
  <c r="K278" i="1"/>
  <c r="J278" i="1"/>
  <c r="C278" i="1"/>
  <c r="B278" i="1"/>
  <c r="A278" i="1"/>
  <c r="J277" i="1"/>
  <c r="C277" i="1"/>
  <c r="B277" i="1"/>
  <c r="A277" i="1"/>
  <c r="K276" i="1"/>
  <c r="J276" i="1"/>
  <c r="C276" i="1"/>
  <c r="B276" i="1"/>
  <c r="A276" i="1"/>
  <c r="K275" i="1"/>
  <c r="J275" i="1"/>
  <c r="C275" i="1"/>
  <c r="B275" i="1"/>
  <c r="A275" i="1"/>
  <c r="K274" i="1"/>
  <c r="J274" i="1"/>
  <c r="C274" i="1"/>
  <c r="B274" i="1"/>
  <c r="A274" i="1"/>
  <c r="J273" i="1"/>
  <c r="C273" i="1"/>
  <c r="B273" i="1"/>
  <c r="A273" i="1"/>
  <c r="J272" i="1"/>
  <c r="C272" i="1"/>
  <c r="B272" i="1"/>
  <c r="A272" i="1"/>
  <c r="J271" i="1"/>
  <c r="C271" i="1"/>
  <c r="B271" i="1"/>
  <c r="A271" i="1"/>
  <c r="K270" i="1"/>
  <c r="J270" i="1"/>
  <c r="C270" i="1"/>
  <c r="B270" i="1"/>
  <c r="A270" i="1"/>
  <c r="J269" i="1"/>
  <c r="C269" i="1"/>
  <c r="B269" i="1"/>
  <c r="A269" i="1"/>
  <c r="K268" i="1"/>
  <c r="J268" i="1"/>
  <c r="C268" i="1"/>
  <c r="B268" i="1"/>
  <c r="A268" i="1"/>
  <c r="K267" i="1"/>
  <c r="J267" i="1"/>
  <c r="C267" i="1"/>
  <c r="B267" i="1"/>
  <c r="A267" i="1"/>
  <c r="K266" i="1"/>
  <c r="J266" i="1"/>
  <c r="C266" i="1"/>
  <c r="B266" i="1"/>
  <c r="A266" i="1"/>
  <c r="K265" i="1"/>
  <c r="J265" i="1"/>
  <c r="C265" i="1"/>
  <c r="B265" i="1"/>
  <c r="A265" i="1"/>
  <c r="K264" i="1"/>
  <c r="J264" i="1"/>
  <c r="C264" i="1"/>
  <c r="B264" i="1"/>
  <c r="A264" i="1"/>
  <c r="K263" i="1"/>
  <c r="J263" i="1"/>
  <c r="C263" i="1"/>
  <c r="B263" i="1"/>
  <c r="A263" i="1"/>
  <c r="K262" i="1"/>
  <c r="J262" i="1"/>
  <c r="C262" i="1"/>
  <c r="B262" i="1"/>
  <c r="A262" i="1"/>
  <c r="K261" i="1"/>
  <c r="J261" i="1"/>
  <c r="C261" i="1"/>
  <c r="B261" i="1"/>
  <c r="A261" i="1"/>
  <c r="K260" i="1"/>
  <c r="J260" i="1"/>
  <c r="C260" i="1"/>
  <c r="B260" i="1"/>
  <c r="A260" i="1"/>
  <c r="K259" i="1"/>
  <c r="J259" i="1"/>
  <c r="C259" i="1"/>
  <c r="B259" i="1"/>
  <c r="A259" i="1"/>
  <c r="K258" i="1"/>
  <c r="J258" i="1"/>
  <c r="C258" i="1"/>
  <c r="B258" i="1"/>
  <c r="A258" i="1"/>
  <c r="K257" i="1"/>
  <c r="J257" i="1"/>
  <c r="C257" i="1"/>
  <c r="B257" i="1"/>
  <c r="A257" i="1"/>
  <c r="K256" i="1"/>
  <c r="J256" i="1"/>
  <c r="C256" i="1"/>
  <c r="B256" i="1"/>
  <c r="A256" i="1"/>
  <c r="K255" i="1"/>
  <c r="J255" i="1"/>
  <c r="C255" i="1"/>
  <c r="B255" i="1"/>
  <c r="A255" i="1"/>
  <c r="K254" i="1"/>
  <c r="J254" i="1"/>
  <c r="C254" i="1"/>
  <c r="B254" i="1"/>
  <c r="A254" i="1"/>
  <c r="K253" i="1"/>
  <c r="J253" i="1"/>
  <c r="C253" i="1"/>
  <c r="B253" i="1"/>
  <c r="A253" i="1"/>
  <c r="K252" i="1"/>
  <c r="J252" i="1"/>
  <c r="C252" i="1"/>
  <c r="B252" i="1"/>
  <c r="A252" i="1"/>
  <c r="K251" i="1"/>
  <c r="J251" i="1"/>
  <c r="C251" i="1"/>
  <c r="B251" i="1"/>
  <c r="A251" i="1"/>
  <c r="K250" i="1"/>
  <c r="J250" i="1"/>
  <c r="C250" i="1"/>
  <c r="B250" i="1"/>
  <c r="A250" i="1"/>
  <c r="K249" i="1"/>
  <c r="J249" i="1"/>
  <c r="C249" i="1"/>
  <c r="B249" i="1"/>
  <c r="A249" i="1"/>
  <c r="K248" i="1"/>
  <c r="J248" i="1"/>
  <c r="C248" i="1"/>
  <c r="B248" i="1"/>
  <c r="A248" i="1"/>
  <c r="K247" i="1"/>
  <c r="J247" i="1"/>
  <c r="C247" i="1"/>
  <c r="B247" i="1"/>
  <c r="A247" i="1"/>
  <c r="K246" i="1"/>
  <c r="J246" i="1"/>
  <c r="C246" i="1"/>
  <c r="B246" i="1"/>
  <c r="A246" i="1"/>
  <c r="K245" i="1"/>
  <c r="J245" i="1"/>
  <c r="C245" i="1"/>
  <c r="B245" i="1"/>
  <c r="A245" i="1"/>
  <c r="K244" i="1"/>
  <c r="J244" i="1"/>
  <c r="C244" i="1"/>
  <c r="B244" i="1"/>
  <c r="A244" i="1"/>
  <c r="K243" i="1"/>
  <c r="J243" i="1"/>
  <c r="C243" i="1"/>
  <c r="B243" i="1"/>
  <c r="A243" i="1"/>
  <c r="K242" i="1"/>
  <c r="J242" i="1"/>
  <c r="C242" i="1"/>
  <c r="B242" i="1"/>
  <c r="A242" i="1"/>
  <c r="K241" i="1"/>
  <c r="J241" i="1"/>
  <c r="C241" i="1"/>
  <c r="B241" i="1"/>
  <c r="A241" i="1"/>
  <c r="K240" i="1"/>
  <c r="J240" i="1"/>
  <c r="C240" i="1"/>
  <c r="B240" i="1"/>
  <c r="A240" i="1"/>
  <c r="K239" i="1"/>
  <c r="J239" i="1"/>
  <c r="C239" i="1"/>
  <c r="B239" i="1"/>
  <c r="A239" i="1"/>
  <c r="K238" i="1"/>
  <c r="J238" i="1"/>
  <c r="C238" i="1"/>
  <c r="B238" i="1"/>
  <c r="A238" i="1"/>
  <c r="K237" i="1"/>
  <c r="K277" i="1"/>
  <c r="J237" i="1"/>
  <c r="C237" i="1"/>
  <c r="B237" i="1"/>
  <c r="A237" i="1"/>
  <c r="K236" i="1"/>
  <c r="J236" i="1"/>
  <c r="C236" i="1"/>
  <c r="B236" i="1"/>
  <c r="A236" i="1"/>
  <c r="K235" i="1"/>
  <c r="J235" i="1"/>
  <c r="C235" i="1"/>
  <c r="B235" i="1"/>
  <c r="A235" i="1"/>
  <c r="J231" i="1"/>
  <c r="C231" i="1"/>
  <c r="B231" i="1"/>
  <c r="A231" i="1"/>
  <c r="J230" i="1"/>
  <c r="C230" i="1"/>
  <c r="B230" i="1"/>
  <c r="A230" i="1"/>
  <c r="J229" i="1"/>
  <c r="C229" i="1"/>
  <c r="B229" i="1"/>
  <c r="A229" i="1"/>
  <c r="J228" i="1"/>
  <c r="C228" i="1"/>
  <c r="B228" i="1"/>
  <c r="A228" i="1"/>
  <c r="J227" i="1"/>
  <c r="C227" i="1"/>
  <c r="B227" i="1"/>
  <c r="A227" i="1"/>
  <c r="J226" i="1"/>
  <c r="C226" i="1"/>
  <c r="B226" i="1"/>
  <c r="A226" i="1"/>
  <c r="J225" i="1"/>
  <c r="C225" i="1"/>
  <c r="B225" i="1"/>
  <c r="A225" i="1"/>
  <c r="J224" i="1"/>
  <c r="C224" i="1"/>
  <c r="B224" i="1"/>
  <c r="A224" i="1"/>
  <c r="J223" i="1"/>
  <c r="C223" i="1"/>
  <c r="B223" i="1"/>
  <c r="A223" i="1"/>
  <c r="J222" i="1"/>
  <c r="C222" i="1"/>
  <c r="B222" i="1"/>
  <c r="A222" i="1"/>
  <c r="J221" i="1"/>
  <c r="C221" i="1"/>
  <c r="B221" i="1"/>
  <c r="A221" i="1"/>
  <c r="J220" i="1"/>
  <c r="C220" i="1"/>
  <c r="B220" i="1"/>
  <c r="A220" i="1"/>
  <c r="J219" i="1"/>
  <c r="C219" i="1"/>
  <c r="B219" i="1"/>
  <c r="A219" i="1"/>
  <c r="J218" i="1"/>
  <c r="C218" i="1"/>
  <c r="B218" i="1"/>
  <c r="A218" i="1"/>
  <c r="J217" i="1"/>
  <c r="C217" i="1"/>
  <c r="B217" i="1"/>
  <c r="A217" i="1"/>
  <c r="M215" i="1"/>
  <c r="K213" i="1"/>
  <c r="J213" i="1"/>
  <c r="C213" i="1"/>
  <c r="B213" i="1"/>
  <c r="A213" i="1"/>
  <c r="K212" i="1"/>
  <c r="J212" i="1"/>
  <c r="C212" i="1"/>
  <c r="B212" i="1"/>
  <c r="A212" i="1"/>
  <c r="K211" i="1"/>
  <c r="J211" i="1"/>
  <c r="C211" i="1"/>
  <c r="B211" i="1"/>
  <c r="A211" i="1"/>
  <c r="K210" i="1"/>
  <c r="J210" i="1"/>
  <c r="C210" i="1"/>
  <c r="B210" i="1"/>
  <c r="A210" i="1"/>
  <c r="R209" i="1"/>
  <c r="Q209" i="1"/>
  <c r="O209" i="1"/>
  <c r="K209" i="1"/>
  <c r="J209" i="1"/>
  <c r="C209" i="1"/>
  <c r="B209" i="1"/>
  <c r="A209" i="1"/>
  <c r="K208" i="1"/>
  <c r="J208" i="1"/>
  <c r="C208" i="1"/>
  <c r="B208" i="1"/>
  <c r="A208" i="1"/>
  <c r="K207" i="1"/>
  <c r="J207" i="1"/>
  <c r="C207" i="1"/>
  <c r="B207" i="1"/>
  <c r="A207" i="1"/>
  <c r="K206" i="1"/>
  <c r="J206" i="1"/>
  <c r="C206" i="1"/>
  <c r="B206" i="1"/>
  <c r="A206" i="1"/>
  <c r="K205" i="1"/>
  <c r="J205" i="1"/>
  <c r="C205" i="1"/>
  <c r="B205" i="1"/>
  <c r="A205" i="1"/>
  <c r="K204" i="1"/>
  <c r="J204" i="1"/>
  <c r="C204" i="1"/>
  <c r="B204" i="1"/>
  <c r="A204" i="1"/>
  <c r="K203" i="1"/>
  <c r="J203" i="1"/>
  <c r="C203" i="1"/>
  <c r="B203" i="1"/>
  <c r="A203" i="1"/>
  <c r="K202" i="1"/>
  <c r="J202" i="1"/>
  <c r="C202" i="1"/>
  <c r="B202" i="1"/>
  <c r="A202" i="1"/>
  <c r="K201" i="1"/>
  <c r="J201" i="1"/>
  <c r="C201" i="1"/>
  <c r="B201" i="1"/>
  <c r="A201" i="1"/>
  <c r="R200" i="1"/>
  <c r="Q200" i="1"/>
  <c r="O200" i="1"/>
  <c r="N200" i="1"/>
  <c r="M200" i="1"/>
  <c r="L200" i="1"/>
  <c r="K200" i="1"/>
  <c r="J200" i="1"/>
  <c r="C200" i="1"/>
  <c r="B200" i="1"/>
  <c r="A200" i="1"/>
  <c r="K199" i="1"/>
  <c r="J199" i="1"/>
  <c r="C199" i="1"/>
  <c r="B199" i="1"/>
  <c r="A199" i="1"/>
  <c r="S195" i="1"/>
  <c r="R195" i="1"/>
  <c r="Q195" i="1"/>
  <c r="O195" i="1"/>
  <c r="N195" i="1"/>
  <c r="M195" i="1"/>
  <c r="L195" i="1"/>
  <c r="K195" i="1"/>
  <c r="J195" i="1"/>
  <c r="C195" i="1"/>
  <c r="B195" i="1"/>
  <c r="A195" i="1"/>
  <c r="S194" i="1"/>
  <c r="R194" i="1"/>
  <c r="Q194" i="1"/>
  <c r="O194" i="1"/>
  <c r="N194" i="1"/>
  <c r="M194" i="1"/>
  <c r="L194" i="1"/>
  <c r="K194" i="1"/>
  <c r="J194" i="1"/>
  <c r="C194" i="1"/>
  <c r="B194" i="1"/>
  <c r="A194" i="1"/>
  <c r="S193" i="1"/>
  <c r="R193" i="1"/>
  <c r="Q193" i="1"/>
  <c r="O193" i="1"/>
  <c r="N193" i="1"/>
  <c r="M193" i="1"/>
  <c r="L193" i="1"/>
  <c r="K193" i="1"/>
  <c r="J193" i="1"/>
  <c r="C193" i="1"/>
  <c r="B193" i="1"/>
  <c r="A193" i="1"/>
  <c r="S192" i="1"/>
  <c r="R192" i="1"/>
  <c r="Q192" i="1"/>
  <c r="O192" i="1"/>
  <c r="N192" i="1"/>
  <c r="M192" i="1"/>
  <c r="L192" i="1"/>
  <c r="K192" i="1"/>
  <c r="J192" i="1"/>
  <c r="C192" i="1"/>
  <c r="B192" i="1"/>
  <c r="A192" i="1"/>
  <c r="S191" i="1"/>
  <c r="R191" i="1"/>
  <c r="Q191" i="1"/>
  <c r="O191" i="1"/>
  <c r="N191" i="1"/>
  <c r="M191" i="1"/>
  <c r="L191" i="1"/>
  <c r="K191" i="1"/>
  <c r="J191" i="1"/>
  <c r="C191" i="1"/>
  <c r="B191" i="1"/>
  <c r="A191" i="1"/>
  <c r="S190" i="1"/>
  <c r="R190" i="1"/>
  <c r="Q190" i="1"/>
  <c r="O190" i="1"/>
  <c r="N190" i="1"/>
  <c r="M190" i="1"/>
  <c r="L190" i="1"/>
  <c r="K190" i="1"/>
  <c r="J190" i="1"/>
  <c r="C190" i="1"/>
  <c r="B190" i="1"/>
  <c r="A190" i="1"/>
  <c r="S189" i="1"/>
  <c r="R189" i="1"/>
  <c r="Q189" i="1"/>
  <c r="P189" i="1"/>
  <c r="O189" i="1"/>
  <c r="N189" i="1"/>
  <c r="M189" i="1"/>
  <c r="L189" i="1"/>
  <c r="K189" i="1"/>
  <c r="J189" i="1"/>
  <c r="C189" i="1"/>
  <c r="B189" i="1"/>
  <c r="A189" i="1"/>
  <c r="S188" i="1"/>
  <c r="R188" i="1"/>
  <c r="Q188" i="1"/>
  <c r="O188" i="1"/>
  <c r="N188" i="1"/>
  <c r="M188" i="1"/>
  <c r="L188" i="1"/>
  <c r="K188" i="1"/>
  <c r="J188" i="1"/>
  <c r="C188" i="1"/>
  <c r="B188" i="1"/>
  <c r="A188" i="1"/>
  <c r="S187" i="1"/>
  <c r="R187" i="1"/>
  <c r="Q187" i="1"/>
  <c r="P187" i="1"/>
  <c r="O187" i="1"/>
  <c r="N187" i="1"/>
  <c r="M187" i="1"/>
  <c r="L187" i="1"/>
  <c r="K187" i="1"/>
  <c r="J187" i="1"/>
  <c r="C187" i="1"/>
  <c r="B187" i="1"/>
  <c r="A187" i="1"/>
  <c r="S186" i="1"/>
  <c r="R186" i="1"/>
  <c r="Q186" i="1"/>
  <c r="O186" i="1"/>
  <c r="N186" i="1"/>
  <c r="M186" i="1"/>
  <c r="L186" i="1"/>
  <c r="K186" i="1"/>
  <c r="J186" i="1"/>
  <c r="C186" i="1"/>
  <c r="B186" i="1"/>
  <c r="A186" i="1"/>
  <c r="S185" i="1"/>
  <c r="R185" i="1"/>
  <c r="Q185" i="1"/>
  <c r="P185" i="1"/>
  <c r="O185" i="1"/>
  <c r="N185" i="1"/>
  <c r="M185" i="1"/>
  <c r="L185" i="1"/>
  <c r="K185" i="1"/>
  <c r="J185" i="1"/>
  <c r="C185" i="1"/>
  <c r="B185" i="1"/>
  <c r="A185" i="1"/>
  <c r="S184" i="1"/>
  <c r="R184" i="1"/>
  <c r="Q184" i="1"/>
  <c r="P184" i="1"/>
  <c r="O184" i="1"/>
  <c r="N184" i="1"/>
  <c r="M184" i="1"/>
  <c r="L184" i="1"/>
  <c r="K184" i="1"/>
  <c r="J184" i="1"/>
  <c r="C184" i="1"/>
  <c r="B184" i="1"/>
  <c r="A184" i="1"/>
  <c r="S183" i="1"/>
  <c r="R183" i="1"/>
  <c r="Q183" i="1"/>
  <c r="P183" i="1"/>
  <c r="O183" i="1"/>
  <c r="N183" i="1"/>
  <c r="M183" i="1"/>
  <c r="L183" i="1"/>
  <c r="K183" i="1"/>
  <c r="J183" i="1"/>
  <c r="C183" i="1"/>
  <c r="B183" i="1"/>
  <c r="A183" i="1"/>
  <c r="S182" i="1"/>
  <c r="R182" i="1"/>
  <c r="Q182" i="1"/>
  <c r="P182" i="1"/>
  <c r="O182" i="1"/>
  <c r="N182" i="1"/>
  <c r="M182" i="1"/>
  <c r="L182" i="1"/>
  <c r="K182" i="1"/>
  <c r="J182" i="1"/>
  <c r="C182" i="1"/>
  <c r="B182" i="1"/>
  <c r="A182" i="1"/>
  <c r="S181" i="1"/>
  <c r="R181" i="1"/>
  <c r="Q181" i="1"/>
  <c r="P181" i="1"/>
  <c r="O181" i="1"/>
  <c r="N181" i="1"/>
  <c r="M181" i="1"/>
  <c r="L181" i="1"/>
  <c r="K181" i="1"/>
  <c r="J181" i="1"/>
  <c r="C181" i="1"/>
  <c r="B181" i="1"/>
  <c r="A181" i="1"/>
  <c r="K177" i="1"/>
  <c r="J177" i="1"/>
  <c r="C177" i="1"/>
  <c r="B177" i="1"/>
  <c r="A177" i="1"/>
  <c r="K176" i="1"/>
  <c r="J176" i="1"/>
  <c r="C176" i="1"/>
  <c r="B176" i="1"/>
  <c r="A176" i="1"/>
  <c r="K175" i="1"/>
  <c r="J175" i="1"/>
  <c r="C175" i="1"/>
  <c r="B175" i="1"/>
  <c r="A175" i="1"/>
  <c r="K174" i="1"/>
  <c r="J174" i="1"/>
  <c r="C174" i="1"/>
  <c r="B174" i="1"/>
  <c r="A174" i="1"/>
  <c r="R173" i="1"/>
  <c r="Q173" i="1"/>
  <c r="O173" i="1"/>
  <c r="N173" i="1"/>
  <c r="M173" i="1"/>
  <c r="L173" i="1"/>
  <c r="K173" i="1"/>
  <c r="J173" i="1"/>
  <c r="C173" i="1"/>
  <c r="B173" i="1"/>
  <c r="A173" i="1"/>
  <c r="K172" i="1"/>
  <c r="J172" i="1"/>
  <c r="C172" i="1"/>
  <c r="B172" i="1"/>
  <c r="A172" i="1"/>
  <c r="K171" i="1"/>
  <c r="J171" i="1"/>
  <c r="C171" i="1"/>
  <c r="B171" i="1"/>
  <c r="A171" i="1"/>
  <c r="K170" i="1"/>
  <c r="J170" i="1"/>
  <c r="C170" i="1"/>
  <c r="B170" i="1"/>
  <c r="A170" i="1"/>
  <c r="K169" i="1"/>
  <c r="J169" i="1"/>
  <c r="C169" i="1"/>
  <c r="B169" i="1"/>
  <c r="A169" i="1"/>
  <c r="K168" i="1"/>
  <c r="J168" i="1"/>
  <c r="C168" i="1"/>
  <c r="B168" i="1"/>
  <c r="A168" i="1"/>
  <c r="K167" i="1"/>
  <c r="J167" i="1"/>
  <c r="C167" i="1"/>
  <c r="B167" i="1"/>
  <c r="A167" i="1"/>
  <c r="K166" i="1"/>
  <c r="J166" i="1"/>
  <c r="C166" i="1"/>
  <c r="B166" i="1"/>
  <c r="A166" i="1"/>
  <c r="R165" i="1"/>
  <c r="Q165" i="1"/>
  <c r="O165" i="1"/>
  <c r="N165" i="1"/>
  <c r="M165" i="1"/>
  <c r="L165" i="1"/>
  <c r="K165" i="1"/>
  <c r="J165" i="1"/>
  <c r="C165" i="1"/>
  <c r="B165" i="1"/>
  <c r="A165" i="1"/>
  <c r="R164" i="1"/>
  <c r="Q164" i="1"/>
  <c r="O164" i="1"/>
  <c r="N164" i="1"/>
  <c r="M164" i="1"/>
  <c r="L164" i="1"/>
  <c r="K164" i="1"/>
  <c r="J164" i="1"/>
  <c r="C164" i="1"/>
  <c r="B164" i="1"/>
  <c r="A164" i="1"/>
  <c r="R163" i="1"/>
  <c r="Q163" i="1"/>
  <c r="O163" i="1"/>
  <c r="N163" i="1"/>
  <c r="M163" i="1"/>
  <c r="L163" i="1"/>
  <c r="K163" i="1"/>
  <c r="J163" i="1"/>
  <c r="C163" i="1"/>
  <c r="B163" i="1"/>
  <c r="A163" i="1"/>
  <c r="K161" i="1"/>
  <c r="J161" i="1"/>
  <c r="C161" i="1"/>
  <c r="B161" i="1"/>
  <c r="A161" i="1"/>
  <c r="O160" i="1"/>
  <c r="N160" i="1"/>
  <c r="M160" i="1"/>
  <c r="L160" i="1"/>
  <c r="K160" i="1"/>
  <c r="J160" i="1"/>
  <c r="C160" i="1"/>
  <c r="B160" i="1"/>
  <c r="A160" i="1"/>
  <c r="K159" i="1"/>
  <c r="J159" i="1"/>
  <c r="C159" i="1"/>
  <c r="B159" i="1"/>
  <c r="A159" i="1"/>
  <c r="K158" i="1"/>
  <c r="J158" i="1"/>
  <c r="C158" i="1"/>
  <c r="B158" i="1"/>
  <c r="A158" i="1"/>
  <c r="O157" i="1"/>
  <c r="N157" i="1"/>
  <c r="M157" i="1"/>
  <c r="L157" i="1"/>
  <c r="K157" i="1"/>
  <c r="J157" i="1"/>
  <c r="C157" i="1"/>
  <c r="B157" i="1"/>
  <c r="A157" i="1"/>
  <c r="S155" i="1"/>
  <c r="O155" i="1"/>
  <c r="N155" i="1"/>
  <c r="M155" i="1"/>
  <c r="L155" i="1"/>
  <c r="K155" i="1"/>
  <c r="J155" i="1"/>
  <c r="C155" i="1"/>
  <c r="B155" i="1"/>
  <c r="A155" i="1"/>
  <c r="S154" i="1"/>
  <c r="O154" i="1"/>
  <c r="N154" i="1"/>
  <c r="M154" i="1"/>
  <c r="L154" i="1"/>
  <c r="K154" i="1"/>
  <c r="J154" i="1"/>
  <c r="C154" i="1"/>
  <c r="B154" i="1"/>
  <c r="A154" i="1"/>
  <c r="M150" i="1"/>
  <c r="S148" i="1"/>
  <c r="R148" i="1"/>
  <c r="Q148" i="1"/>
  <c r="O148" i="1"/>
  <c r="N148" i="1"/>
  <c r="M148" i="1"/>
  <c r="L148" i="1"/>
  <c r="K148" i="1"/>
  <c r="J148" i="1"/>
  <c r="C148" i="1"/>
  <c r="B148" i="1"/>
  <c r="A148" i="1"/>
  <c r="S147" i="1"/>
  <c r="R147" i="1"/>
  <c r="Q147" i="1"/>
  <c r="O147" i="1"/>
  <c r="N147" i="1"/>
  <c r="L147" i="1"/>
  <c r="K147" i="1"/>
  <c r="J147" i="1"/>
  <c r="C147" i="1"/>
  <c r="B147" i="1"/>
  <c r="A147" i="1"/>
  <c r="S146" i="1"/>
  <c r="R146" i="1"/>
  <c r="Q146" i="1"/>
  <c r="O146" i="1"/>
  <c r="N146" i="1"/>
  <c r="L146" i="1"/>
  <c r="K146" i="1"/>
  <c r="J146" i="1"/>
  <c r="C146" i="1"/>
  <c r="B146" i="1"/>
  <c r="A146" i="1"/>
  <c r="S145" i="1"/>
  <c r="R145" i="1"/>
  <c r="Q145" i="1"/>
  <c r="O145" i="1"/>
  <c r="N145" i="1"/>
  <c r="L145" i="1"/>
  <c r="K145" i="1"/>
  <c r="J145" i="1"/>
  <c r="C145" i="1"/>
  <c r="B145" i="1"/>
  <c r="A145" i="1"/>
  <c r="S144" i="1"/>
  <c r="R144" i="1"/>
  <c r="Q144" i="1"/>
  <c r="O144" i="1"/>
  <c r="N144" i="1"/>
  <c r="L144" i="1"/>
  <c r="K144" i="1"/>
  <c r="J144" i="1"/>
  <c r="C144" i="1"/>
  <c r="B144" i="1"/>
  <c r="A144" i="1"/>
  <c r="S143" i="1"/>
  <c r="R143" i="1"/>
  <c r="Q143" i="1"/>
  <c r="O143" i="1"/>
  <c r="N143" i="1"/>
  <c r="L143" i="1"/>
  <c r="K143" i="1"/>
  <c r="J143" i="1"/>
  <c r="C143" i="1"/>
  <c r="B143" i="1"/>
  <c r="A143" i="1"/>
  <c r="S142" i="1"/>
  <c r="R142" i="1"/>
  <c r="Q142" i="1"/>
  <c r="O142" i="1"/>
  <c r="N142" i="1"/>
  <c r="M142" i="1"/>
  <c r="L142" i="1"/>
  <c r="K142" i="1"/>
  <c r="J142" i="1"/>
  <c r="C142" i="1"/>
  <c r="B142" i="1"/>
  <c r="A142" i="1"/>
  <c r="S141" i="1"/>
  <c r="R141" i="1"/>
  <c r="Q141" i="1"/>
  <c r="O141" i="1"/>
  <c r="N141" i="1"/>
  <c r="L141" i="1"/>
  <c r="K141" i="1"/>
  <c r="J141" i="1"/>
  <c r="C141" i="1"/>
  <c r="B141" i="1"/>
  <c r="A141" i="1"/>
  <c r="S140" i="1"/>
  <c r="R140" i="1"/>
  <c r="Q140" i="1"/>
  <c r="O140" i="1"/>
  <c r="N140" i="1"/>
  <c r="M140" i="1"/>
  <c r="M146" i="1"/>
  <c r="L140" i="1"/>
  <c r="K140" i="1"/>
  <c r="J140" i="1"/>
  <c r="C140" i="1"/>
  <c r="B140" i="1"/>
  <c r="A140" i="1"/>
  <c r="S139" i="1"/>
  <c r="R139" i="1"/>
  <c r="Q139" i="1"/>
  <c r="O139" i="1"/>
  <c r="N139" i="1"/>
  <c r="M139" i="1"/>
  <c r="M145" i="1"/>
  <c r="L139" i="1"/>
  <c r="K139" i="1"/>
  <c r="J139" i="1"/>
  <c r="C139" i="1"/>
  <c r="B139" i="1"/>
  <c r="A139" i="1"/>
  <c r="S138" i="1"/>
  <c r="R138" i="1"/>
  <c r="Q138" i="1"/>
  <c r="O138" i="1"/>
  <c r="N138" i="1"/>
  <c r="L138" i="1"/>
  <c r="K138" i="1"/>
  <c r="J138" i="1"/>
  <c r="C138" i="1"/>
  <c r="B138" i="1"/>
  <c r="A138" i="1"/>
  <c r="S137" i="1"/>
  <c r="R137" i="1"/>
  <c r="Q137" i="1"/>
  <c r="O137" i="1"/>
  <c r="N137" i="1"/>
  <c r="L137" i="1"/>
  <c r="K137" i="1"/>
  <c r="J137" i="1"/>
  <c r="C137" i="1"/>
  <c r="B137" i="1"/>
  <c r="A137" i="1"/>
  <c r="S136" i="1"/>
  <c r="R136" i="1"/>
  <c r="Q136" i="1"/>
  <c r="O136" i="1"/>
  <c r="N136" i="1"/>
  <c r="M136" i="1"/>
  <c r="L136" i="1"/>
  <c r="K136" i="1"/>
  <c r="J136" i="1"/>
  <c r="C136" i="1"/>
  <c r="B136" i="1"/>
  <c r="A136" i="1"/>
  <c r="S135" i="1"/>
  <c r="R135" i="1"/>
  <c r="Q135" i="1"/>
  <c r="O135" i="1"/>
  <c r="N135" i="1"/>
  <c r="M135" i="1"/>
  <c r="M141" i="1"/>
  <c r="M147" i="1"/>
  <c r="L135" i="1"/>
  <c r="K135" i="1"/>
  <c r="J135" i="1"/>
  <c r="C135" i="1"/>
  <c r="B135" i="1"/>
  <c r="A135" i="1"/>
  <c r="S134" i="1"/>
  <c r="R134" i="1"/>
  <c r="Q134" i="1"/>
  <c r="O134" i="1"/>
  <c r="N134" i="1"/>
  <c r="M134" i="1"/>
  <c r="L134" i="1"/>
  <c r="K134" i="1"/>
  <c r="J134" i="1"/>
  <c r="C134" i="1"/>
  <c r="B134" i="1"/>
  <c r="A134" i="1"/>
  <c r="T133" i="1"/>
  <c r="T134" i="1"/>
  <c r="T135" i="1"/>
  <c r="T136" i="1"/>
  <c r="T137" i="1"/>
  <c r="T138" i="1"/>
  <c r="T139" i="1"/>
  <c r="T140" i="1"/>
  <c r="T141" i="1"/>
  <c r="T142" i="1"/>
  <c r="T143" i="1"/>
  <c r="T144" i="1"/>
  <c r="T145" i="1"/>
  <c r="T146" i="1"/>
  <c r="T147" i="1"/>
  <c r="T148" i="1"/>
  <c r="S133" i="1"/>
  <c r="R133" i="1"/>
  <c r="Q133" i="1"/>
  <c r="O133" i="1"/>
  <c r="N133" i="1"/>
  <c r="M133" i="1"/>
  <c r="L133" i="1"/>
  <c r="K133" i="1"/>
  <c r="J133" i="1"/>
  <c r="C133" i="1"/>
  <c r="B133" i="1"/>
  <c r="A133" i="1"/>
  <c r="T132" i="1"/>
  <c r="S132" i="1"/>
  <c r="R132" i="1"/>
  <c r="Q132" i="1"/>
  <c r="O132" i="1"/>
  <c r="N132" i="1"/>
  <c r="M132" i="1"/>
  <c r="M138" i="1"/>
  <c r="M144" i="1"/>
  <c r="L132" i="1"/>
  <c r="K132" i="1"/>
  <c r="J132" i="1"/>
  <c r="C132" i="1"/>
  <c r="B132" i="1"/>
  <c r="A132" i="1"/>
  <c r="M131" i="1"/>
  <c r="M137" i="1"/>
  <c r="M143" i="1"/>
  <c r="R130" i="1"/>
  <c r="Q130" i="1"/>
  <c r="O130" i="1"/>
  <c r="N130" i="1"/>
  <c r="M130" i="1"/>
  <c r="L130" i="1"/>
  <c r="K130" i="1"/>
  <c r="J130" i="1"/>
  <c r="C130" i="1"/>
  <c r="B130" i="1"/>
  <c r="A130" i="1"/>
  <c r="R129" i="1"/>
  <c r="Q129" i="1"/>
  <c r="O129" i="1"/>
  <c r="N129" i="1"/>
  <c r="M129" i="1"/>
  <c r="L129" i="1"/>
  <c r="K129" i="1"/>
  <c r="J129" i="1"/>
  <c r="C129" i="1"/>
  <c r="B129" i="1"/>
  <c r="A129" i="1"/>
  <c r="C128" i="1"/>
  <c r="B128" i="1"/>
  <c r="A128" i="1"/>
  <c r="C127" i="1"/>
  <c r="B127" i="1"/>
  <c r="A127" i="1"/>
  <c r="R126" i="1"/>
  <c r="Q126" i="1"/>
  <c r="O126" i="1"/>
  <c r="N126" i="1"/>
  <c r="M126" i="1"/>
  <c r="L126" i="1"/>
  <c r="K126" i="1"/>
  <c r="J126" i="1"/>
  <c r="C126" i="1"/>
  <c r="B126" i="1"/>
  <c r="A126" i="1"/>
  <c r="R125" i="1"/>
  <c r="Q125" i="1"/>
  <c r="O125" i="1"/>
  <c r="N125" i="1"/>
  <c r="M125" i="1"/>
  <c r="L125" i="1"/>
  <c r="K125" i="1"/>
  <c r="J125" i="1"/>
  <c r="C125" i="1"/>
  <c r="B125" i="1"/>
  <c r="A125" i="1"/>
  <c r="R124" i="1"/>
  <c r="Q124" i="1"/>
  <c r="O124" i="1"/>
  <c r="N124" i="1"/>
  <c r="M124" i="1"/>
  <c r="L124" i="1"/>
  <c r="K124" i="1"/>
  <c r="J124" i="1"/>
  <c r="C124" i="1"/>
  <c r="B124" i="1"/>
  <c r="A124" i="1"/>
  <c r="C123" i="1"/>
  <c r="B123" i="1"/>
  <c r="A123" i="1"/>
  <c r="C122" i="1"/>
  <c r="B122" i="1"/>
  <c r="A122" i="1"/>
  <c r="R121" i="1"/>
  <c r="Q121" i="1"/>
  <c r="O121" i="1"/>
  <c r="N121" i="1"/>
  <c r="M121" i="1"/>
  <c r="L121" i="1"/>
  <c r="K121" i="1"/>
  <c r="J121" i="1"/>
  <c r="C121" i="1"/>
  <c r="B121" i="1"/>
  <c r="A121" i="1"/>
  <c r="R120" i="1"/>
  <c r="Q120" i="1"/>
  <c r="O120" i="1"/>
  <c r="N120" i="1"/>
  <c r="M120" i="1"/>
  <c r="L120" i="1"/>
  <c r="K120" i="1"/>
  <c r="J120" i="1"/>
  <c r="C120" i="1"/>
  <c r="B120" i="1"/>
  <c r="A120" i="1"/>
  <c r="R119" i="1"/>
  <c r="Q119" i="1"/>
  <c r="O119" i="1"/>
  <c r="N119" i="1"/>
  <c r="M119" i="1"/>
  <c r="L119" i="1"/>
  <c r="K119" i="1"/>
  <c r="J119" i="1"/>
  <c r="C119" i="1"/>
  <c r="B119" i="1"/>
  <c r="A119" i="1"/>
  <c r="C118" i="1"/>
  <c r="B118" i="1"/>
  <c r="A118" i="1"/>
  <c r="C117" i="1"/>
  <c r="B117" i="1"/>
  <c r="A117" i="1"/>
  <c r="S115" i="1"/>
  <c r="R115" i="1"/>
  <c r="Q115" i="1"/>
  <c r="O115" i="1"/>
  <c r="N115" i="1"/>
  <c r="M115" i="1"/>
  <c r="L115" i="1"/>
  <c r="K115" i="1"/>
  <c r="J115" i="1"/>
  <c r="C115" i="1"/>
  <c r="B115" i="1"/>
  <c r="A115" i="1"/>
  <c r="C112" i="1"/>
  <c r="B112" i="1"/>
  <c r="A112" i="1"/>
  <c r="C111" i="1"/>
  <c r="B111" i="1"/>
  <c r="A111" i="1"/>
  <c r="O110" i="1"/>
  <c r="N110" i="1"/>
  <c r="M110" i="1"/>
  <c r="L110" i="1"/>
  <c r="K110" i="1"/>
  <c r="J110" i="1"/>
  <c r="C110" i="1"/>
  <c r="B110" i="1"/>
  <c r="A110" i="1"/>
  <c r="O109" i="1"/>
  <c r="N109" i="1"/>
  <c r="M109" i="1"/>
  <c r="L109" i="1"/>
  <c r="K109" i="1"/>
  <c r="J109" i="1"/>
  <c r="C109" i="1"/>
  <c r="B109" i="1"/>
  <c r="A109" i="1"/>
  <c r="O108" i="1"/>
  <c r="N108" i="1"/>
  <c r="M108" i="1"/>
  <c r="L108" i="1"/>
  <c r="K108" i="1"/>
  <c r="J108" i="1"/>
  <c r="C108" i="1"/>
  <c r="B108" i="1"/>
  <c r="A108" i="1"/>
  <c r="O107" i="1"/>
  <c r="N107" i="1"/>
  <c r="M107" i="1"/>
  <c r="L107" i="1"/>
  <c r="K107" i="1"/>
  <c r="J107" i="1"/>
  <c r="C107" i="1"/>
  <c r="B107" i="1"/>
  <c r="A107" i="1"/>
  <c r="O106" i="1"/>
  <c r="N106" i="1"/>
  <c r="M106" i="1"/>
  <c r="L106" i="1"/>
  <c r="K106" i="1"/>
  <c r="J106" i="1"/>
  <c r="C106" i="1"/>
  <c r="B106" i="1"/>
  <c r="A106" i="1"/>
  <c r="O105" i="1"/>
  <c r="N105" i="1"/>
  <c r="M105" i="1"/>
  <c r="L105" i="1"/>
  <c r="K105" i="1"/>
  <c r="J105" i="1"/>
  <c r="C105" i="1"/>
  <c r="B105" i="1"/>
  <c r="A105" i="1"/>
  <c r="R104" i="1"/>
  <c r="O104" i="1"/>
  <c r="N104" i="1"/>
  <c r="M104" i="1"/>
  <c r="L104" i="1"/>
  <c r="K104" i="1"/>
  <c r="J104" i="1"/>
  <c r="C104" i="1"/>
  <c r="B104" i="1"/>
  <c r="A104" i="1"/>
  <c r="R103" i="1"/>
  <c r="O103" i="1"/>
  <c r="N103" i="1"/>
  <c r="M103" i="1"/>
  <c r="L103" i="1"/>
  <c r="K103" i="1"/>
  <c r="J103" i="1"/>
  <c r="C103" i="1"/>
  <c r="B103" i="1"/>
  <c r="A103" i="1"/>
  <c r="R102" i="1"/>
  <c r="O102" i="1"/>
  <c r="N102" i="1"/>
  <c r="M102" i="1"/>
  <c r="L102" i="1"/>
  <c r="K102" i="1"/>
  <c r="J102" i="1"/>
  <c r="C102" i="1"/>
  <c r="B102" i="1"/>
  <c r="A102" i="1"/>
  <c r="K100" i="1"/>
  <c r="J100" i="1"/>
  <c r="C100" i="1"/>
  <c r="B100" i="1"/>
  <c r="A100" i="1"/>
  <c r="R99" i="1"/>
  <c r="Q99" i="1"/>
  <c r="O99" i="1"/>
  <c r="N99" i="1"/>
  <c r="L99" i="1"/>
  <c r="K99" i="1"/>
  <c r="J99" i="1"/>
  <c r="C99" i="1"/>
  <c r="B99" i="1"/>
  <c r="A99" i="1"/>
  <c r="T98" i="1"/>
  <c r="R98" i="1"/>
  <c r="Q98" i="1"/>
  <c r="O98" i="1"/>
  <c r="N98" i="1"/>
  <c r="M98" i="1"/>
  <c r="L98" i="1"/>
  <c r="K98" i="1"/>
  <c r="J98" i="1"/>
  <c r="C98" i="1"/>
  <c r="B98" i="1"/>
  <c r="A98" i="1"/>
  <c r="R97" i="1"/>
  <c r="Q97" i="1"/>
  <c r="O97" i="1"/>
  <c r="N97" i="1"/>
  <c r="L97" i="1"/>
  <c r="K97" i="1"/>
  <c r="J97" i="1"/>
  <c r="C97" i="1"/>
  <c r="B97" i="1"/>
  <c r="A97" i="1"/>
  <c r="T96" i="1"/>
  <c r="R96" i="1"/>
  <c r="Q96" i="1"/>
  <c r="O96" i="1"/>
  <c r="N96" i="1"/>
  <c r="M96" i="1"/>
  <c r="L96" i="1"/>
  <c r="K96" i="1"/>
  <c r="J96" i="1"/>
  <c r="C96" i="1"/>
  <c r="B96" i="1"/>
  <c r="A96" i="1"/>
  <c r="R95" i="1"/>
  <c r="Q95" i="1"/>
  <c r="O95" i="1"/>
  <c r="N95" i="1"/>
  <c r="L95" i="1"/>
  <c r="K95" i="1"/>
  <c r="J95" i="1"/>
  <c r="C95" i="1"/>
  <c r="B95" i="1"/>
  <c r="A95" i="1"/>
  <c r="T94" i="1"/>
  <c r="R94" i="1"/>
  <c r="Q94" i="1"/>
  <c r="O94" i="1"/>
  <c r="N94" i="1"/>
  <c r="M94" i="1"/>
  <c r="L94" i="1"/>
  <c r="K94" i="1"/>
  <c r="J94" i="1"/>
  <c r="C94" i="1"/>
  <c r="B94" i="1"/>
  <c r="A94" i="1"/>
  <c r="R93" i="1"/>
  <c r="Q93" i="1"/>
  <c r="O93" i="1"/>
  <c r="N93" i="1"/>
  <c r="L93" i="1"/>
  <c r="K93" i="1"/>
  <c r="J93" i="1"/>
  <c r="C93" i="1"/>
  <c r="B93" i="1"/>
  <c r="A93" i="1"/>
  <c r="T92" i="1"/>
  <c r="S92" i="1"/>
  <c r="R92" i="1"/>
  <c r="Q92" i="1"/>
  <c r="O92" i="1"/>
  <c r="N92" i="1"/>
  <c r="M92" i="1"/>
  <c r="L92" i="1"/>
  <c r="K92" i="1"/>
  <c r="J92" i="1"/>
  <c r="C92" i="1"/>
  <c r="B92" i="1"/>
  <c r="A92" i="1"/>
  <c r="R91" i="1"/>
  <c r="Q91" i="1"/>
  <c r="O91" i="1"/>
  <c r="N91" i="1"/>
  <c r="L91" i="1"/>
  <c r="K91" i="1"/>
  <c r="J91" i="1"/>
  <c r="C91" i="1"/>
  <c r="B91" i="1"/>
  <c r="A91" i="1"/>
  <c r="T90" i="1"/>
  <c r="S90" i="1"/>
  <c r="R90" i="1"/>
  <c r="Q90" i="1"/>
  <c r="O90" i="1"/>
  <c r="N90" i="1"/>
  <c r="L90" i="1"/>
  <c r="K90" i="1"/>
  <c r="J90" i="1"/>
  <c r="C90" i="1"/>
  <c r="B90" i="1"/>
  <c r="A90" i="1"/>
  <c r="M89" i="1"/>
  <c r="M90" i="1"/>
  <c r="K87" i="1"/>
  <c r="J87" i="1"/>
  <c r="C87" i="1"/>
  <c r="B87" i="1"/>
  <c r="A87" i="1"/>
  <c r="K86" i="1"/>
  <c r="J86" i="1"/>
  <c r="C86" i="1"/>
  <c r="B86" i="1"/>
  <c r="A86" i="1"/>
  <c r="K85" i="1"/>
  <c r="J85" i="1"/>
  <c r="C85" i="1"/>
  <c r="B85" i="1"/>
  <c r="A85" i="1"/>
  <c r="K84" i="1"/>
  <c r="J84" i="1"/>
  <c r="C84" i="1"/>
  <c r="B84" i="1"/>
  <c r="A84" i="1"/>
  <c r="K83" i="1"/>
  <c r="J83" i="1"/>
  <c r="C83" i="1"/>
  <c r="B83" i="1"/>
  <c r="A83" i="1"/>
  <c r="K82" i="1"/>
  <c r="J82" i="1"/>
  <c r="C82" i="1"/>
  <c r="B82" i="1"/>
  <c r="A82" i="1"/>
  <c r="K81" i="1"/>
  <c r="J81" i="1"/>
  <c r="C81" i="1"/>
  <c r="B81" i="1"/>
  <c r="A81" i="1"/>
  <c r="K80" i="1"/>
  <c r="J80" i="1"/>
  <c r="C80" i="1"/>
  <c r="B80" i="1"/>
  <c r="A80" i="1"/>
  <c r="K79" i="1"/>
  <c r="J79" i="1"/>
  <c r="C79" i="1"/>
  <c r="B79" i="1"/>
  <c r="A79" i="1"/>
  <c r="K78" i="1"/>
  <c r="J78" i="1"/>
  <c r="C78" i="1"/>
  <c r="B78" i="1"/>
  <c r="A78" i="1"/>
  <c r="K77" i="1"/>
  <c r="J77" i="1"/>
  <c r="C77" i="1"/>
  <c r="B77" i="1"/>
  <c r="A77" i="1"/>
  <c r="K75" i="1"/>
  <c r="J75" i="1"/>
  <c r="C75" i="1"/>
  <c r="B75" i="1"/>
  <c r="A75" i="1"/>
  <c r="R74" i="1"/>
  <c r="Q74" i="1"/>
  <c r="O74" i="1"/>
  <c r="N74" i="1"/>
  <c r="M74" i="1"/>
  <c r="L74" i="1"/>
  <c r="K74" i="1"/>
  <c r="J74" i="1"/>
  <c r="C74" i="1"/>
  <c r="B74" i="1"/>
  <c r="A74" i="1"/>
  <c r="R73" i="1"/>
  <c r="Q73" i="1"/>
  <c r="O73" i="1"/>
  <c r="N73" i="1"/>
  <c r="M73" i="1"/>
  <c r="L73" i="1"/>
  <c r="K73" i="1"/>
  <c r="J73" i="1"/>
  <c r="C73" i="1"/>
  <c r="B73" i="1"/>
  <c r="A73" i="1"/>
  <c r="R72" i="1"/>
  <c r="Q72" i="1"/>
  <c r="O72" i="1"/>
  <c r="N72" i="1"/>
  <c r="M72" i="1"/>
  <c r="L72" i="1"/>
  <c r="K72" i="1"/>
  <c r="J72" i="1"/>
  <c r="C72" i="1"/>
  <c r="B72" i="1"/>
  <c r="A72" i="1"/>
  <c r="R71" i="1"/>
  <c r="Q71" i="1"/>
  <c r="O71" i="1"/>
  <c r="N71" i="1"/>
  <c r="M71" i="1"/>
  <c r="L71" i="1"/>
  <c r="K71" i="1"/>
  <c r="J71" i="1"/>
  <c r="C71" i="1"/>
  <c r="B71" i="1"/>
  <c r="A71" i="1"/>
  <c r="R70" i="1"/>
  <c r="Q70" i="1"/>
  <c r="O70" i="1"/>
  <c r="N70" i="1"/>
  <c r="M70" i="1"/>
  <c r="L70" i="1"/>
  <c r="K70" i="1"/>
  <c r="J70" i="1"/>
  <c r="C70" i="1"/>
  <c r="B70" i="1"/>
  <c r="A70" i="1"/>
  <c r="R69" i="1"/>
  <c r="Q69" i="1"/>
  <c r="O69" i="1"/>
  <c r="N69" i="1"/>
  <c r="M69" i="1"/>
  <c r="L69" i="1"/>
  <c r="K69" i="1"/>
  <c r="J69" i="1"/>
  <c r="C69" i="1"/>
  <c r="B69" i="1"/>
  <c r="A69" i="1"/>
  <c r="R68" i="1"/>
  <c r="Q68" i="1"/>
  <c r="O68" i="1"/>
  <c r="N68" i="1"/>
  <c r="M68" i="1"/>
  <c r="L68" i="1"/>
  <c r="K68" i="1"/>
  <c r="J68" i="1"/>
  <c r="C68" i="1"/>
  <c r="B68" i="1"/>
  <c r="A68" i="1"/>
  <c r="R67" i="1"/>
  <c r="Q67" i="1"/>
  <c r="O67" i="1"/>
  <c r="N67" i="1"/>
  <c r="M67" i="1"/>
  <c r="L67" i="1"/>
  <c r="K67" i="1"/>
  <c r="J67" i="1"/>
  <c r="C67" i="1"/>
  <c r="B67" i="1"/>
  <c r="A67" i="1"/>
  <c r="R66" i="1"/>
  <c r="Q66" i="1"/>
  <c r="O66" i="1"/>
  <c r="N66" i="1"/>
  <c r="M66" i="1"/>
  <c r="L66" i="1"/>
  <c r="K66" i="1"/>
  <c r="J66" i="1"/>
  <c r="C66" i="1"/>
  <c r="B66" i="1"/>
  <c r="A66" i="1"/>
  <c r="R65" i="1"/>
  <c r="Q65" i="1"/>
  <c r="O65" i="1"/>
  <c r="N65" i="1"/>
  <c r="M65" i="1"/>
  <c r="L65" i="1"/>
  <c r="K65" i="1"/>
  <c r="J65" i="1"/>
  <c r="C65" i="1"/>
  <c r="B65" i="1"/>
  <c r="A65" i="1"/>
  <c r="C61" i="1"/>
  <c r="B61" i="1"/>
  <c r="A61" i="1"/>
  <c r="C60" i="1"/>
  <c r="B60" i="1"/>
  <c r="A60" i="1"/>
  <c r="R59" i="1"/>
  <c r="Q59" i="1"/>
  <c r="O59" i="1"/>
  <c r="N59" i="1"/>
  <c r="M59" i="1"/>
  <c r="L59" i="1"/>
  <c r="K59" i="1"/>
  <c r="J59" i="1"/>
  <c r="C59" i="1"/>
  <c r="B59" i="1"/>
  <c r="A59" i="1"/>
  <c r="R58" i="1"/>
  <c r="Q58" i="1"/>
  <c r="O58" i="1"/>
  <c r="N58" i="1"/>
  <c r="M58" i="1"/>
  <c r="L58" i="1"/>
  <c r="K58" i="1"/>
  <c r="J58" i="1"/>
  <c r="C58" i="1"/>
  <c r="B58" i="1"/>
  <c r="A58" i="1"/>
  <c r="R57" i="1"/>
  <c r="Q57" i="1"/>
  <c r="O57" i="1"/>
  <c r="N57" i="1"/>
  <c r="M57" i="1"/>
  <c r="L57" i="1"/>
  <c r="K57" i="1"/>
  <c r="J57" i="1"/>
  <c r="C57" i="1"/>
  <c r="B57" i="1"/>
  <c r="A57" i="1"/>
  <c r="R56" i="1"/>
  <c r="Q56" i="1"/>
  <c r="O56" i="1"/>
  <c r="N56" i="1"/>
  <c r="M56" i="1"/>
  <c r="L56" i="1"/>
  <c r="K56" i="1"/>
  <c r="J56" i="1"/>
  <c r="C56" i="1"/>
  <c r="B56" i="1"/>
  <c r="A56" i="1"/>
  <c r="R55" i="1"/>
  <c r="Q55" i="1"/>
  <c r="O55" i="1"/>
  <c r="N55" i="1"/>
  <c r="M55" i="1"/>
  <c r="L55" i="1"/>
  <c r="K55" i="1"/>
  <c r="J55" i="1"/>
  <c r="C55" i="1"/>
  <c r="B55" i="1"/>
  <c r="A55" i="1"/>
  <c r="R54" i="1"/>
  <c r="Q54" i="1"/>
  <c r="O54" i="1"/>
  <c r="N54" i="1"/>
  <c r="M54" i="1"/>
  <c r="L54" i="1"/>
  <c r="K54" i="1"/>
  <c r="J54" i="1"/>
  <c r="C54" i="1"/>
  <c r="B54" i="1"/>
  <c r="A54" i="1"/>
  <c r="R53" i="1"/>
  <c r="Q53" i="1"/>
  <c r="O53" i="1"/>
  <c r="N53" i="1"/>
  <c r="M53" i="1"/>
  <c r="L53" i="1"/>
  <c r="K53" i="1"/>
  <c r="J53" i="1"/>
  <c r="C53" i="1"/>
  <c r="B53" i="1"/>
  <c r="A53" i="1"/>
  <c r="R52" i="1"/>
  <c r="Q52" i="1"/>
  <c r="O52" i="1"/>
  <c r="N52" i="1"/>
  <c r="M52" i="1"/>
  <c r="L52" i="1"/>
  <c r="K52" i="1"/>
  <c r="J52" i="1"/>
  <c r="C52" i="1"/>
  <c r="B52" i="1"/>
  <c r="A52" i="1"/>
  <c r="C51" i="1"/>
  <c r="B51" i="1"/>
  <c r="A51" i="1"/>
  <c r="C50" i="1"/>
  <c r="B50" i="1"/>
  <c r="A50" i="1"/>
  <c r="R49" i="1"/>
  <c r="Q49" i="1"/>
  <c r="O49" i="1"/>
  <c r="N49" i="1"/>
  <c r="M49" i="1"/>
  <c r="L49" i="1"/>
  <c r="K49" i="1"/>
  <c r="J49" i="1"/>
  <c r="C49" i="1"/>
  <c r="B49" i="1"/>
  <c r="A49" i="1"/>
  <c r="R48" i="1"/>
  <c r="Q48" i="1"/>
  <c r="O48" i="1"/>
  <c r="N48" i="1"/>
  <c r="M48" i="1"/>
  <c r="L48" i="1"/>
  <c r="K48" i="1"/>
  <c r="J48" i="1"/>
  <c r="C48" i="1"/>
  <c r="B48" i="1"/>
  <c r="A48" i="1"/>
  <c r="C47" i="1"/>
  <c r="B47" i="1"/>
  <c r="A47" i="1"/>
  <c r="R46" i="1"/>
  <c r="Q46" i="1"/>
  <c r="O46" i="1"/>
  <c r="N46" i="1"/>
  <c r="M46" i="1"/>
  <c r="L46" i="1"/>
  <c r="K46" i="1"/>
  <c r="J46" i="1"/>
  <c r="C46" i="1"/>
  <c r="B46" i="1"/>
  <c r="A46" i="1"/>
  <c r="R45" i="1"/>
  <c r="Q45" i="1"/>
  <c r="O45" i="1"/>
  <c r="N45" i="1"/>
  <c r="M45" i="1"/>
  <c r="L45" i="1"/>
  <c r="K45" i="1"/>
  <c r="J45" i="1"/>
  <c r="C45" i="1"/>
  <c r="B45" i="1"/>
  <c r="A45" i="1"/>
  <c r="R44" i="1"/>
  <c r="Q44" i="1"/>
  <c r="O44" i="1"/>
  <c r="N44" i="1"/>
  <c r="M44" i="1"/>
  <c r="L44" i="1"/>
  <c r="K44" i="1"/>
  <c r="J44" i="1"/>
  <c r="C44" i="1"/>
  <c r="B44" i="1"/>
  <c r="A44" i="1"/>
  <c r="R43" i="1"/>
  <c r="Q43" i="1"/>
  <c r="O43" i="1"/>
  <c r="N43" i="1"/>
  <c r="M43" i="1"/>
  <c r="L43" i="1"/>
  <c r="K43" i="1"/>
  <c r="J43" i="1"/>
  <c r="C43" i="1"/>
  <c r="B43" i="1"/>
  <c r="A43" i="1"/>
  <c r="R42" i="1"/>
  <c r="Q42" i="1"/>
  <c r="O42" i="1"/>
  <c r="N42" i="1"/>
  <c r="M42" i="1"/>
  <c r="L42" i="1"/>
  <c r="K42" i="1"/>
  <c r="J42" i="1"/>
  <c r="C42" i="1"/>
  <c r="B42" i="1"/>
  <c r="A42" i="1"/>
  <c r="C41" i="1"/>
  <c r="B41" i="1"/>
  <c r="A41" i="1"/>
  <c r="C40" i="1"/>
  <c r="B40" i="1"/>
  <c r="A40" i="1"/>
  <c r="R39" i="1"/>
  <c r="Q39" i="1"/>
  <c r="O39" i="1"/>
  <c r="N39" i="1"/>
  <c r="M39" i="1"/>
  <c r="L39" i="1"/>
  <c r="K39" i="1"/>
  <c r="J39" i="1"/>
  <c r="C39" i="1"/>
  <c r="B39" i="1"/>
  <c r="A39" i="1"/>
  <c r="R38" i="1"/>
  <c r="Q38" i="1"/>
  <c r="O38" i="1"/>
  <c r="N38" i="1"/>
  <c r="M38" i="1"/>
  <c r="L38" i="1"/>
  <c r="K38" i="1"/>
  <c r="J38" i="1"/>
  <c r="C38" i="1"/>
  <c r="B38" i="1"/>
  <c r="A38" i="1"/>
  <c r="C37" i="1"/>
  <c r="B37" i="1"/>
  <c r="A37" i="1"/>
  <c r="R36" i="1"/>
  <c r="Q36" i="1"/>
  <c r="O36" i="1"/>
  <c r="N36" i="1"/>
  <c r="M36" i="1"/>
  <c r="L36" i="1"/>
  <c r="K36" i="1"/>
  <c r="J36" i="1"/>
  <c r="C36" i="1"/>
  <c r="B36" i="1"/>
  <c r="A36" i="1"/>
  <c r="R35" i="1"/>
  <c r="Q35" i="1"/>
  <c r="O35" i="1"/>
  <c r="N35" i="1"/>
  <c r="M35" i="1"/>
  <c r="L35" i="1"/>
  <c r="K35" i="1"/>
  <c r="J35" i="1"/>
  <c r="C35" i="1"/>
  <c r="B35" i="1"/>
  <c r="A35" i="1"/>
  <c r="R34" i="1"/>
  <c r="Q34" i="1"/>
  <c r="O34" i="1"/>
  <c r="N34" i="1"/>
  <c r="M34" i="1"/>
  <c r="L34" i="1"/>
  <c r="K34" i="1"/>
  <c r="J34" i="1"/>
  <c r="C34" i="1"/>
  <c r="B34" i="1"/>
  <c r="A34" i="1"/>
  <c r="R33" i="1"/>
  <c r="Q33" i="1"/>
  <c r="O33" i="1"/>
  <c r="N33" i="1"/>
  <c r="M33" i="1"/>
  <c r="L33" i="1"/>
  <c r="K33" i="1"/>
  <c r="J33" i="1"/>
  <c r="C33" i="1"/>
  <c r="B33" i="1"/>
  <c r="A33" i="1"/>
  <c r="R32" i="1"/>
  <c r="Q32" i="1"/>
  <c r="O32" i="1"/>
  <c r="N32" i="1"/>
  <c r="M32" i="1"/>
  <c r="L32" i="1"/>
  <c r="K32" i="1"/>
  <c r="J32" i="1"/>
  <c r="C32" i="1"/>
  <c r="B32" i="1"/>
  <c r="A32" i="1"/>
  <c r="C31" i="1"/>
  <c r="B31" i="1"/>
  <c r="A31" i="1"/>
  <c r="C30" i="1"/>
  <c r="B30" i="1"/>
  <c r="A30" i="1"/>
  <c r="C29" i="1"/>
  <c r="B29" i="1"/>
  <c r="A29" i="1"/>
  <c r="C28" i="1"/>
  <c r="B28" i="1"/>
  <c r="A28" i="1"/>
  <c r="C27" i="1"/>
  <c r="B27" i="1"/>
  <c r="A27" i="1"/>
  <c r="C26" i="1"/>
  <c r="B26" i="1"/>
  <c r="A26" i="1"/>
  <c r="C25" i="1"/>
  <c r="B25" i="1"/>
  <c r="A25" i="1"/>
  <c r="R24" i="1"/>
  <c r="Q24" i="1"/>
  <c r="O24" i="1"/>
  <c r="N24" i="1"/>
  <c r="M24" i="1"/>
  <c r="L24" i="1"/>
  <c r="K24" i="1"/>
  <c r="J24" i="1"/>
  <c r="C24" i="1"/>
  <c r="B24" i="1"/>
  <c r="A24" i="1"/>
  <c r="C23" i="1"/>
  <c r="B23" i="1"/>
  <c r="A23" i="1"/>
  <c r="R22" i="1"/>
  <c r="Q22" i="1"/>
  <c r="O22" i="1"/>
  <c r="N22" i="1"/>
  <c r="M22" i="1"/>
  <c r="L22" i="1"/>
  <c r="K22" i="1"/>
  <c r="J22" i="1"/>
  <c r="C22" i="1"/>
  <c r="B22" i="1"/>
  <c r="A22" i="1"/>
  <c r="C21" i="1"/>
  <c r="B21" i="1"/>
  <c r="A21" i="1"/>
  <c r="C20" i="1"/>
  <c r="B20" i="1"/>
  <c r="A20" i="1"/>
  <c r="R19" i="1"/>
  <c r="Q19" i="1"/>
  <c r="O19" i="1"/>
  <c r="N19" i="1"/>
  <c r="M19" i="1"/>
  <c r="L19" i="1"/>
  <c r="K19" i="1"/>
  <c r="J19" i="1"/>
  <c r="C19" i="1"/>
  <c r="B19" i="1"/>
  <c r="A19" i="1"/>
  <c r="R18" i="1"/>
  <c r="Q18" i="1"/>
  <c r="O18" i="1"/>
  <c r="N18" i="1"/>
  <c r="M18" i="1"/>
  <c r="L18" i="1"/>
  <c r="K18" i="1"/>
  <c r="J18" i="1"/>
  <c r="C18" i="1"/>
  <c r="B18" i="1"/>
  <c r="A18" i="1"/>
  <c r="R17" i="1"/>
  <c r="Q17" i="1"/>
  <c r="O17" i="1"/>
  <c r="N17" i="1"/>
  <c r="M17" i="1"/>
  <c r="L17" i="1"/>
  <c r="K17" i="1"/>
  <c r="J17" i="1"/>
  <c r="C17" i="1"/>
  <c r="B17" i="1"/>
  <c r="A17" i="1"/>
  <c r="R16" i="1"/>
  <c r="Q16" i="1"/>
  <c r="O16" i="1"/>
  <c r="N16" i="1"/>
  <c r="M16" i="1"/>
  <c r="L16" i="1"/>
  <c r="K16" i="1"/>
  <c r="J16" i="1"/>
  <c r="C16" i="1"/>
  <c r="B16" i="1"/>
  <c r="A16" i="1"/>
  <c r="R15" i="1"/>
  <c r="Q15" i="1"/>
  <c r="O15" i="1"/>
  <c r="N15" i="1"/>
  <c r="M15" i="1"/>
  <c r="L15" i="1"/>
  <c r="K15" i="1"/>
  <c r="J15" i="1"/>
  <c r="C15" i="1"/>
  <c r="B15" i="1"/>
  <c r="A15" i="1"/>
  <c r="R14" i="1"/>
  <c r="Q14" i="1"/>
  <c r="O14" i="1"/>
  <c r="N14" i="1"/>
  <c r="M14" i="1"/>
  <c r="L14" i="1"/>
  <c r="K14" i="1"/>
  <c r="J14" i="1"/>
  <c r="C14" i="1"/>
  <c r="B14" i="1"/>
  <c r="A14" i="1"/>
  <c r="R13" i="1"/>
  <c r="Q13" i="1"/>
  <c r="O13" i="1"/>
  <c r="N13" i="1"/>
  <c r="M13" i="1"/>
  <c r="L13" i="1"/>
  <c r="K13" i="1"/>
  <c r="J13" i="1"/>
  <c r="C13" i="1"/>
  <c r="B13" i="1"/>
  <c r="A13" i="1"/>
  <c r="R12" i="1"/>
  <c r="Q12" i="1"/>
  <c r="O12" i="1"/>
  <c r="N12" i="1"/>
  <c r="M12" i="1"/>
  <c r="L12" i="1"/>
  <c r="K12" i="1"/>
  <c r="J12" i="1"/>
  <c r="C12" i="1"/>
  <c r="B12" i="1"/>
  <c r="A12" i="1"/>
  <c r="C11" i="1"/>
  <c r="B11" i="1"/>
  <c r="A11" i="1"/>
  <c r="C10" i="1"/>
  <c r="B10" i="1"/>
  <c r="A10" i="1"/>
  <c r="R9" i="1"/>
  <c r="Q9" i="1"/>
  <c r="O9" i="1"/>
  <c r="N9" i="1"/>
  <c r="M9" i="1"/>
  <c r="L9" i="1"/>
  <c r="K9" i="1"/>
  <c r="J9" i="1"/>
  <c r="C9" i="1"/>
  <c r="B9" i="1"/>
  <c r="A9" i="1"/>
  <c r="R8" i="1"/>
  <c r="Q8" i="1"/>
  <c r="O8" i="1"/>
  <c r="N8" i="1"/>
  <c r="M8" i="1"/>
  <c r="L8" i="1"/>
  <c r="K8" i="1"/>
  <c r="J8" i="1"/>
  <c r="C8" i="1"/>
  <c r="B8" i="1"/>
  <c r="A8" i="1"/>
  <c r="R7" i="1"/>
  <c r="Q7" i="1"/>
  <c r="O7" i="1"/>
  <c r="N7" i="1"/>
  <c r="M7" i="1"/>
  <c r="L7" i="1"/>
  <c r="K7" i="1"/>
  <c r="J7" i="1"/>
  <c r="C7" i="1"/>
  <c r="B7" i="1"/>
  <c r="A7" i="1"/>
  <c r="R6" i="1"/>
  <c r="Q6" i="1"/>
  <c r="O6" i="1"/>
  <c r="N6" i="1"/>
  <c r="M6" i="1"/>
  <c r="L6" i="1"/>
  <c r="K6" i="1"/>
  <c r="J6" i="1"/>
  <c r="C6" i="1"/>
  <c r="B6" i="1"/>
  <c r="A6" i="1"/>
  <c r="R5" i="1"/>
  <c r="Q5" i="1"/>
  <c r="O5" i="1"/>
  <c r="N5" i="1"/>
  <c r="M5" i="1"/>
  <c r="L5" i="1"/>
  <c r="K5" i="1"/>
  <c r="J5" i="1"/>
  <c r="C5" i="1"/>
  <c r="B5" i="1"/>
  <c r="A5" i="1"/>
  <c r="R4" i="1"/>
  <c r="Q4" i="1"/>
  <c r="O4" i="1"/>
  <c r="N4" i="1"/>
  <c r="M4" i="1"/>
  <c r="L4" i="1"/>
  <c r="K4" i="1"/>
  <c r="J4" i="1"/>
  <c r="C4" i="1"/>
  <c r="B4" i="1"/>
  <c r="A4" i="1"/>
  <c r="R3" i="1"/>
  <c r="Q3" i="1"/>
  <c r="O3" i="1"/>
  <c r="N3" i="1"/>
  <c r="M3" i="1"/>
  <c r="L3" i="1"/>
  <c r="K3" i="1"/>
  <c r="J3" i="1"/>
  <c r="C3" i="1"/>
  <c r="B3" i="1"/>
  <c r="A3" i="1"/>
  <c r="B533" i="1"/>
  <c r="K271" i="1"/>
  <c r="O303" i="1"/>
  <c r="M316" i="1"/>
  <c r="B512" i="1"/>
  <c r="K273" i="1"/>
  <c r="O300" i="1"/>
  <c r="M314" i="1"/>
  <c r="B514" i="1"/>
  <c r="B521" i="1"/>
  <c r="B528" i="1"/>
  <c r="B553" i="1"/>
  <c r="B529" i="1"/>
  <c r="B523" i="1"/>
  <c r="B530" i="1"/>
  <c r="B546" i="1"/>
  <c r="B550" i="1"/>
  <c r="O301" i="1"/>
  <c r="K272" i="1"/>
  <c r="B509" i="1"/>
  <c r="B524" i="1"/>
  <c r="B531" i="1"/>
  <c r="B543" i="1"/>
  <c r="K269" i="1"/>
  <c r="F153" i="22"/>
  <c r="F152" i="22"/>
  <c r="F151" i="22"/>
  <c r="F150" i="22"/>
  <c r="F149" i="22"/>
  <c r="F148" i="22"/>
  <c r="F147" i="22"/>
  <c r="F146" i="22"/>
  <c r="F145" i="22"/>
  <c r="F144" i="22"/>
  <c r="F143" i="22"/>
  <c r="F142" i="22"/>
  <c r="F141" i="22"/>
  <c r="F140" i="22"/>
  <c r="F139" i="22"/>
  <c r="F138" i="22"/>
  <c r="F137" i="22"/>
  <c r="F136" i="22"/>
  <c r="F135" i="22"/>
  <c r="F134" i="22"/>
  <c r="F133" i="22"/>
  <c r="F132" i="22"/>
  <c r="F131" i="22"/>
  <c r="F130" i="22"/>
  <c r="F129" i="22"/>
  <c r="F128" i="22"/>
  <c r="F127" i="22"/>
  <c r="F126" i="22"/>
  <c r="F125" i="22"/>
  <c r="F124" i="22"/>
  <c r="F123" i="22"/>
  <c r="F122" i="22"/>
  <c r="F121" i="22"/>
  <c r="F120" i="22"/>
  <c r="F119" i="22"/>
  <c r="F118" i="22"/>
  <c r="F117" i="22"/>
  <c r="F116" i="22"/>
  <c r="F115" i="22"/>
  <c r="F114" i="22"/>
  <c r="F113" i="22"/>
  <c r="F112" i="22"/>
  <c r="F111" i="22"/>
  <c r="F110" i="22"/>
  <c r="F109" i="22"/>
  <c r="F108" i="22"/>
  <c r="F107" i="22"/>
  <c r="F106" i="22"/>
  <c r="F105" i="22"/>
  <c r="F104" i="22"/>
  <c r="F103" i="22"/>
  <c r="F102" i="22"/>
  <c r="F101" i="22"/>
  <c r="F100" i="22"/>
  <c r="F99" i="22"/>
  <c r="F98" i="22"/>
  <c r="F97" i="22"/>
  <c r="F96" i="22"/>
  <c r="F95" i="22"/>
  <c r="F94" i="22"/>
  <c r="F93" i="22"/>
  <c r="F92" i="22"/>
  <c r="F91" i="22"/>
  <c r="F90" i="22"/>
  <c r="F89" i="22"/>
  <c r="F88" i="22"/>
  <c r="F87" i="22"/>
  <c r="F86" i="22"/>
  <c r="F85" i="22"/>
  <c r="F84" i="22"/>
  <c r="F83" i="22"/>
  <c r="F82" i="22"/>
  <c r="F81" i="22"/>
  <c r="F80" i="22"/>
  <c r="F79" i="22"/>
  <c r="F78" i="22"/>
  <c r="F77" i="22"/>
  <c r="F76" i="22"/>
  <c r="F75" i="22"/>
  <c r="F74" i="22"/>
  <c r="F73" i="22"/>
  <c r="F72" i="22"/>
  <c r="F71" i="22"/>
  <c r="F70" i="22"/>
  <c r="F69" i="22"/>
  <c r="F68" i="22"/>
  <c r="F67" i="22"/>
  <c r="F66" i="22"/>
  <c r="F65" i="22"/>
  <c r="F64" i="22"/>
  <c r="F63" i="22"/>
  <c r="F62" i="22"/>
  <c r="F61" i="22"/>
  <c r="F60" i="22"/>
  <c r="F59" i="22"/>
  <c r="F58" i="22"/>
  <c r="F57" i="22"/>
  <c r="F56" i="22"/>
  <c r="F55" i="22"/>
  <c r="F54" i="22"/>
  <c r="F53" i="22"/>
  <c r="F52" i="22"/>
  <c r="F51" i="22"/>
  <c r="F50" i="22"/>
  <c r="F49" i="22"/>
  <c r="F48" i="22"/>
  <c r="F47" i="22"/>
  <c r="F46" i="22"/>
  <c r="F45" i="22"/>
  <c r="F44" i="22"/>
  <c r="F43" i="22"/>
  <c r="F42" i="22"/>
  <c r="F41" i="22"/>
  <c r="F40" i="22"/>
  <c r="F39" i="22"/>
  <c r="F38" i="22"/>
  <c r="F37" i="22"/>
  <c r="F36" i="22"/>
  <c r="F35" i="22"/>
  <c r="F34" i="22"/>
  <c r="F33" i="22"/>
  <c r="F32" i="22"/>
  <c r="F31" i="22"/>
  <c r="F30" i="22"/>
  <c r="F29" i="22"/>
  <c r="F28" i="22"/>
  <c r="F27" i="22"/>
  <c r="F26" i="22"/>
  <c r="F25" i="22"/>
  <c r="F24" i="22"/>
  <c r="F23" i="22"/>
  <c r="F22" i="22"/>
  <c r="F21" i="22"/>
  <c r="F20" i="22"/>
  <c r="F19" i="22"/>
  <c r="F18" i="22"/>
  <c r="F17" i="22"/>
  <c r="F16" i="22"/>
  <c r="F15" i="22"/>
  <c r="F14" i="22"/>
  <c r="F13" i="22"/>
  <c r="F12" i="22"/>
  <c r="F11" i="22"/>
  <c r="F10" i="22"/>
  <c r="F9" i="22"/>
  <c r="F8" i="22"/>
  <c r="F7" i="22"/>
  <c r="F6" i="22"/>
  <c r="F5" i="22"/>
  <c r="F4" i="22"/>
  <c r="F3" i="22"/>
  <c r="F2" i="22"/>
  <c r="B555" i="1"/>
  <c r="B554" i="1"/>
  <c r="B561" i="1"/>
  <c r="B560" i="1"/>
  <c r="B559" i="1"/>
  <c r="B558" i="1"/>
  <c r="B557" i="1"/>
  <c r="B556" i="1"/>
  <c r="L9" i="22"/>
  <c r="L34" i="22"/>
  <c r="B8" i="21"/>
  <c r="B22" i="21"/>
  <c r="B19" i="21"/>
  <c r="B18" i="21"/>
  <c r="B14" i="21"/>
  <c r="C9" i="21"/>
  <c r="G9" i="21"/>
  <c r="C8" i="21"/>
  <c r="F8" i="21"/>
  <c r="C7" i="21"/>
  <c r="G7" i="21"/>
  <c r="C6" i="21"/>
  <c r="F6" i="21"/>
  <c r="L14" i="22"/>
  <c r="L38" i="22"/>
  <c r="G5" i="21"/>
  <c r="C5" i="21"/>
  <c r="F5" i="21"/>
  <c r="G4" i="21"/>
  <c r="F4" i="21"/>
  <c r="C4" i="21"/>
  <c r="C3" i="21"/>
  <c r="F3" i="2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c r="J16" i="20"/>
  <c r="F475" i="20"/>
  <c r="J11" i="20"/>
  <c r="B9" i="21"/>
  <c r="J10" i="20"/>
  <c r="J9" i="20"/>
  <c r="B7" i="21"/>
  <c r="J5" i="20"/>
  <c r="J7" i="21"/>
  <c r="L12" i="22"/>
  <c r="L37" i="22"/>
  <c r="I8" i="21"/>
  <c r="L11" i="22"/>
  <c r="L36" i="22"/>
  <c r="M11" i="22"/>
  <c r="M36" i="22"/>
  <c r="M12" i="22"/>
  <c r="M37" i="22"/>
  <c r="G6" i="21"/>
  <c r="C11" i="21"/>
  <c r="B562" i="1"/>
  <c r="B567" i="1"/>
  <c r="B566" i="1"/>
  <c r="B565" i="1"/>
  <c r="B564" i="1"/>
  <c r="B563" i="1"/>
  <c r="J9" i="21"/>
  <c r="C10" i="21"/>
  <c r="G3" i="21"/>
  <c r="M9" i="22"/>
  <c r="M34" i="22"/>
  <c r="F7" i="21"/>
  <c r="I7" i="21"/>
  <c r="K7" i="21"/>
  <c r="G8" i="21"/>
  <c r="J8" i="21"/>
  <c r="K8" i="21"/>
  <c r="F9" i="21"/>
  <c r="I9" i="21"/>
  <c r="F359" i="20"/>
  <c r="F367" i="20"/>
  <c r="J6" i="20"/>
  <c r="B4" i="21"/>
  <c r="I4" i="21"/>
  <c r="F375" i="20"/>
  <c r="J8" i="20"/>
  <c r="B6" i="21"/>
  <c r="I6" i="21"/>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c r="B5" i="21"/>
  <c r="J5" i="2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B9" i="18"/>
  <c r="B11" i="18"/>
  <c r="B12" i="18"/>
  <c r="B13" i="18"/>
  <c r="B10" i="18"/>
  <c r="B18" i="10" a="1"/>
  <c r="B18" i="10"/>
  <c r="B26" i="18"/>
  <c r="B6" i="18"/>
  <c r="B4" i="18"/>
  <c r="B45" i="18"/>
  <c r="B44" i="18"/>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B17" i="10"/>
  <c r="B186" i="13"/>
  <c r="B187" i="13"/>
  <c r="G152" i="13"/>
  <c r="B161" i="13"/>
  <c r="G140" i="13"/>
  <c r="G141" i="13"/>
  <c r="G142" i="13"/>
  <c r="G143" i="13"/>
  <c r="G144" i="13"/>
  <c r="G145" i="13"/>
  <c r="G146" i="13"/>
  <c r="G147" i="13"/>
  <c r="G148" i="13"/>
  <c r="G149" i="13"/>
  <c r="G150" i="13"/>
  <c r="G151" i="13"/>
  <c r="G153" i="13"/>
  <c r="B162" i="13"/>
  <c r="G154" i="13"/>
  <c r="G155" i="13"/>
  <c r="G156" i="13"/>
  <c r="G139" i="13"/>
  <c r="B167" i="13"/>
  <c r="B181" i="13"/>
  <c r="B176" i="13"/>
  <c r="B171" i="13"/>
  <c r="B172" i="13"/>
  <c r="A127" i="13"/>
  <c r="A128" i="13"/>
  <c r="A130" i="13"/>
  <c r="A116" i="13"/>
  <c r="A117" i="13"/>
  <c r="A101" i="13"/>
  <c r="A102" i="13"/>
  <c r="B88" i="13"/>
  <c r="A91" i="13"/>
  <c r="A93" i="13"/>
  <c r="A94" i="13"/>
  <c r="A96" i="13"/>
  <c r="B194" i="13"/>
  <c r="B196" i="13"/>
  <c r="B197" i="13"/>
  <c r="B188" i="13"/>
  <c r="B189" i="13"/>
  <c r="B19" i="10" a="1"/>
  <c r="B19" i="10"/>
  <c r="B160" i="13"/>
  <c r="A131" i="13"/>
  <c r="A118" i="13"/>
  <c r="A120" i="13"/>
  <c r="A121" i="13"/>
  <c r="B159" i="13"/>
  <c r="B163" i="13"/>
  <c r="A103" i="13"/>
  <c r="A105" i="13"/>
  <c r="A106" i="13"/>
  <c r="A122" i="13"/>
  <c r="A111" i="13"/>
  <c r="A107" i="13"/>
  <c r="K9" i="21"/>
  <c r="J4" i="21"/>
  <c r="K4" i="21"/>
  <c r="N11" i="22"/>
  <c r="N36" i="22"/>
  <c r="I5" i="21"/>
  <c r="K5" i="21"/>
  <c r="N12" i="22"/>
  <c r="N37" i="22"/>
  <c r="M14" i="22"/>
  <c r="M38" i="22"/>
  <c r="J6" i="21"/>
  <c r="K6" i="21"/>
  <c r="N14" i="22"/>
  <c r="N38" i="22"/>
  <c r="G10" i="21"/>
  <c r="M2" i="22"/>
  <c r="M32" i="22"/>
  <c r="F10" i="21"/>
  <c r="L2" i="22"/>
  <c r="L32" i="22"/>
  <c r="B3" i="21"/>
  <c r="J3" i="21"/>
  <c r="I3" i="21"/>
  <c r="K3" i="21"/>
  <c r="N9" i="22"/>
  <c r="N34" i="22"/>
  <c r="B11" i="21"/>
  <c r="B10" i="21"/>
  <c r="F11" i="21"/>
  <c r="L3" i="22"/>
  <c r="D10" i="21"/>
  <c r="G11" i="21"/>
  <c r="M3" i="22"/>
  <c r="E10" i="21"/>
  <c r="J12" i="20"/>
  <c r="J13" i="20"/>
  <c r="I10" i="21"/>
  <c r="H10" i="21"/>
  <c r="Q2" i="22"/>
  <c r="R2" i="22"/>
  <c r="H11" i="21"/>
  <c r="Q3" i="22"/>
  <c r="R3" i="22"/>
  <c r="J10" i="21"/>
  <c r="K10" i="21"/>
  <c r="N2" i="22"/>
  <c r="N32" i="22"/>
  <c r="E11" i="21"/>
  <c r="J11" i="21"/>
  <c r="I11" i="21"/>
  <c r="D11" i="21"/>
  <c r="K11" i="21"/>
  <c r="N3" i="22"/>
  <c r="R32"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tc={9177167E-97B7-944F-8AA9-E26CB18954B7}</author>
    <author>tc={BE0EB730-16B7-F641-82C9-34C3050BDEE3}</author>
    <author>tc={48633618-A593-204E-A07D-5F7AE2F015A8}</author>
    <author>tc={D7EB580E-1C2C-C64B-BB32-F2741E3A1E49}</author>
    <author>tc={FBF4BC6E-AA87-A247-A7A0-C2CCFF49E614}</author>
    <author>tc={6BCCB231-AFAD-0D4A-B3BB-FE621F92496A}</author>
    <author>tc={71091C1B-7D6C-7E48-A9DE-68974B9D71F7}</author>
    <author>tc={76D5162D-7A24-E948-981B-EB4781754FF8}</author>
    <author>tc={6E3F2462-225A-274E-8AD9-8630B792EF02}</author>
    <author>tc={C317B576-B20E-4E47-8141-C072234AF5CE}</author>
    <author>tc={22D0D376-DEF4-624C-AC30-A0CA76925802}</author>
    <author>tc={754F8E8D-720A-C248-A017-F81C4E8FCE86}</author>
    <author>tc={AAFF6F0D-0297-0A4D-9EA0-0C6CAE25001D}</author>
    <author>tc={402E1BE6-4CB9-B64D-BE30-58E9898F7056}</author>
    <author>tc={69B4A942-373D-C04F-A502-EA642BB735B5}</author>
    <author>tc={7713173D-E4A1-F543-8898-752836FDF2C8}</author>
    <author>tc={D9974438-62D9-F442-B06D-7A2BFE7CBBDD}</author>
    <author>tc={4ADB2F72-AD47-3542-978B-DC9ED99DE3D8}</author>
    <author>tc={7C271200-103C-3245-A651-5E4D72AFA925}</author>
    <author>tc={B402EEFD-70A3-0B41-A667-301AEECA6CFB}</author>
    <author>tc={6BBB8F84-69B9-574B-A3BF-A58125F79612}</author>
    <author>tc={FDFA57D6-9D72-CE43-B15F-74080660ADD8}</author>
    <author>tc={FE520319-21B5-424D-AD68-381C97B749EE}</author>
    <author>tc={4B0D5246-E71A-684C-89B5-46292BB53611}</author>
    <author>tc={B9EE5A62-8A09-FD4A-9824-73C69E830255}</author>
    <author>tc={5662F240-21B8-AC44-BEF9-80172F783792}</author>
    <author>tc={79BF8C87-169D-8548-938B-76EB8B10D601}</author>
    <author>tc={20919FFA-9AFD-D54D-85EA-11A9521B6B73}</author>
    <author>tc={9E08A637-8BD3-0245-99CD-442B0A10A501}</author>
    <author>tc={B3B87674-C20E-7949-86D0-F4918366B7CF}</author>
    <author>tc={CA021D50-971F-8241-9FD0-C8618BD6E770}</author>
    <author>tc={A52C4027-40C3-8241-AD0D-252B889CE210}</author>
    <author>tc={A2A749B7-F718-E947-B933-5E09F8D09512}</author>
    <author>tc={0BBC6536-D38B-6C4B-895C-2CE05F275530}</author>
    <author>tc={1FDE50F7-EEE3-8F41-B00A-1DE6B61D9B78}</author>
    <author>tc={1693A742-570C-3A4D-8A1A-4391A5E47C5E}</author>
    <author>tc={3449D9B6-DAB7-2949-80A8-A3DC51141479}</author>
    <author>tc={319AE162-6875-9A43-8F12-640464D4C10F}</author>
    <author>tc={9D532E32-4460-D747-8670-0EF0DC917D91}</author>
    <author>tc={37541A19-2EF2-9B47-8053-202EBE0516B4}</author>
    <author>tc={81C3548E-D2CA-FE43-BD81-D7D8CE0E6CA4}</author>
    <author>tc={D3E632BB-EF97-9049-B90F-59CE953EA5AB}</author>
    <author>tc={ED1D65D8-66D0-444E-B2FD-5312C02A1C24}</author>
    <author>tc={1BAF5BDB-AB47-C045-B79C-834476352174}</author>
    <author>tc={3A90E288-4830-C149-AB8D-70220112839C}</author>
    <author>tc={336DB8A6-68F5-7947-86B1-29C4B0716660}</author>
    <author>tc={756EC877-6602-5E4B-B106-5DCEF61AFDEE}</author>
    <author>tc={1BB4FB65-3D20-8642-A02B-23F601738638}</author>
    <author>tc={0CF0E001-13E9-2240-A96F-16122248CCFF}</author>
    <author>tc={7EB1B9DC-4352-F44F-AAD6-5C11597E4E61}</author>
    <author>tc={3D8F0688-7CDF-1841-9AE4-C75923594D98}</author>
    <author>tc={53BA80C2-C4BE-6D4A-B5D0-8DE60009293E}</author>
    <author>tc={6D5F8B2C-E1C5-7C44-9114-993670A15777}</author>
    <author>tc={3D7A943D-552E-4449-926B-E28D9055E6BB}</author>
    <author>tc={5CFEE91B-BD6F-F341-BE13-C26AA7C642DB}</author>
    <author>tc={290DB6CB-5B7A-BC47-836E-A96A708EEEFF}</author>
    <author>tc={AE3B7D25-C3B7-C645-B4A9-A8762C60190F}</author>
    <author>tc={D26AC37C-C5F0-084D-B249-4D200487CD3A}</author>
    <author>tc={90A2D0A7-730C-D44F-800B-2EFF7B1B2D69}</author>
    <author>tc={A0C11B20-6E20-1A4A-9088-424C79DE4B93}</author>
    <author>tc={18B0C47B-92D3-BA49-A000-168574F752DE}</author>
    <author>tc={43F77D92-3CCA-A845-AE6B-215FEFB950E5}</author>
    <author>tc={0FB603CC-E55B-7943-9BCB-CCC02AC0766C}</author>
    <author>tc={653CC1D8-E8B2-D34D-94CF-5151641D31A4}</author>
    <author>tc={17F7F4AE-E6A7-494E-8B24-A206068E3633}</author>
    <author>tc={21447DCD-17D6-F146-8100-35A51C4E63C9}</author>
    <author>tc={8566D785-ECDB-0241-9A82-B7E2462D0ADB}</author>
    <author>tc={4A32E2E6-D303-A14C-9B2F-0676E5FF2940}</author>
    <author>tc={8EA3BB50-4668-5C4E-8811-F3E193391AB5}</author>
    <author>tc={8A20B381-90BF-6148-B835-27C7EBA31380}</author>
    <author>tc={FB18428B-4FBE-8748-9ABE-352EA7D7725A}</author>
    <author>tc={D6DF849E-A1D1-A748-A0DC-AA91D49CF9C3}</author>
    <author>tc={7D78D04E-1581-3440-B3F5-F71903C2A5B6}</author>
    <author>tc={7EE4E287-A753-C44B-A5D9-0A0ABEBD61C3}</author>
    <author>tc={FEC6EA98-E76C-2746-AB56-40CC079DA052}</author>
    <author>tc={2BBE3C65-457A-A944-A4B4-0A60FAD388C3}</author>
    <author>tc={3E80BA75-0FAC-AF4E-99E4-B229166922C8}</author>
    <author>tc={28AAB81A-F1C2-AB48-B0D3-0F50D6C8E495}</author>
    <author>tc={030D1237-1FD3-CE48-AAC5-26843AE86C58}</author>
    <author>tc={ACFA0B5D-F3BA-C545-8553-5F39DEAE20D7}</author>
    <author>tc={580D90EF-01FD-D94E-9A3B-E4096DC38D3E}</author>
    <author>tc={40829B11-012D-9149-A275-6DCC4CEF815B}</author>
    <author>tc={66898D45-DB95-1A4B-A8C2-40DD387B094F}</author>
    <author>tc={49D1EFC3-5651-F64E-890B-38BD07C5A83E}</author>
    <author>tc={B1EB0A8F-A115-A84A-ADB3-374474082063}</author>
    <author>tc={902BC075-33F2-144D-BB6A-4E08E03F0B31}</author>
    <author>tc={8E297959-4222-B141-8A41-099560E12450}</author>
    <author>tc={0D79E2FA-8AA6-E745-A69F-6E0C0FED5015}</author>
    <author>tc={BA79C8F1-39B0-A549-ACEA-1B6166199967}</author>
    <author>tc={64ABFC33-9840-E942-89A5-A751DF5AFE19}</author>
    <author>tc={A4DAB1CC-123A-EA4E-9F15-ED95B348A242}</author>
    <author>tc={4FCF884A-9F15-D44A-93B9-F45C22364193}</author>
    <author>tc={E6D71647-258D-5A49-B1A2-F1F557FAADD8}</author>
    <author>tc={4785F54B-2325-7343-984B-13C86DCC6E0C}</author>
    <author>tc={3CB43A21-27FC-8D4C-A889-B1024EB80A28}</author>
    <author>tc={1C35A9F2-1765-8849-AC91-6E206CA4B0C0}</author>
    <author>tc={137D96F5-43B3-8241-A7CF-7E2A41460C05}</author>
    <author>tc={AAB5D577-3CB4-EB49-B6B9-3C7693E96174}</author>
    <author>tc={4C7CDF6B-2BEA-3E4B-9B9A-FBABBC072E49}</author>
    <author>tc={9B6D62A1-8BCC-254C-890A-277BBEB5607E}</author>
    <author>tc={3CBB4F6A-F7A5-6441-9281-A48BDE4970AB}</author>
    <author>tc={8EFA7299-2CAD-3640-A883-BB38AF4C8F2E}</author>
    <author>tc={A3113213-796F-804F-A3AA-238FA5AD0E44}</author>
    <author>tc={EAAFCBEC-CBB8-7A49-98A1-7C7008F88E03}</author>
    <author>tc={7A373B1A-A627-EA46-8A2F-110ABD4C8BB0}</author>
    <author>tc={D2155BC9-FA0D-2D42-B24F-FA6E487AE17D}</author>
    <author>tc={85D88028-74A7-CA44-8645-72BDF63D9E45}</author>
    <author>tc={75C1F151-6D44-844F-B680-9E70081A4B16}</author>
  </authors>
  <commentList>
    <comment ref="K216" authorId="0" shapeId="0" xr:uid="{9177167E-97B7-944F-8AA9-E26CB18954B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1" shapeId="0" xr:uid="{BE0EB730-16B7-F641-82C9-34C3050BDE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2" shapeId="0" xr:uid="{48633618-A593-204E-A07D-5F7AE2F015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3" shapeId="0" xr:uid="{D7EB580E-1C2C-C64B-BB32-F2741E3A1E4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4" shapeId="0" xr:uid="{FBF4BC6E-AA87-A247-A7A0-C2CCFF49E6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5" shapeId="0" xr:uid="{6BCCB231-AFAD-0D4A-B3BB-FE621F9249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6" shapeId="0" xr:uid="{71091C1B-7D6C-7E48-A9DE-68974B9D71F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7" shapeId="0" xr:uid="{76D5162D-7A24-E948-981B-EB4781754F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8" shapeId="0" xr:uid="{6E3F2462-225A-274E-8AD9-8630B792EF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9" shapeId="0" xr:uid="{C317B576-B20E-4E47-8141-C072234AF5C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0" shapeId="0" xr:uid="{22D0D376-DEF4-624C-AC30-A0CA769258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1" shapeId="0" xr:uid="{754F8E8D-720A-C248-A017-F81C4E8FCE8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2" shapeId="0" xr:uid="{AAFF6F0D-0297-0A4D-9EA0-0C6CAE25001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3" shapeId="0" xr:uid="{402E1BE6-4CB9-B64D-BE30-58E9898F705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4" shapeId="0" xr:uid="{69B4A942-373D-C04F-A502-EA642BB735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5" shapeId="0" xr:uid="{7713173D-E4A1-F543-8898-752836FDF2C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6" shapeId="0" xr:uid="{D9974438-62D9-F442-B06D-7A2BFE7CBBD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8" authorId="17" shapeId="0" xr:uid="{4ADB2F72-AD47-3542-978B-DC9ED99DE3D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18" shapeId="0" xr:uid="{7C271200-103C-3245-A651-5E4D72AFA92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19" shapeId="0" xr:uid="{B402EEFD-70A3-0B41-A667-301AEECA6C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0" shapeId="0" xr:uid="{6BBB8F84-69B9-574B-A3BF-A58125F7961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1" shapeId="0" xr:uid="{FDFA57D6-9D72-CE43-B15F-74080660ADD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2" shapeId="0" xr:uid="{FE520319-21B5-424D-AD68-381C97B749E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3" shapeId="0" xr:uid="{4B0D5246-E71A-684C-89B5-46292BB5361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4" shapeId="0" xr:uid="{B9EE5A62-8A09-FD4A-9824-73C69E83025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5" shapeId="0" xr:uid="{5662F240-21B8-AC44-BEF9-80172F78379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6" shapeId="0" xr:uid="{79BF8C87-169D-8548-938B-76EB8B10D6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7" shapeId="0" xr:uid="{20919FFA-9AFD-D54D-85EA-11A9521B6B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8" shapeId="0" xr:uid="{9E08A637-8BD3-0245-99CD-442B0A10A5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9" shapeId="0" xr:uid="{B3B87674-C20E-7949-86D0-F4918366B7C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0" shapeId="0" xr:uid="{CA021D50-971F-8241-9FD0-C8618BD6E7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1" shapeId="0" xr:uid="{A52C4027-40C3-8241-AD0D-252B889CE2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2" shapeId="0" xr:uid="{A2A749B7-F718-E947-B933-5E09F8D0951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3" shapeId="0" xr:uid="{0BBC6536-D38B-6C4B-895C-2CE05F27553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4" shapeId="0" xr:uid="{1FDE50F7-EEE3-8F41-B00A-1DE6B61D9B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5" shapeId="0" xr:uid="{1693A742-570C-3A4D-8A1A-4391A5E47C5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6" shapeId="0" xr:uid="{3449D9B6-DAB7-2949-80A8-A3DC5114147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7" shapeId="0" xr:uid="{319AE162-6875-9A43-8F12-640464D4C1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8" shapeId="0" xr:uid="{9D532E32-4460-D747-8670-0EF0DC917D9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9" shapeId="0" xr:uid="{37541A19-2EF2-9B47-8053-202EBE0516B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0" shapeId="0" xr:uid="{81C3548E-D2CA-FE43-BD81-D7D8CE0E6CA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1" shapeId="0" xr:uid="{D3E632BB-EF97-9049-B90F-59CE953EA5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2" shapeId="0" xr:uid="{ED1D65D8-66D0-444E-B2FD-5312C02A1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3" shapeId="0" xr:uid="{1BAF5BDB-AB47-C045-B79C-83447635217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4" shapeId="0" xr:uid="{3A90E288-4830-C149-AB8D-70220112839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5" shapeId="0" xr:uid="{336DB8A6-68F5-7947-86B1-29C4B07166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6" shapeId="0" xr:uid="{756EC877-6602-5E4B-B106-5DCEF61AFDE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7" shapeId="0" xr:uid="{1BB4FB65-3D20-8642-A02B-23F6017386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8" shapeId="0" xr:uid="{0CF0E001-13E9-2240-A96F-16122248CC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9" shapeId="0" xr:uid="{7EB1B9DC-4352-F44F-AAD6-5C11597E4E6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0" shapeId="0" xr:uid="{3D8F0688-7CDF-1841-9AE4-C75923594D9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1" shapeId="0" xr:uid="{53BA80C2-C4BE-6D4A-B5D0-8DE6000929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2" shapeId="0" xr:uid="{6D5F8B2C-E1C5-7C44-9114-993670A1577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3" shapeId="0" xr:uid="{3D7A943D-552E-4449-926B-E28D9055E6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4" shapeId="0" xr:uid="{5CFEE91B-BD6F-F341-BE13-C26AA7C642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5" shapeId="0" xr:uid="{290DB6CB-5B7A-BC47-836E-A96A708EE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6" shapeId="0" xr:uid="{AE3B7D25-C3B7-C645-B4A9-A8762C6019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7" shapeId="0" xr:uid="{D26AC37C-C5F0-084D-B249-4D200487CD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8" shapeId="0" xr:uid="{90A2D0A7-730C-D44F-800B-2EFF7B1B2D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9" shapeId="0" xr:uid="{A0C11B20-6E20-1A4A-9088-424C79DE4B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0" shapeId="0" xr:uid="{18B0C47B-92D3-BA49-A000-168574F752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1" shapeId="0" xr:uid="{43F77D92-3CCA-A845-AE6B-215FEFB950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2" shapeId="0" xr:uid="{0FB603CC-E55B-7943-9BCB-CCC02AC076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3" shapeId="0" xr:uid="{653CC1D8-E8B2-D34D-94CF-5151641D31A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4" shapeId="0" xr:uid="{17F7F4AE-E6A7-494E-8B24-A206068E36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5" shapeId="0" xr:uid="{21447DCD-17D6-F146-8100-35A51C4E63C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6" shapeId="0" xr:uid="{8566D785-ECDB-0241-9A82-B7E2462D0AD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7" shapeId="0" xr:uid="{4A32E2E6-D303-A14C-9B2F-0676E5FF29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8" shapeId="0" xr:uid="{8EA3BB50-4668-5C4E-8811-F3E193391A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9" shapeId="0" xr:uid="{8A20B381-90BF-6148-B835-27C7EBA313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0" shapeId="0" xr:uid="{FB18428B-4FBE-8748-9ABE-352EA7D7725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1" shapeId="0" xr:uid="{D6DF849E-A1D1-A748-A0DC-AA91D49CF9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2" shapeId="0" xr:uid="{7D78D04E-1581-3440-B3F5-F71903C2A5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3" shapeId="0" xr:uid="{7EE4E287-A753-C44B-A5D9-0A0ABEBD61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4" shapeId="0" xr:uid="{FEC6EA98-E76C-2746-AB56-40CC079DA0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5" shapeId="0" xr:uid="{2BBE3C65-457A-A944-A4B4-0A60FAD388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6" shapeId="0" xr:uid="{3E80BA75-0FAC-AF4E-99E4-B229166922C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7" shapeId="0" xr:uid="{28AAB81A-F1C2-AB48-B0D3-0F50D6C8E49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8" shapeId="0" xr:uid="{030D1237-1FD3-CE48-AAC5-26843AE86C5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9" shapeId="0" xr:uid="{ACFA0B5D-F3BA-C545-8553-5F39DEAE20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0" shapeId="0" xr:uid="{580D90EF-01FD-D94E-9A3B-E4096DC38D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1" shapeId="0" xr:uid="{40829B11-012D-9149-A275-6DCC4CEF81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2" shapeId="0" xr:uid="{66898D45-DB95-1A4B-A8C2-40DD387B09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3" shapeId="0" xr:uid="{49D1EFC3-5651-F64E-890B-38BD07C5A8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4" shapeId="0" xr:uid="{B1EB0A8F-A115-A84A-ADB3-37447408206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5" shapeId="0" xr:uid="{902BC075-33F2-144D-BB6A-4E08E03F0B3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6" shapeId="0" xr:uid="{8E297959-4222-B141-8A41-099560E124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7" shapeId="0" xr:uid="{0D79E2FA-8AA6-E745-A69F-6E0C0FED50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8" shapeId="0" xr:uid="{BA79C8F1-39B0-A549-ACEA-1B61661999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9" shapeId="0" xr:uid="{64ABFC33-9840-E942-89A5-A751DF5AFE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0" shapeId="0" xr:uid="{A4DAB1CC-123A-EA4E-9F15-ED95B348A2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1" shapeId="0" xr:uid="{4FCF884A-9F15-D44A-93B9-F45C223641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2" shapeId="0" xr:uid="{E6D71647-258D-5A49-B1A2-F1F557FAADD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3" shapeId="0" xr:uid="{4785F54B-2325-7343-984B-13C86DCC6E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4" shapeId="0" xr:uid="{3CB43A21-27FC-8D4C-A889-B1024EB80A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5" shapeId="0" xr:uid="{1C35A9F2-1765-8849-AC91-6E206CA4B0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6" shapeId="0" xr:uid="{137D96F5-43B3-8241-A7CF-7E2A41460C0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7" shapeId="0" xr:uid="{AAB5D577-3CB4-EB49-B6B9-3C7693E9617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8" shapeId="0" xr:uid="{4C7CDF6B-2BEA-3E4B-9B9A-FBABBC072E4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9" shapeId="0" xr:uid="{9B6D62A1-8BCC-254C-890A-277BBEB5607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0" shapeId="0" xr:uid="{3CBB4F6A-F7A5-6441-9281-A48BDE4970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1" shapeId="0" xr:uid="{8EFA7299-2CAD-3640-A883-BB38AF4C8F2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2" shapeId="0" xr:uid="{A3113213-796F-804F-A3AA-238FA5AD0E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3" shapeId="0" xr:uid="{EAAFCBEC-CBB8-7A49-98A1-7C7008F88E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4" shapeId="0" xr:uid="{7A373B1A-A627-EA46-8A2F-110ABD4C8B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5" shapeId="0" xr:uid="{D2155BC9-FA0D-2D42-B24F-FA6E487AE1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6" shapeId="0" xr:uid="{85D88028-74A7-CA44-8645-72BDF63D9E4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7" shapeId="0" xr:uid="{75C1F151-6D44-844F-B680-9E70081A4B16}">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<sst xmlns="http://schemas.openxmlformats.org/spreadsheetml/2006/main" count="7093" uniqueCount="1944">
  <si>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</si>
  <si>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</si>
  <si>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</si>
  <si>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</si>
  <si>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</si>
  <si>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</si>
  <si>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</si>
  <si>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</si>
  <si>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</si>
  <si>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</si>
  <si>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</si>
  <si>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</si>
  <si>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</si>
  <si>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</si>
  <si>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</si>
  <si>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</si>
  <si>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</si>
  <si>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</si>
  <si>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</si>
  <si>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</si>
  <si>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</si>
  <si>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</si>
  <si>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</si>
  <si>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</si>
  <si>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</si>
  <si>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</si>
  <si>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</si>
  <si>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</si>
  <si>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</si>
  <si>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</si>
  <si>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</si>
  <si>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</si>
  <si>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</si>
  <si>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</si>
  <si>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</si>
  <si>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</si>
  <si>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</si>
  <si>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</si>
  <si>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</si>
  <si>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</si>
  <si>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</si>
  <si>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</si>
  <si>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</si>
  <si>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</si>
  <si>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</si>
  <si>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</si>
  <si>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</si>
  <si>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</si>
  <si>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</si>
  <si>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</si>
  <si>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</si>
  <si>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</si>
  <si>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</si>
  <si>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</si>
  <si>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</si>
  <si>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</si>
  <si>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</si>
  <si>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</si>
  <si>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</si>
  <si>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</si>
  <si>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</si>
  <si>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</si>
  <si>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</si>
  <si>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</si>
  <si>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</si>
  <si>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</si>
  <si>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</si>
  <si>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</si>
  <si>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</si>
  <si>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</si>
  <si>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</si>
  <si>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</si>
  <si>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</si>
  <si>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</si>
  <si>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</si>
  <si>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</si>
  <si>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</si>
  <si>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</si>
  <si>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</si>
  <si>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</si>
  <si>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</si>
  <si>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</si>
  <si>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</si>
  <si>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</si>
  <si>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</si>
  <si>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</si>
  <si>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</si>
  <si>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</si>
  <si>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</si>
  <si>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</si>
  <si>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</si>
  <si>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</si>
  <si>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</si>
  <si>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</si>
  <si>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</si>
  <si>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</si>
  <si>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</si>
  <si>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</si>
  <si>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</si>
  <si>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</si>
  <si>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</si>
  <si>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</si>
  <si>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</si>
  <si>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</si>
  <si>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</si>
  <si>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</si>
  <si>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</si>
  <si>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</si>
  <si>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</si>
  <si>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</si>
  <si>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</si>
  <si>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</si>
  <si>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</si>
  <si>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</si>
  <si>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</si>
  <si>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</si>
  <si>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</si>
  <si>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</si>
  <si>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</si>
  <si>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</si>
  <si>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</si>
  <si>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</si>
  <si>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</si>
  <si>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</si>
  <si>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</si>
  <si>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</si>
  <si>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</si>
  <si>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</si>
  <si>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</si>
  <si>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</si>
  <si>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</si>
  <si>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</si>
  <si>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</si>
  <si>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</si>
  <si>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</si>
  <si>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</si>
  <si>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</si>
  <si>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</si>
  <si>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</si>
  <si>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</si>
  <si>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</si>
  <si>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</si>
  <si>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</si>
  <si>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</si>
  <si>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</si>
  <si>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</si>
  <si>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</si>
  <si>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</si>
  <si>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</si>
  <si>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</si>
  <si>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</si>
  <si>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</si>
  <si>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</si>
  <si>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</si>
  <si>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</si>
  <si>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</si>
  <si>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</si>
  <si>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</si>
  <si>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</si>
  <si>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</si>
  <si>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</si>
  <si>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</si>
  <si>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</si>
  <si>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</si>
  <si>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</si>
  <si>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</si>
  <si>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</si>
  <si>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</si>
  <si>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</si>
  <si>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</si>
  <si>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</si>
  <si>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</si>
  <si>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</si>
  <si>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</si>
  <si>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</si>
  <si>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</si>
  <si>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</si>
  <si>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</si>
  <si>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</si>
  <si>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</si>
  <si>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</si>
  <si>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</si>
  <si>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</si>
  <si>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</si>
  <si>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</si>
  <si>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</si>
  <si>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</si>
  <si>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</si>
  <si>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</si>
  <si>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</si>
  <si>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</si>
  <si>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</si>
  <si>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</si>
  <si>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</si>
  <si>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</si>
  <si>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</si>
  <si>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</si>
  <si>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</si>
  <si>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</si>
  <si>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</si>
  <si>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</si>
  <si>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</si>
  <si>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</si>
  <si>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</si>
  <si>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</si>
  <si>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</si>
  <si>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</si>
  <si>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</si>
  <si>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</si>
  <si>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feebate.html</t>
  </si>
  <si>
    <t>fuel-economy-standard.html</t>
  </si>
  <si>
    <t>transportation-demand-management.html</t>
  </si>
  <si>
    <t>building-component-electrification.html</t>
  </si>
  <si>
    <t>building-energy-efficiency-standards.html</t>
  </si>
  <si>
    <t>contractor-training.html</t>
  </si>
  <si>
    <t>improved-labeling.html</t>
  </si>
  <si>
    <t>increased-retrofitting.html</t>
  </si>
  <si>
    <t>rebate-for-efficient-products.html</t>
  </si>
  <si>
    <t>demand-response.html</t>
  </si>
  <si>
    <t>early-retirement-of-power-plants.html</t>
  </si>
  <si>
    <t>grid-scale-electricity-storage.html</t>
  </si>
  <si>
    <t>increase-transmission.html</t>
  </si>
  <si>
    <t>subsidy-for-electricity-production.html</t>
  </si>
  <si>
    <t>cement-clinker-substitution.html</t>
  </si>
  <si>
    <t>cogeneration-and-waste-heat-recovery.html</t>
  </si>
  <si>
    <t>early-retirement-of-industrial-facilities.html</t>
  </si>
  <si>
    <t>industry-energy-efficiency-standards.html</t>
  </si>
  <si>
    <t>improved-system-design.html</t>
  </si>
  <si>
    <t>methane-capture.html</t>
  </si>
  <si>
    <t>methane-destruction.html</t>
  </si>
  <si>
    <t>afforestation-and-reforestation.html</t>
  </si>
  <si>
    <t>forest-set-asides.html</t>
  </si>
  <si>
    <t>cropland-management.html</t>
  </si>
  <si>
    <t>improved-forest-management.html</t>
  </si>
  <si>
    <t>livestock-measures.html</t>
  </si>
  <si>
    <t>carbon-capture-and-sequestration.html</t>
  </si>
  <si>
    <t>carbon-tax.html</t>
  </si>
  <si>
    <t>convert-non-chp-heat-production.html</t>
  </si>
  <si>
    <t>end-existing-subsidies.html</t>
  </si>
  <si>
    <t>fuel-taxes.html</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</si>
  <si>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</si>
  <si>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</si>
  <si>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</si>
  <si>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</si>
  <si>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</si>
  <si>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</si>
  <si>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</si>
  <si>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</si>
  <si>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</si>
  <si>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</si>
  <si>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</si>
  <si>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</si>
  <si>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</si>
  <si>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</si>
  <si>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solar-carve-out.html</t>
  </si>
  <si>
    <t>Distributed Solar 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</si>
  <si>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</si>
  <si>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</si>
  <si>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</si>
  <si>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</si>
  <si>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</si>
  <si>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</si>
  <si>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</si>
  <si>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</si>
  <si>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</si>
  <si>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</si>
  <si>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</si>
  <si>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</si>
  <si>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</si>
  <si>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</si>
  <si>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</si>
  <si>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</si>
  <si>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</si>
  <si>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</si>
  <si>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</si>
  <si>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</si>
  <si>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</si>
  <si>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</si>
  <si>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</si>
  <si>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</si>
  <si>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</si>
  <si>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</si>
  <si>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</si>
  <si>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</si>
  <si>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</si>
  <si>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</si>
  <si>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</si>
  <si>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</si>
  <si>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</si>
  <si>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</si>
  <si>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</si>
  <si>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</si>
  <si>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</si>
  <si>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</si>
  <si>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</si>
  <si>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</si>
  <si>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</si>
  <si>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</si>
  <si>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</si>
  <si>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</si>
  <si>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</si>
  <si>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</si>
  <si>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</si>
  <si>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</si>
  <si>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</si>
  <si>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</si>
  <si>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</si>
  <si>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</si>
  <si>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</si>
  <si>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</si>
  <si>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</si>
  <si>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</si>
  <si>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</si>
  <si>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</si>
  <si>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</si>
  <si>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</si>
  <si>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</si>
  <si>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</si>
  <si>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</si>
  <si>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</si>
  <si>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</si>
  <si>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</si>
  <si>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</si>
  <si>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</si>
  <si>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</si>
  <si>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</si>
  <si>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</si>
  <si>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</si>
  <si>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</si>
  <si>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</si>
  <si>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</si>
  <si>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</si>
  <si>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</si>
  <si>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</si>
  <si>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</si>
  <si>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</si>
  <si>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</si>
  <si>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</si>
  <si>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</si>
  <si>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</si>
  <si>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</si>
  <si>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</si>
  <si>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</si>
  <si>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</si>
  <si>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</si>
  <si>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</si>
  <si>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</si>
  <si>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</si>
  <si>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</si>
  <si>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</si>
  <si>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</si>
  <si>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</si>
  <si>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</si>
  <si>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</si>
  <si>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</si>
  <si>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</si>
  <si>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</si>
  <si>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</si>
  <si>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</si>
  <si>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</si>
  <si>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</si>
  <si>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</si>
  <si>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</si>
  <si>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</si>
  <si>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</si>
  <si>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</si>
  <si>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</si>
  <si>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</si>
  <si>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</si>
  <si>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</si>
  <si>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</si>
  <si>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</si>
  <si>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</si>
  <si>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</si>
  <si>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</si>
  <si>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</si>
  <si>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</si>
  <si>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</si>
  <si>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</si>
  <si>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</si>
  <si>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</si>
  <si>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</si>
  <si>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</si>
  <si>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</si>
  <si>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</si>
  <si>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</si>
  <si>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</si>
  <si>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</si>
  <si>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</si>
  <si>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</si>
  <si>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</si>
  <si>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</si>
  <si>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</si>
  <si>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</si>
  <si>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</si>
  <si>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</si>
  <si>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</si>
  <si>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</si>
  <si>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</si>
  <si>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</si>
  <si>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</si>
  <si>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</si>
  <si>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</si>
  <si>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</si>
  <si>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</si>
  <si>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</si>
  <si>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</si>
  <si>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</si>
  <si>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</si>
  <si>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</si>
  <si>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</si>
  <si>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</si>
  <si>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</si>
  <si>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</si>
  <si>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</si>
  <si>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</si>
  <si>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</si>
  <si>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</si>
  <si>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</si>
  <si>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</si>
  <si>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</si>
  <si>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</si>
  <si>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</si>
  <si>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</si>
  <si>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</si>
  <si>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</si>
  <si>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</si>
  <si>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</si>
  <si>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</si>
  <si>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</si>
  <si>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</si>
  <si>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</si>
  <si>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</si>
  <si>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</si>
  <si>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</si>
  <si>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</si>
  <si>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</si>
  <si>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</si>
  <si>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</si>
  <si>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</si>
  <si>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</si>
  <si>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</si>
  <si>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</si>
  <si>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</si>
  <si>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</si>
  <si>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</si>
  <si>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</si>
  <si>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</si>
  <si>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</si>
  <si>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</si>
  <si>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</si>
  <si>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</si>
  <si>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</si>
  <si>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</si>
  <si>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</si>
  <si>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</si>
  <si>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</si>
  <si>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</si>
  <si>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</si>
  <si>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</si>
  <si>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</si>
  <si>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</si>
  <si>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</si>
  <si>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</si>
  <si>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</si>
  <si>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</si>
  <si>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</si>
  <si>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</si>
  <si>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</si>
  <si>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ev-subsidy.html</t>
  </si>
  <si>
    <t>Electric Vehicle Subsidy</t>
  </si>
  <si>
    <t>Electric Vehicle Sales Mandate</t>
  </si>
  <si>
    <t>Additional Minimum Required EV Sales Percentage</t>
  </si>
  <si>
    <t>EV Sales Mandate</t>
  </si>
  <si>
    <t>% of new vehicles sold</t>
  </si>
  <si>
    <t>ev-mandate.html</t>
  </si>
  <si>
    <t>https://www.greentechmedia.com/articles/read/electric-buses-are-going-to-dominate plus statistics from FoVObE variable</t>
  </si>
  <si>
    <t>Low Carbon Fuel Standard</t>
  </si>
  <si>
    <t>Additional LCFS Percentage</t>
  </si>
  <si>
    <t>% reduction in carbon emissions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</si>
  <si>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</si>
  <si>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</si>
  <si>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</si>
  <si>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</si>
  <si>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</si>
  <si>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</si>
  <si>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</si>
  <si>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</si>
  <si>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</si>
  <si>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</si>
  <si>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</si>
  <si>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</si>
  <si>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</si>
  <si>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</si>
  <si>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</si>
  <si>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</si>
  <si>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</si>
  <si>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</si>
  <si>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</si>
  <si>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</si>
  <si>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</si>
  <si>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</si>
  <si>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</si>
  <si>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</si>
  <si>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</si>
  <si>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</si>
  <si>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</si>
  <si>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</si>
  <si>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</si>
  <si>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</si>
  <si>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</si>
  <si>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</si>
  <si>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</si>
  <si>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</si>
  <si>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</si>
  <si>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</si>
  <si>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</si>
  <si>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</si>
  <si>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</si>
  <si>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</si>
  <si>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</si>
  <si>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</si>
  <si>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</si>
  <si>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</si>
  <si>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</si>
  <si>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</si>
  <si>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</si>
  <si>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</si>
  <si>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</si>
  <si>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</si>
  <si>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</si>
  <si>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</si>
  <si>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</si>
  <si>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</si>
  <si>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</si>
  <si>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</si>
  <si>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</si>
  <si>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</si>
  <si>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</si>
  <si>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</si>
  <si>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</si>
  <si>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</si>
  <si>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</si>
  <si>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</si>
  <si>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</si>
  <si>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</si>
  <si>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</si>
  <si>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</si>
  <si>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</si>
  <si>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</si>
  <si>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</si>
  <si>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</si>
  <si>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</si>
  <si>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</si>
  <si>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</si>
  <si>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</si>
  <si>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</si>
  <si>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</si>
  <si>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</si>
  <si>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</si>
  <si>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</si>
  <si>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</si>
  <si>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</si>
  <si>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</si>
  <si>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</si>
  <si>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</si>
  <si>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</si>
  <si>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</si>
  <si>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</si>
  <si>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</si>
  <si>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</si>
  <si>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</si>
  <si>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</si>
  <si>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</si>
  <si>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</si>
  <si>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</si>
  <si>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</si>
  <si>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</si>
  <si>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</si>
  <si>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</si>
  <si>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</si>
  <si>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</si>
  <si>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</si>
  <si>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</si>
  <si>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</si>
  <si>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</si>
  <si>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</si>
  <si>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</si>
  <si>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</si>
  <si>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</si>
  <si>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</si>
  <si>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</si>
  <si>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</si>
  <si>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</si>
  <si>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</si>
  <si>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</si>
  <si>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</si>
  <si>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</si>
  <si>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</si>
  <si>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</si>
  <si>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</si>
  <si>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</si>
  <si>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</si>
  <si>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</si>
  <si>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</si>
  <si>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</si>
  <si>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</si>
  <si>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</si>
  <si>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</si>
  <si>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</si>
  <si>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</si>
  <si>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</si>
  <si>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</si>
  <si>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</si>
  <si>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</si>
  <si>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</si>
  <si>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</si>
  <si>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</si>
  <si>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</si>
  <si>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</si>
  <si>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</si>
  <si>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</si>
  <si>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</si>
  <si>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</si>
  <si>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</si>
  <si>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</si>
  <si>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</si>
  <si>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</si>
  <si>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</si>
  <si>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</si>
  <si>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</si>
  <si>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</si>
  <si>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</si>
  <si>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</si>
  <si>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</si>
  <si>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</si>
  <si>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</si>
  <si>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</si>
  <si>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</si>
  <si>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</si>
  <si>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</si>
  <si>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</si>
  <si>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</si>
  <si>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</si>
  <si>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</si>
  <si>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</si>
  <si>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</si>
  <si>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</si>
  <si>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</si>
  <si>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</si>
  <si>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</si>
  <si>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</si>
  <si>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</si>
  <si>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</si>
  <si>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</si>
  <si>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</si>
  <si>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</si>
  <si>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</si>
  <si>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</si>
  <si>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</si>
  <si>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</si>
  <si>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</si>
  <si>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</si>
  <si>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</si>
  <si>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</si>
  <si>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</si>
  <si>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</si>
  <si>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</si>
  <si>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</si>
  <si>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</si>
  <si>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</si>
  <si>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</si>
  <si>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</si>
  <si>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</si>
  <si>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</si>
  <si>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</si>
  <si>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</si>
  <si>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</si>
  <si>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</si>
  <si>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</si>
  <si>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</si>
  <si>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</si>
  <si>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</si>
  <si>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</si>
  <si>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</si>
  <si>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</si>
  <si>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</si>
  <si>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</si>
  <si>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</si>
  <si>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</si>
  <si>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</si>
  <si>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</si>
  <si>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</si>
  <si>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</si>
  <si>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</si>
  <si>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</si>
  <si>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</si>
  <si>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</si>
  <si>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</si>
  <si>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</si>
  <si>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</si>
  <si>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</si>
  <si>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</si>
  <si>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</si>
  <si>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</si>
  <si>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</si>
  <si>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</si>
  <si>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</si>
  <si>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</si>
  <si>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</si>
  <si>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</si>
  <si>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</si>
  <si>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</si>
  <si>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</si>
  <si>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</si>
  <si>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</si>
  <si>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</si>
  <si>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</si>
  <si>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</si>
  <si>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</si>
  <si>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</si>
  <si>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</si>
  <si>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</si>
  <si>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</si>
  <si>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</si>
  <si>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</si>
  <si>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</si>
  <si>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</si>
  <si>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</si>
  <si>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</si>
  <si>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</si>
  <si>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</si>
  <si>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</si>
  <si>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</si>
  <si>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</si>
  <si>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</si>
  <si>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</si>
  <si>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</si>
  <si>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</si>
  <si>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</si>
  <si>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</si>
  <si>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</si>
  <si>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</si>
  <si>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</si>
  <si>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</si>
  <si>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</si>
  <si>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</si>
  <si>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</si>
  <si>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</si>
  <si>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</si>
  <si>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</si>
  <si>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</si>
  <si>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</si>
  <si>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</si>
  <si>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</si>
  <si>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</si>
  <si>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</si>
  <si>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</si>
  <si>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</si>
  <si>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</si>
  <si>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</si>
  <si>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</si>
  <si>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</si>
  <si>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</si>
  <si>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</si>
  <si>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</si>
  <si>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</si>
  <si>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</si>
  <si>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</si>
  <si>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</si>
  <si>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</si>
  <si>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</si>
  <si>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</si>
  <si>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</si>
  <si>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</si>
  <si>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</si>
  <si>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</si>
  <si>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</si>
  <si>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</si>
  <si>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</si>
  <si>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</si>
  <si>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</si>
  <si>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</si>
  <si>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</si>
  <si>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</si>
  <si>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</si>
  <si>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</si>
  <si>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</si>
  <si>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</si>
  <si>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</si>
  <si>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</si>
  <si>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</si>
  <si>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</si>
  <si>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</si>
  <si>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</si>
  <si>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</si>
  <si>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</si>
  <si>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</si>
  <si>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</si>
  <si>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</si>
  <si>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</si>
  <si>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</si>
  <si>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</si>
  <si>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</si>
  <si>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</si>
  <si>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</si>
  <si>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</si>
  <si>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</si>
  <si>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</si>
  <si>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</si>
  <si>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</si>
  <si>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</si>
  <si>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</si>
  <si>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</si>
  <si>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</si>
  <si>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</si>
  <si>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</si>
  <si>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</si>
  <si>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</si>
  <si>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</si>
  <si>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</si>
  <si>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</si>
  <si>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</si>
  <si>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</si>
  <si>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</si>
  <si>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</si>
  <si>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</si>
  <si>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</si>
  <si>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</si>
  <si>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</si>
  <si>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</si>
  <si>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</si>
  <si>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</si>
  <si>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</si>
  <si>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</si>
  <si>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</si>
  <si>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</si>
  <si>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</si>
  <si>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</si>
  <si>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</si>
  <si>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</si>
  <si>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</si>
  <si>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</si>
  <si>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</si>
  <si>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</si>
  <si>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</si>
  <si>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</si>
  <si>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</si>
  <si>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</si>
  <si>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</si>
  <si>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</si>
  <si>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</si>
  <si>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</si>
  <si>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</si>
  <si>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</si>
  <si>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</si>
  <si>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</si>
  <si>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</si>
  <si>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</si>
  <si>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</si>
  <si>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</si>
  <si>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</si>
  <si>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</si>
  <si>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</si>
  <si>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</si>
  <si>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</si>
  <si>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</si>
  <si>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</si>
  <si>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</si>
  <si>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</si>
  <si>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</si>
  <si>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</si>
  <si>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</si>
  <si>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</si>
  <si>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</si>
  <si>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</si>
  <si>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</si>
  <si>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</si>
  <si>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</si>
  <si>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</si>
  <si>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</si>
  <si>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</si>
  <si>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</si>
  <si>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</si>
  <si>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</si>
  <si>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</si>
  <si>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</si>
  <si>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</si>
  <si>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</si>
  <si>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</si>
  <si>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</si>
  <si>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</si>
  <si>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</si>
  <si>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</si>
  <si>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</si>
  <si>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</si>
  <si>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</si>
  <si>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</si>
  <si>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</si>
  <si>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</si>
  <si>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</si>
  <si>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</si>
  <si>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</si>
  <si>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</si>
  <si>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</si>
  <si>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</si>
  <si>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</si>
  <si>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</si>
  <si>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</si>
  <si>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</si>
  <si>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</si>
  <si>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</si>
  <si>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</si>
  <si>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</si>
  <si>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</si>
  <si>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</si>
  <si>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</si>
  <si>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</si>
  <si>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</si>
  <si>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</si>
  <si>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</si>
  <si>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</si>
  <si>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</si>
  <si>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</si>
  <si>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</si>
  <si>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</si>
  <si>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</si>
  <si>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</si>
  <si>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</si>
  <si>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</si>
  <si>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</si>
  <si>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</si>
  <si>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</si>
  <si>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</si>
  <si>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</si>
  <si>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</si>
  <si>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</si>
  <si>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</si>
  <si>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</si>
  <si>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</si>
  <si>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</si>
  <si>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</si>
  <si>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</si>
  <si>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</si>
  <si>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</si>
  <si>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</si>
  <si>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</si>
  <si>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</si>
  <si>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</si>
  <si>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</si>
  <si>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</si>
  <si>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</si>
  <si>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</si>
  <si>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</si>
  <si>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</si>
  <si>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</si>
  <si>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</si>
  <si>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</si>
  <si>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</si>
  <si>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</si>
  <si>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</si>
  <si>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</si>
  <si>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</si>
  <si>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</si>
  <si>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</si>
  <si>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</si>
  <si>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</si>
  <si>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</si>
  <si>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</si>
  <si>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</si>
  <si>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</si>
  <si>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</si>
  <si>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</si>
  <si>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</si>
  <si>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</si>
  <si>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</si>
  <si>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</si>
  <si>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</si>
  <si>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</si>
  <si>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</si>
  <si>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</si>
  <si>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</si>
  <si>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</si>
  <si>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</si>
  <si>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</si>
  <si>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</si>
  <si>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</si>
  <si>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</si>
  <si>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</si>
  <si>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</si>
  <si>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</si>
  <si>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</si>
  <si>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</si>
  <si>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</si>
  <si>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</si>
  <si>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</si>
  <si>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</si>
  <si>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</si>
  <si>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</si>
  <si>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</si>
  <si>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</si>
  <si>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</si>
  <si>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</si>
  <si>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</si>
  <si>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</si>
  <si>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</si>
  <si>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</si>
  <si>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</si>
  <si>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</si>
  <si>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</si>
  <si>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</si>
  <si>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</si>
  <si>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</si>
  <si>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</si>
  <si>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</si>
  <si>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</si>
  <si>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</si>
  <si>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</si>
  <si>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</si>
  <si>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</si>
  <si>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</si>
  <si>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</si>
  <si>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</si>
  <si>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</si>
  <si>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</si>
  <si>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</si>
  <si>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</si>
  <si>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</si>
  <si>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</si>
  <si>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</si>
  <si>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</si>
  <si>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</si>
  <si>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</si>
  <si>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</si>
  <si>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</si>
  <si>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</si>
  <si>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</si>
  <si>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</si>
  <si>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</si>
  <si>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</si>
  <si>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</si>
  <si>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</si>
  <si>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</si>
  <si>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</si>
  <si>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</si>
  <si>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</si>
  <si>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</si>
  <si>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</si>
  <si>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</si>
  <si>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</si>
  <si>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</si>
  <si>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</si>
  <si>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</si>
  <si>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</si>
  <si>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</si>
  <si>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</si>
  <si>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</si>
  <si>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</si>
  <si>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</si>
  <si>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</si>
  <si>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</si>
  <si>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</si>
  <si>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</si>
  <si>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</si>
  <si>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</si>
  <si>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</si>
  <si>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</si>
  <si>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</si>
  <si>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</si>
  <si>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</si>
  <si>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</si>
  <si>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</si>
  <si>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</si>
  <si>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</si>
  <si>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</si>
  <si>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</si>
  <si>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</si>
  <si>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</si>
  <si>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</si>
  <si>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</si>
  <si>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</si>
  <si>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</si>
  <si>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</si>
  <si>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</si>
  <si>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</si>
  <si>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</si>
  <si>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</si>
  <si>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</si>
  <si>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</si>
  <si>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</si>
  <si>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</si>
  <si>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</si>
  <si>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</si>
  <si>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</si>
  <si>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</si>
  <si>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</si>
  <si>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</si>
  <si>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</si>
  <si>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</si>
  <si>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</si>
  <si>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</si>
  <si>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</si>
  <si>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</si>
  <si>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</si>
  <si>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</si>
  <si>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</si>
  <si>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</si>
  <si>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</si>
  <si>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</si>
  <si>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</si>
  <si>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</si>
  <si>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</si>
  <si>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</si>
  <si>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</si>
  <si>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</si>
  <si>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</si>
  <si>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</si>
  <si>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</si>
  <si>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</si>
  <si>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</si>
  <si>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</si>
  <si>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</si>
  <si>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</si>
  <si>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</si>
  <si>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</si>
  <si>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</si>
  <si>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</si>
  <si>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</si>
  <si>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</si>
  <si>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</si>
  <si>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</si>
  <si>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</si>
  <si>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</si>
  <si>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</si>
  <si>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</si>
  <si>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</si>
  <si>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</si>
  <si>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</si>
  <si>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</si>
  <si>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</si>
  <si>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</si>
  <si>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</si>
  <si>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</si>
  <si>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</si>
  <si>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</si>
  <si>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</si>
  <si>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</si>
  <si>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</si>
  <si>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</si>
  <si>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</si>
  <si>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</si>
  <si>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</si>
  <si>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</si>
  <si>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</si>
  <si>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</si>
  <si>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</si>
  <si>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</si>
  <si>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</si>
  <si>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</si>
  <si>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</si>
  <si>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</si>
  <si>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</si>
  <si>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</si>
  <si>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</si>
  <si>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</si>
  <si>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</si>
  <si>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</si>
  <si>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</si>
  <si>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</si>
  <si>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</si>
  <si>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</si>
  <si>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</si>
  <si>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</si>
  <si>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</si>
  <si>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</si>
  <si>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</si>
  <si>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</si>
  <si>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</si>
  <si>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</si>
  <si>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</si>
  <si>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</si>
  <si>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</si>
  <si>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</si>
  <si>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</si>
  <si>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</si>
  <si>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</si>
  <si>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</si>
  <si>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</si>
  <si>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</si>
  <si>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</si>
  <si>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</si>
  <si>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</si>
  <si>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</si>
  <si>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</si>
  <si>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</si>
  <si>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</si>
  <si>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</si>
  <si>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</si>
  <si>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</si>
  <si>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</si>
  <si>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</si>
  <si>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</si>
  <si>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</si>
  <si>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</si>
  <si>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</si>
  <si>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</si>
  <si>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</si>
  <si>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</si>
  <si>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</si>
  <si>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</si>
  <si>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</si>
  <si>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</si>
  <si>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</si>
  <si>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</si>
  <si>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</si>
  <si>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</si>
  <si>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</si>
  <si>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</si>
  <si>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</si>
  <si>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</si>
  <si>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</si>
  <si>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</si>
  <si>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</si>
  <si>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</si>
  <si>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</si>
  <si>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</si>
  <si>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</si>
  <si>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</si>
  <si>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</si>
  <si>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</si>
  <si>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</si>
  <si>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</si>
  <si>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</si>
  <si>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</si>
  <si>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</si>
  <si>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</si>
  <si>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</si>
  <si>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</si>
  <si>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</si>
  <si>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</si>
  <si>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</si>
  <si>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</si>
  <si>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</si>
  <si>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</si>
  <si>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</si>
  <si>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</si>
  <si>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</si>
  <si>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</si>
  <si>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</si>
  <si>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</si>
  <si>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</si>
  <si>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</si>
  <si>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</si>
  <si>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</si>
  <si>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</si>
  <si>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</si>
  <si>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</si>
  <si>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</si>
  <si>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</si>
  <si>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</si>
  <si>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</si>
  <si>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</si>
  <si>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</si>
  <si>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</si>
  <si>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</si>
  <si>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</si>
  <si>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</si>
  <si>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</si>
  <si>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</si>
  <si>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</si>
  <si>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</si>
  <si>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</si>
  <si>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</si>
  <si>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</si>
  <si>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</si>
  <si>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</si>
  <si>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</si>
  <si>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</si>
  <si>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</si>
  <si>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</si>
  <si>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</si>
  <si>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</si>
  <si>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</si>
  <si>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</si>
  <si>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</si>
  <si>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</si>
  <si>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</si>
  <si>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</si>
  <si>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</si>
  <si>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</si>
  <si>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</si>
  <si>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</si>
  <si>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</si>
  <si>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</si>
  <si>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</si>
  <si>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</si>
  <si>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</si>
  <si>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</si>
  <si>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</si>
  <si>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</si>
  <si>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</si>
  <si>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</si>
  <si>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</si>
  <si>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</si>
  <si>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</si>
  <si>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</si>
  <si>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</si>
  <si>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</si>
  <si>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</si>
  <si>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</si>
  <si>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</si>
  <si>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</si>
  <si>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</si>
  <si>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</si>
  <si>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</si>
  <si>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</si>
  <si>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</si>
  <si>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</si>
  <si>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</si>
  <si>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</si>
  <si>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</si>
  <si>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</si>
  <si>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</si>
  <si>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</si>
  <si>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</si>
  <si>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</si>
  <si>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</si>
  <si>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</si>
  <si>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</si>
  <si>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</si>
  <si>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</si>
  <si>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</si>
  <si>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</si>
  <si>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</si>
  <si>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</si>
  <si>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</si>
  <si>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</si>
  <si>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</si>
  <si>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</si>
  <si>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</si>
  <si>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</si>
  <si>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</si>
  <si>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</si>
  <si>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</si>
  <si>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</si>
  <si>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</si>
  <si>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</si>
  <si>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</si>
  <si>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</si>
  <si>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</si>
  <si>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</si>
  <si>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</si>
  <si>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</si>
  <si>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</si>
  <si>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</si>
  <si>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</si>
  <si>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</si>
  <si>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</si>
  <si>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</si>
  <si>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</si>
  <si>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</si>
  <si>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</si>
  <si>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</si>
  <si>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</si>
  <si>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</si>
  <si>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</si>
  <si>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</si>
  <si>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</si>
  <si>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</si>
  <si>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</si>
  <si>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</si>
  <si>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</si>
  <si>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</si>
  <si>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</si>
  <si>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</si>
  <si>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</si>
  <si>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</si>
  <si>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</si>
  <si>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</si>
  <si>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</si>
  <si>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</si>
  <si>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</si>
  <si>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</si>
  <si>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</si>
  <si>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</si>
  <si>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</si>
  <si>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</si>
  <si>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</si>
  <si>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</si>
  <si>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</si>
  <si>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</si>
  <si>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</si>
  <si>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</si>
  <si>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</si>
  <si>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</si>
  <si>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</si>
  <si>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</si>
  <si>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</si>
  <si>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</si>
  <si>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</si>
  <si>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</si>
  <si>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</si>
  <si>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</si>
  <si>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</si>
  <si>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</si>
  <si>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</si>
  <si>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</si>
  <si>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</si>
  <si>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</si>
  <si>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</si>
  <si>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</si>
  <si>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</si>
  <si>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</si>
  <si>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</si>
  <si>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</si>
  <si>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</si>
  <si>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</si>
  <si>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</si>
  <si>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</si>
  <si>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</si>
  <si>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</si>
  <si>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</si>
  <si>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</si>
  <si>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</si>
  <si>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</si>
  <si>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</si>
  <si>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</si>
  <si>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</si>
  <si>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</si>
  <si>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</si>
  <si>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</si>
  <si>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</si>
  <si>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</si>
  <si>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</si>
  <si>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</si>
  <si>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</si>
  <si>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</si>
  <si>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</si>
  <si>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</si>
  <si>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</si>
  <si>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</si>
  <si>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</si>
  <si>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</si>
  <si>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</si>
  <si>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</si>
  <si>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</si>
  <si>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</si>
  <si>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</si>
  <si>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</si>
  <si>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</si>
  <si>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</si>
  <si>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</si>
  <si>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</si>
  <si>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</si>
  <si>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</si>
  <si>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</si>
  <si>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</si>
  <si>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</si>
  <si>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</si>
  <si>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</si>
  <si>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</si>
  <si>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</si>
  <si>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</si>
  <si>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</si>
  <si>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</si>
  <si>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</si>
  <si>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</si>
  <si>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</si>
  <si>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</si>
  <si>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</si>
  <si>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</si>
  <si>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</si>
  <si>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</si>
  <si>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</si>
  <si>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</si>
  <si>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</si>
  <si>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</si>
  <si>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</si>
  <si>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</si>
  <si>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</si>
  <si>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</si>
  <si>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</si>
  <si>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</si>
  <si>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</si>
  <si>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</si>
  <si>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</si>
  <si>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</si>
  <si>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</si>
  <si>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</si>
  <si>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</si>
  <si>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</si>
  <si>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</si>
  <si>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</si>
  <si>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</si>
  <si>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</si>
  <si>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</si>
  <si>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</si>
  <si>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</si>
  <si>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</si>
  <si>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</si>
  <si>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</si>
  <si>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</si>
  <si>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</si>
  <si>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</si>
  <si>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</si>
  <si>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</si>
  <si>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</si>
  <si>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</si>
  <si>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</si>
  <si>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</si>
  <si>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</si>
  <si>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</si>
  <si>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</si>
  <si>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</si>
  <si>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</si>
  <si>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</si>
  <si>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</si>
  <si>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</si>
  <si>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</si>
  <si>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</si>
  <si>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</si>
  <si>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</si>
  <si>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</si>
  <si>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</si>
  <si>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</si>
  <si>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</si>
  <si>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</si>
  <si>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</si>
  <si>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</si>
  <si>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</si>
  <si>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</si>
  <si>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</si>
  <si>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</si>
  <si>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</si>
  <si>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</si>
  <si>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</si>
  <si>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</si>
  <si>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</si>
  <si>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</si>
  <si>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</si>
  <si>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</si>
  <si>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</si>
  <si>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</si>
  <si>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</si>
  <si>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</si>
  <si>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</si>
  <si>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</si>
  <si>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</si>
  <si>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</si>
  <si>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</si>
  <si>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</si>
  <si>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</si>
  <si>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</si>
  <si>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</si>
  <si>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</si>
  <si>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</si>
  <si>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</si>
  <si>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</si>
  <si>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</si>
  <si>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</si>
  <si>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</si>
  <si>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</si>
  <si>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</si>
  <si>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</si>
  <si>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</si>
  <si>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</si>
  <si>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</si>
  <si>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</si>
  <si>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</si>
  <si>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</si>
  <si>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</si>
  <si>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</si>
  <si>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</si>
  <si>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</si>
  <si>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</si>
  <si>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</si>
  <si>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</si>
  <si>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</si>
  <si>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</si>
  <si>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</si>
  <si>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</si>
  <si>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</si>
  <si>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</si>
  <si>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</si>
  <si>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</si>
  <si>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</si>
  <si>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</si>
  <si>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</si>
  <si>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</si>
  <si>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</si>
  <si>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</si>
  <si>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</si>
  <si>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</si>
  <si>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</si>
  <si>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</si>
  <si>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</si>
  <si>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</si>
  <si>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</si>
  <si>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</si>
  <si>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</si>
  <si>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</si>
  <si>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</si>
  <si>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</si>
  <si>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</si>
  <si>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</si>
  <si>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</si>
  <si>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</si>
  <si>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</si>
  <si>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</si>
  <si>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</si>
  <si>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</si>
  <si>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</si>
  <si>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</si>
  <si>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</si>
  <si>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</si>
  <si>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</si>
  <si>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</si>
  <si>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</si>
  <si>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</si>
  <si>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</si>
  <si>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</si>
  <si>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</si>
  <si>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</si>
  <si>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</si>
  <si>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</si>
  <si>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</si>
  <si>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</si>
  <si>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</si>
  <si>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</si>
  <si>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</si>
  <si>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</si>
  <si>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Accelerated Efficiency, Electrification, &amp; Renewables</t>
  </si>
  <si>
    <t>Scenario_RMI.cin</t>
  </si>
  <si>
    <t>US 1.5 Scenario</t>
  </si>
  <si>
    <t>Scenario_1.5.cin</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</si>
  <si>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</si>
  <si>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</si>
  <si>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</si>
  <si>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</si>
  <si>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</si>
  <si>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</si>
  <si>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</si>
  <si>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</si>
  <si>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</si>
  <si>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</si>
  <si>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</si>
  <si>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</si>
  <si>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</si>
  <si>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</si>
  <si>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</si>
  <si>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</si>
  <si>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</si>
  <si>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</si>
  <si>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</si>
  <si>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</si>
  <si>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</si>
  <si>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</si>
  <si>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</si>
  <si>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</si>
  <si>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</si>
  <si>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</si>
  <si>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</si>
  <si>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</si>
  <si>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</si>
  <si>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</si>
  <si>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</si>
  <si>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</si>
  <si>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</si>
  <si>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</si>
  <si>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</si>
  <si>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</si>
  <si>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</si>
  <si>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</si>
  <si>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</si>
  <si>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</si>
  <si>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</si>
  <si>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</si>
  <si>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</si>
  <si>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</si>
  <si>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</si>
  <si>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</si>
  <si>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</si>
  <si>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</si>
  <si>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</si>
  <si>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</si>
  <si>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</si>
  <si>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</si>
  <si>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</si>
  <si>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</si>
  <si>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</si>
  <si>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</si>
  <si>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</si>
  <si>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</si>
  <si>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</si>
  <si>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</si>
  <si>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</si>
  <si>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</si>
  <si>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</si>
  <si>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</si>
  <si>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</si>
  <si>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</si>
  <si>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</si>
  <si>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</si>
  <si>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</si>
  <si>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</si>
  <si>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</si>
  <si>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</si>
  <si>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</si>
  <si>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</si>
  <si>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</si>
  <si>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</si>
  <si>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</si>
  <si>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</si>
  <si>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</si>
  <si>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</si>
  <si>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</si>
  <si>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</si>
  <si>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</si>
  <si>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</si>
  <si>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</si>
  <si>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</si>
  <si>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</si>
  <si>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</si>
  <si>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</si>
  <si>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</si>
  <si>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</si>
  <si>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</si>
  <si>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</si>
  <si>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</si>
  <si>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</si>
  <si>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</si>
  <si>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</si>
  <si>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</si>
  <si>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</si>
  <si>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</si>
  <si>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</si>
  <si>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</si>
  <si>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</si>
  <si>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</si>
  <si>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</si>
  <si>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</si>
  <si>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</si>
  <si>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</si>
  <si>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</si>
  <si>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</si>
  <si>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</si>
  <si>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</si>
  <si>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</si>
  <si>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</si>
  <si>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</si>
  <si>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</si>
  <si>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</si>
  <si>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</si>
  <si>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</si>
  <si>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</si>
  <si>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</si>
  <si>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</si>
  <si>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</si>
  <si>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</si>
  <si>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</si>
  <si>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</si>
  <si>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</si>
  <si>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</si>
  <si>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</si>
  <si>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</si>
  <si>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</si>
  <si>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</si>
  <si>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</si>
  <si>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</si>
  <si>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</si>
  <si>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</si>
  <si>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</si>
  <si>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</si>
  <si>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land use *</t>
  </si>
  <si>
    <t>*Land use changes do not change aggregate emissions target</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</si>
  <si>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</si>
  <si>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</si>
  <si>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</si>
  <si>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</si>
  <si>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</si>
  <si>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</si>
  <si>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</si>
  <si>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</si>
  <si>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</si>
  <si>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</si>
  <si>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</si>
  <si>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</si>
  <si>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Direct Air Capture (Geoengineering), Biomass Biofuels &amp; MSW (net), Refined Petroleum Fuels, Crude Oil, Natural Gas, Hard Coal and Sherco</t>
  </si>
  <si>
    <t>80% Below 2005 Baseline by 2050</t>
  </si>
  <si>
    <t>Geothermal, Biomass, Solar Thermal, Distributed Solar PV, Utility Solar PV, Onshore Wind, Offshore Wind, Hydro, Nuclear, Distributed Non-Solar, Municipal Solid Waste, Petroleum, Natural Gas Peaker, Natural Gas Nonpeaker, Sherco, Hard Coal, Imported Electricity</t>
  </si>
  <si>
    <t>Geothermal, Biomass, Solar Thermal, Distributed Solar PV, Utility Solar PV, Onshore Wind, Offshore Wind, Hydro, Nuclear, Municipal Solid Waste, Petroleum, Natural Gas Peaker, Natural Gas Nonpeaker, Sherco, Hard Coal, Imported Electricity</t>
  </si>
  <si>
    <t>Geothermal, Biomass, Solar Thermal, Distributed Solar PV, Utility Solar PV, Onshore Wind, Offshore Wind, Hydro, Nuclear, Distributed Non-Solar, Municipal Solid Waste, Petroleum, Natural Gas Peaker, Natural Gas Nonpeaker, Sherco, Hard Coal</t>
  </si>
  <si>
    <t>Geothermal, Biomass, Solar Thermal, Distributed Solar PV, Utility Solar PV, Onshore Wind, Offshore Wind, Hydro, Nuclear, Municipal Solid Waste, Petroleum, Natural Gas Peaker, Natural Gas Nonpeaker, Sherco, Hard Coal</t>
  </si>
  <si>
    <t>Geothermal, Biomass, Solar Thermal, Utility Solar PV, Onshore Wind, Offshore Wind, Hydro, Nuclear, Municipal Solid Waste, Petroleum, Natural Gas Peaker, Natural Gas Nonpeaker, Sherco, Hard Coal</t>
  </si>
  <si>
    <t>Geothermal, Biomass, Solar Thermal, Utility Solar PV, Nuclear, Municipal Solid Waste, Petroleum, Natural Gas Peaker, Natural Gas Nonpeaker, Sherco, Hard Coal</t>
  </si>
  <si>
    <t>Geothermal, Biomass, Solar Thermal, Utility Solar PV, Hydro, Nuclear, Municipal Solid Waste, Petroleum, Natural Gas Peaker, Natural Gas Nonpeaker, Sherco, Hard Coal</t>
  </si>
  <si>
    <t>Geothermal, Liquid Biofuels, Municipal Solid Waste, Biomass, Solar, Wind, Hydro, Nuclear, Refined Petroleum Fuels, Crude Oil, Natural Gas, Sherco, Hard Coal</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</si>
  <si>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</si>
  <si>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</si>
  <si>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</si>
  <si>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</si>
  <si>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</si>
  <si>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</si>
  <si>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</si>
  <si>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</si>
  <si>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https://www.fueleconomy.gov/feg/taxevb.shtml plus Chevrolet and Tesla websites</t>
  </si>
  <si>
    <t>Transportation Demand Management</t>
  </si>
  <si>
    <t>Fraction of TDM Package Implemented</t>
  </si>
  <si>
    <t>Passengers</t>
  </si>
  <si>
    <t>trans TDM</t>
  </si>
  <si>
    <t>% of TDM package implemented</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</si>
  <si>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</si>
  <si>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</si>
  <si>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</si>
  <si>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</si>
  <si>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</si>
  <si>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</si>
  <si>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</si>
  <si>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</si>
  <si>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</si>
  <si>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</si>
  <si>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</si>
  <si>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</si>
  <si>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</si>
  <si>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</si>
  <si>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</si>
  <si>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</si>
  <si>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</si>
  <si>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</si>
  <si>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</si>
  <si>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</si>
  <si>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</si>
  <si>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</si>
  <si>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</si>
  <si>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</si>
  <si>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</si>
  <si>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</si>
  <si>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</si>
  <si>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</si>
  <si>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prevents new coal capacity from being built or deployed.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</si>
  <si>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</si>
  <si>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White House, 2015, "Fact Sheet: President Obama to Announce Historic Carbon Pollution Standards for Power Plants", https://www.whitehouse.gov/the-press-office/2015/08/03/fact-sheet-president-obama-announce-historic-carbon-pollution-standards.</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</si>
  <si>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</si>
  <si>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Energy Information Administation.  2016.  Electric Power Annual.  Table 2.13.</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</si>
  <si>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</si>
  <si>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</si>
  <si>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</si>
  <si>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</si>
  <si>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the specified quantity of otherwise non-retiring lignite capacity to be retired each year. // **Guidance for setting values:** The U.S. has about 7,000 MW of lignite power plants, none of which are projected to retire by 2050 in the BAU case.</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</si>
  <si>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</si>
  <si>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</si>
  <si>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</si>
  <si>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</si>
  <si>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</si>
  <si>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</si>
  <si>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</si>
  <si>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</si>
  <si>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</si>
  <si>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</si>
  <si>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</si>
  <si>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</si>
  <si>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</si>
  <si>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</si>
  <si>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</si>
  <si>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</si>
  <si>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</si>
  <si>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</si>
  <si>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</si>
  <si>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</si>
  <si>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</si>
  <si>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</si>
  <si>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</si>
  <si>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</si>
  <si>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</si>
  <si>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</si>
  <si>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</si>
  <si>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</si>
  <si>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</si>
  <si>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</si>
  <si>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</si>
  <si>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</si>
  <si>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</si>
  <si>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</si>
  <si>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</si>
  <si>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</si>
  <si>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</si>
  <si>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Deficit Spending</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</si>
  <si>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</si>
  <si>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transportation-sector-main.html=conv-pol-stds</t>
  </si>
  <si>
    <t>transportation-sector-main.html=ev-mandate</t>
  </si>
  <si>
    <t>transportation-sector-main.html=ev-subsidy</t>
  </si>
  <si>
    <t>transportation-sector-main.html=feebate</t>
  </si>
  <si>
    <t>transportation-sector-main.html=fuel-econ-std</t>
  </si>
  <si>
    <t>transportation-sector-main.html=lcfs</t>
  </si>
  <si>
    <t>transportation-sector-main.html=tdm</t>
  </si>
  <si>
    <t>buildings-sector-main.html=component-elec</t>
  </si>
  <si>
    <t>buildings-sector-main.html=eff-stds</t>
  </si>
  <si>
    <t>buildings-sector-main.html=contractor-ed</t>
  </si>
  <si>
    <t>buildings-sector-main.html=solar-carve-out</t>
  </si>
  <si>
    <t>buildings-sector-main.html=distributed-solar-subsidy</t>
  </si>
  <si>
    <t>buildings-sector-main.html=device-labeling</t>
  </si>
  <si>
    <t>buildings-sector-main.html=retrofitting</t>
  </si>
  <si>
    <t>buildings-sector-main.html=rebate</t>
  </si>
  <si>
    <t>electricity-sector-main.html=ban</t>
  </si>
  <si>
    <t>electricity-sector-main.html=ces</t>
  </si>
  <si>
    <t>electricity-sector-main.html=elec-exports</t>
  </si>
  <si>
    <t>electricity-sector-main.html=elec-imports</t>
  </si>
  <si>
    <t>electricity-sector-main.html=dr</t>
  </si>
  <si>
    <t>electricity-sector-main.html=early-ret</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</si>
  <si>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</si>
  <si>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electricity-sector-main.html=storage</t>
  </si>
  <si>
    <t>National Renewable Energy Laboratory, 2014, Renewable Electricity Futures Scenario Viewer,
http://www.nrel.gov/analysis/re_futures/data_viewer/=
80% RE-ITI (2014) scenario</t>
  </si>
  <si>
    <t>electricity-sector-main.html=transmission</t>
  </si>
  <si>
    <t>electricity-sector-main.html=life-ext</t>
  </si>
  <si>
    <t>electricity-sector-main.html=red-downtime</t>
  </si>
  <si>
    <t>endogenous-learning.html=red-soft-costs</t>
  </si>
  <si>
    <t>electricity-sector-main.html=red-tnd-losses</t>
  </si>
  <si>
    <t>electricity-sector-main.html=subsidies</t>
  </si>
  <si>
    <t>industry-ag-main.html=clinker</t>
  </si>
  <si>
    <t>industry-ag-main.html=cogen</t>
  </si>
  <si>
    <t>industry-ag-main.html=early-ret</t>
  </si>
  <si>
    <t>industry-ag-main.html=eff-stds</t>
  </si>
  <si>
    <t>industry-ag-main.html=system-integ</t>
  </si>
  <si>
    <t>industry-ag-main.html=fuel-switching</t>
  </si>
  <si>
    <t>industry-ag-main.html=avoid-f-gases</t>
  </si>
  <si>
    <t>industry-ag-main.html=methane-capture</t>
  </si>
  <si>
    <t>industry-ag-main.html=methane-destr</t>
  </si>
  <si>
    <t>lulucf.html=aff-ref</t>
  </si>
  <si>
    <t>lulucf.html=avoid-def</t>
  </si>
  <si>
    <t>lulucf.html=set-asides</t>
  </si>
  <si>
    <t>industry-ag-main.html=cropland</t>
  </si>
  <si>
    <t>lulucf.html=forest-mgmt</t>
  </si>
  <si>
    <t>industry-ag-main.html=livestock</t>
  </si>
  <si>
    <t>district-heating.html=chp</t>
  </si>
  <si>
    <t>district-heating.html=convert-coal</t>
  </si>
  <si>
    <t>ccs.html=ccs</t>
  </si>
  <si>
    <t>fuels.html=carbon-tax</t>
  </si>
  <si>
    <t>fuels.html=end-subsidies</t>
  </si>
  <si>
    <t>fuels.html=fuel-price-deregulation</t>
  </si>
  <si>
    <t>fuels.html=fuel-taxes</t>
  </si>
  <si>
    <t>architectural-design.html=rnd</t>
  </si>
  <si>
    <t>direct-air-capture.html=dac</t>
  </si>
  <si>
    <t>Nevada's Senate Bill 254 set a goal of reducing emissions 45% below the 2005 baseline by 2030.</t>
  </si>
  <si>
    <t>2030 Target (45% below 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</si>
</sst>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32">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b/>
      <sz val="12"/>
      <color theme="1"/>
      <name val="Calibri"/>
      <family val="2"/>
      <scheme val="minor"/>
    </font>
    <font>
      <sz val="11"/>
      <color theme="1" tint="0.499984740745262"/>
      <name val="Calibri"/>
      <family val="2"/>
      <scheme val="minor"/>
    </font>
    <font>
      <sz val="11"/>
      <color rgb="FF000000"/>
      <name val="Calibri"/>
      <family val="2"/>
      <scheme val="minor"/>
    </font>
  </fonts>
  <fills count="3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style="thin">
        <color indexed="64"/>
      </right>
      <top/>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190">
    <xf numFmtId="0" fontId="0" fillId="0" borderId="0" xfId="0"/>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49" fontId="5" fillId="0" borderId="0" xfId="1" applyNumberFormat="1" applyFont="1" applyFill="1" applyBorder="1" applyAlignment="1">
      <alignment wrapText="1"/>
    </xf>
    <xf numFmtId="164" fontId="0" fillId="0" borderId="0" xfId="1"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1" applyNumberFormat="1" applyFont="1" applyFill="1" applyBorder="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9" fontId="5" fillId="0" borderId="0" xfId="1" applyFont="1" applyFill="1" applyBorder="1" applyAlignment="1">
      <alignment horizontal="right" wrapText="1"/>
    </xf>
    <xf numFmtId="0" fontId="0" fillId="0" borderId="0" xfId="0"/>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9" fontId="5" fillId="0" borderId="0" xfId="1" applyFont="1" applyFill="1" applyBorder="1" applyAlignment="1">
      <alignment wrapText="1"/>
    </xf>
    <xf numFmtId="9" fontId="4" fillId="0" borderId="0" xfId="1" applyFont="1" applyFill="1" applyBorder="1" applyAlignment="1">
      <alignment wrapText="1"/>
    </xf>
    <xf numFmtId="0" fontId="0" fillId="0" borderId="0" xfId="0" applyFill="1"/>
    <xf numFmtId="0" fontId="4" fillId="0" borderId="0" xfId="1" applyNumberFormat="1" applyFont="1" applyAlignment="1">
      <alignmen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10" borderId="0" xfId="0" applyFill="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0" fontId="0" fillId="0" borderId="0" xfId="0" applyAlignment="1">
      <alignment horizontal="left" wrapText="1"/>
    </xf>
    <xf numFmtId="9" fontId="0" fillId="31" borderId="24" xfId="0" applyNumberFormat="1" applyFill="1" applyBorder="1"/>
    <xf numFmtId="169" fontId="0" fillId="0" borderId="0" xfId="0" applyNumberFormat="1"/>
    <xf numFmtId="9" fontId="0" fillId="0" borderId="0" xfId="1" applyFont="1"/>
    <xf numFmtId="9" fontId="8" fillId="31" borderId="24" xfId="0" applyNumberFormat="1" applyFont="1" applyFill="1" applyBorder="1"/>
    <xf numFmtId="168" fontId="0" fillId="0" borderId="0" xfId="0" applyNumberFormat="1"/>
    <xf numFmtId="9" fontId="0" fillId="0" borderId="0" xfId="0" applyNumberFormat="1"/>
    <xf numFmtId="0" fontId="2" fillId="0" borderId="0" xfId="20"/>
    <xf numFmtId="0" fontId="29" fillId="0" borderId="0" xfId="20" applyFont="1"/>
    <xf numFmtId="0" fontId="2" fillId="0" borderId="30"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6" fillId="0" borderId="0" xfId="21" applyNumberFormat="1"/>
    <xf numFmtId="0" fontId="2" fillId="32" borderId="0" xfId="20" applyFill="1"/>
    <xf numFmtId="43" fontId="0" fillId="0" borderId="0" xfId="19" applyFont="1" applyAlignment="1">
      <alignment wrapText="1"/>
    </xf>
    <xf numFmtId="170" fontId="0" fillId="4" borderId="24" xfId="0" applyNumberFormat="1" applyFill="1" applyBorder="1"/>
    <xf numFmtId="0" fontId="0" fillId="30" borderId="24" xfId="0" applyFill="1" applyBorder="1"/>
    <xf numFmtId="170" fontId="0" fillId="30"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9" fillId="2" borderId="0" xfId="0" applyFont="1" applyFill="1" applyAlignment="1">
      <alignment wrapText="1"/>
    </xf>
    <xf numFmtId="0" fontId="9" fillId="2" borderId="0" xfId="0" applyFont="1" applyFill="1" applyAlignment="1">
      <alignment horizontal="left" wrapText="1"/>
    </xf>
    <xf numFmtId="0" fontId="9" fillId="2" borderId="31" xfId="0" applyFont="1" applyFill="1" applyBorder="1" applyAlignment="1">
      <alignment wrapText="1"/>
    </xf>
    <xf numFmtId="0" fontId="9" fillId="3" borderId="0" xfId="0" applyFont="1" applyFill="1" applyAlignment="1">
      <alignment wrapText="1"/>
    </xf>
    <xf numFmtId="49" fontId="0" fillId="0" borderId="0" xfId="0" applyNumberFormat="1" applyAlignment="1">
      <alignment wrapText="1"/>
    </xf>
    <xf numFmtId="0" fontId="4" fillId="0" borderId="31" xfId="0" applyFont="1" applyBorder="1" applyAlignment="1">
      <alignment wrapText="1"/>
    </xf>
    <xf numFmtId="0" fontId="5" fillId="0" borderId="31" xfId="0" applyFont="1" applyBorder="1" applyAlignment="1">
      <alignment wrapText="1"/>
    </xf>
    <xf numFmtId="49" fontId="4" fillId="0" borderId="0" xfId="0" applyNumberFormat="1" applyFont="1" applyAlignment="1">
      <alignment wrapText="1"/>
    </xf>
    <xf numFmtId="49" fontId="4" fillId="0" borderId="31" xfId="1" applyNumberFormat="1" applyFont="1" applyFill="1" applyBorder="1" applyAlignment="1">
      <alignment wrapText="1"/>
    </xf>
    <xf numFmtId="49" fontId="7" fillId="0" borderId="0" xfId="2" applyNumberFormat="1" applyFill="1" applyBorder="1" applyAlignment="1">
      <alignment wrapText="1"/>
    </xf>
    <xf numFmtId="9" fontId="5" fillId="0" borderId="0" xfId="0" applyNumberFormat="1" applyFont="1" applyAlignment="1">
      <alignment wrapText="1"/>
    </xf>
    <xf numFmtId="49" fontId="5" fillId="0" borderId="0" xfId="0" applyNumberFormat="1" applyFont="1" applyAlignment="1">
      <alignment wrapText="1"/>
    </xf>
    <xf numFmtId="0" fontId="5" fillId="0" borderId="31" xfId="1" applyNumberFormat="1" applyFont="1" applyFill="1" applyBorder="1" applyAlignment="1">
      <alignment wrapText="1"/>
    </xf>
    <xf numFmtId="9" fontId="0" fillId="0" borderId="0" xfId="1" applyFont="1" applyFill="1" applyBorder="1" applyAlignment="1">
      <alignment wrapText="1"/>
    </xf>
    <xf numFmtId="49" fontId="4" fillId="0" borderId="31" xfId="0" applyNumberFormat="1" applyFont="1" applyBorder="1" applyAlignment="1">
      <alignment wrapText="1"/>
    </xf>
    <xf numFmtId="49" fontId="0" fillId="0" borderId="0" xfId="0" applyNumberFormat="1" applyAlignment="1">
      <alignment vertical="top" wrapText="1"/>
    </xf>
    <xf numFmtId="0" fontId="5" fillId="0" borderId="0" xfId="0" applyFont="1" applyAlignment="1">
      <alignment horizontal="left" wrapText="1"/>
    </xf>
    <xf numFmtId="49" fontId="5" fillId="0" borderId="0" xfId="0" applyNumberFormat="1" applyFont="1" applyAlignment="1">
      <alignment vertical="top" wrapText="1"/>
    </xf>
    <xf numFmtId="49" fontId="5" fillId="0" borderId="31" xfId="0" applyNumberFormat="1" applyFont="1" applyBorder="1" applyAlignment="1">
      <alignment wrapText="1"/>
    </xf>
    <xf numFmtId="0" fontId="7" fillId="0" borderId="0" xfId="2" applyBorder="1"/>
    <xf numFmtId="49" fontId="31" fillId="0" borderId="0" xfId="0" applyNumberFormat="1" applyFont="1" applyAlignment="1">
      <alignment wrapText="1"/>
    </xf>
    <xf numFmtId="49" fontId="5" fillId="0" borderId="31" xfId="1" applyNumberFormat="1" applyFont="1" applyFill="1" applyBorder="1" applyAlignment="1">
      <alignment wrapText="1"/>
    </xf>
    <xf numFmtId="1" fontId="0" fillId="0" borderId="0" xfId="0" applyNumberFormat="1" applyAlignment="1">
      <alignment wrapText="1"/>
    </xf>
    <xf numFmtId="49" fontId="5" fillId="0" borderId="0" xfId="0" applyNumberFormat="1" applyFont="1" applyAlignment="1">
      <alignment horizontal="left" wrapText="1"/>
    </xf>
    <xf numFmtId="49" fontId="5" fillId="0" borderId="31" xfId="0" applyNumberFormat="1" applyFont="1" applyBorder="1" applyAlignment="1">
      <alignment horizontal="left" wrapText="1"/>
    </xf>
    <xf numFmtId="0" fontId="7" fillId="0" borderId="0" xfId="2" applyAlignment="1">
      <alignment wrapText="1"/>
    </xf>
    <xf numFmtId="0" fontId="4" fillId="10" borderId="0" xfId="0" applyFont="1" applyFill="1" applyAlignment="1">
      <alignment wrapText="1"/>
    </xf>
    <xf numFmtId="164" fontId="4" fillId="0" borderId="0" xfId="0" applyNumberFormat="1" applyFont="1" applyAlignment="1">
      <alignment wrapText="1"/>
    </xf>
    <xf numFmtId="0" fontId="0" fillId="0" borderId="31" xfId="0" applyBorder="1" applyAlignment="1">
      <alignment wrapText="1"/>
    </xf>
    <xf numFmtId="0" fontId="8" fillId="0" borderId="0" xfId="0" applyFont="1" applyAlignment="1">
      <alignment wrapText="1"/>
    </xf>
    <xf numFmtId="1" fontId="5" fillId="0" borderId="0" xfId="0" applyNumberFormat="1" applyFont="1" applyAlignment="1">
      <alignment wrapText="1"/>
    </xf>
    <xf numFmtId="0" fontId="30" fillId="0" borderId="0" xfId="0" applyFont="1"/>
    <xf numFmtId="43" fontId="0" fillId="0" borderId="0" xfId="0" applyNumberFormat="1"/>
    <xf numFmtId="43" fontId="4" fillId="0" borderId="0" xfId="0" applyNumberFormat="1" applyFont="1"/>
    <xf numFmtId="43" fontId="0" fillId="0" borderId="0" xfId="0" quotePrefix="1" applyNumberFormat="1"/>
    <xf numFmtId="43" fontId="4" fillId="0" borderId="0" xfId="0" quotePrefix="1" applyNumberFormat="1" applyFont="1"/>
    <xf numFmtId="0" fontId="30" fillId="0" borderId="0" xfId="0" applyFont="1" applyFill="1"/>
    <xf numFmtId="43" fontId="0" fillId="0" borderId="0" xfId="0" applyNumberFormat="1" applyFill="1"/>
    <xf numFmtId="0" fontId="2" fillId="0" borderId="0" xfId="20" applyFill="1"/>
    <xf numFmtId="43" fontId="4" fillId="0" borderId="0" xfId="0" applyNumberFormat="1" applyFont="1" applyFill="1"/>
    <xf numFmtId="43" fontId="0" fillId="0" borderId="0" xfId="0" quotePrefix="1" applyNumberFormat="1" applyFill="1"/>
    <xf numFmtId="43" fontId="4" fillId="0" borderId="0" xfId="0" quotePrefix="1" applyNumberFormat="1" applyFont="1" applyFill="1"/>
    <xf numFmtId="0" fontId="1" fillId="0" borderId="0" xfId="20" applyFont="1"/>
    <xf numFmtId="0" fontId="3" fillId="10" borderId="0" xfId="0" applyFont="1" applyFill="1" applyAlignment="1">
      <alignment horizontal="center"/>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9177167E-97B7-944F-8AA9-E26CB18954B7}">
    <text>Leave this cell blank.</text>
  </threadedComment>
  <threadedComment ref="K217" dT="2020-08-19T00:06:43.00" personId="{811026A2-74EF-4287-974D-D90683F22217}" id="{BE0EB730-16B7-F641-82C9-34C3050BDEE3}">
    <text>Leave this cell blank.</text>
  </threadedComment>
  <threadedComment ref="K218" dT="2020-08-19T00:06:43.00" personId="{811026A2-74EF-4287-974D-D90683F22217}" id="{48633618-A593-204E-A07D-5F7AE2F015A8}">
    <text>Leave this cell blank.</text>
  </threadedComment>
  <threadedComment ref="K219" dT="2020-08-19T00:06:43.00" personId="{811026A2-74EF-4287-974D-D90683F22217}" id="{D7EB580E-1C2C-C64B-BB32-F2741E3A1E49}">
    <text>Leave this cell blank.</text>
  </threadedComment>
  <threadedComment ref="K220" dT="2020-08-19T00:06:43.00" personId="{811026A2-74EF-4287-974D-D90683F22217}" id="{FBF4BC6E-AA87-A247-A7A0-C2CCFF49E614}">
    <text>Leave this cell blank.</text>
  </threadedComment>
  <threadedComment ref="K221" dT="2020-08-19T00:06:43.00" personId="{811026A2-74EF-4287-974D-D90683F22217}" id="{6BCCB231-AFAD-0D4A-B3BB-FE621F92496A}">
    <text>Leave this cell blank.</text>
  </threadedComment>
  <threadedComment ref="K222" dT="2020-08-19T00:06:43.00" personId="{811026A2-74EF-4287-974D-D90683F22217}" id="{71091C1B-7D6C-7E48-A9DE-68974B9D71F7}">
    <text>Leave this cell blank.</text>
  </threadedComment>
  <threadedComment ref="K223" dT="2020-08-19T00:06:43.00" personId="{811026A2-74EF-4287-974D-D90683F22217}" id="{76D5162D-7A24-E948-981B-EB4781754FF8}">
    <text>Leave this cell blank.</text>
  </threadedComment>
  <threadedComment ref="K224" dT="2020-08-19T00:06:43.00" personId="{811026A2-74EF-4287-974D-D90683F22217}" id="{6E3F2462-225A-274E-8AD9-8630B792EF02}">
    <text>Leave this cell blank.</text>
  </threadedComment>
  <threadedComment ref="K225" dT="2020-08-19T00:06:43.00" personId="{811026A2-74EF-4287-974D-D90683F22217}" id="{C317B576-B20E-4E47-8141-C072234AF5CE}">
    <text>Leave this cell blank.</text>
  </threadedComment>
  <threadedComment ref="K226" dT="2020-08-19T00:06:43.00" personId="{811026A2-74EF-4287-974D-D90683F22217}" id="{22D0D376-DEF4-624C-AC30-A0CA76925802}">
    <text>Leave this cell blank.</text>
  </threadedComment>
  <threadedComment ref="K227" dT="2020-08-19T00:06:43.00" personId="{811026A2-74EF-4287-974D-D90683F22217}" id="{754F8E8D-720A-C248-A017-F81C4E8FCE86}">
    <text>Leave this cell blank.</text>
  </threadedComment>
  <threadedComment ref="K228" dT="2020-08-19T00:06:43.00" personId="{811026A2-74EF-4287-974D-D90683F22217}" id="{AAFF6F0D-0297-0A4D-9EA0-0C6CAE25001D}">
    <text>Leave this cell blank.</text>
  </threadedComment>
  <threadedComment ref="K229" dT="2020-08-19T00:06:43.00" personId="{811026A2-74EF-4287-974D-D90683F22217}" id="{402E1BE6-4CB9-B64D-BE30-58E9898F7056}">
    <text>Leave this cell blank.</text>
  </threadedComment>
  <threadedComment ref="K230" dT="2020-08-19T00:06:43.00" personId="{811026A2-74EF-4287-974D-D90683F22217}" id="{69B4A942-373D-C04F-A502-EA642BB735B5}">
    <text>Leave this cell blank.</text>
  </threadedComment>
  <threadedComment ref="K231" dT="2020-08-19T00:06:43.00" personId="{811026A2-74EF-4287-974D-D90683F22217}" id="{7713173D-E4A1-F543-8898-752836FDF2C8}">
    <text>Leave this cell blank.</text>
  </threadedComment>
  <threadedComment ref="K233" dT="2020-08-19T00:06:43.00" personId="{811026A2-74EF-4287-974D-D90683F22217}" id="{D9974438-62D9-F442-B06D-7A2BFE7CBBDD}">
    <text>Leave this cell blank.</text>
  </threadedComment>
  <threadedComment ref="J568" dT="2020-08-19T00:06:43.00" personId="{811026A2-74EF-4287-974D-D90683F22217}" id="{4ADB2F72-AD47-3542-978B-DC9ED99DE3D8}">
    <text>Leave this cell blank.</text>
  </threadedComment>
  <threadedComment ref="J569" dT="2020-08-19T00:06:43.00" personId="{811026A2-74EF-4287-974D-D90683F22217}" id="{7C271200-103C-3245-A651-5E4D72AFA925}">
    <text>Leave this cell blank.</text>
  </threadedComment>
  <threadedComment ref="K569" dT="2020-08-19T00:06:43.00" personId="{811026A2-74EF-4287-974D-D90683F22217}" id="{B402EEFD-70A3-0B41-A667-301AEECA6CFB}">
    <text>Leave this cell blank.</text>
  </threadedComment>
  <threadedComment ref="J570" dT="2020-08-19T00:06:43.00" personId="{811026A2-74EF-4287-974D-D90683F22217}" id="{6BBB8F84-69B9-574B-A3BF-A58125F79612}">
    <text>Leave this cell blank.</text>
  </threadedComment>
  <threadedComment ref="K570" dT="2020-08-19T00:06:43.00" personId="{811026A2-74EF-4287-974D-D90683F22217}" id="{FDFA57D6-9D72-CE43-B15F-74080660ADD8}">
    <text>Leave this cell blank.</text>
  </threadedComment>
  <threadedComment ref="J571" dT="2020-08-19T00:06:43.00" personId="{811026A2-74EF-4287-974D-D90683F22217}" id="{FE520319-21B5-424D-AD68-381C97B749EE}">
    <text>Leave this cell blank.</text>
  </threadedComment>
  <threadedComment ref="K571" dT="2020-08-19T00:06:43.00" personId="{811026A2-74EF-4287-974D-D90683F22217}" id="{4B0D5246-E71A-684C-89B5-46292BB53611}">
    <text>Leave this cell blank.</text>
  </threadedComment>
  <threadedComment ref="J572" dT="2020-08-19T00:06:43.00" personId="{811026A2-74EF-4287-974D-D90683F22217}" id="{B9EE5A62-8A09-FD4A-9824-73C69E830255}">
    <text>Leave this cell blank.</text>
  </threadedComment>
  <threadedComment ref="K572" dT="2020-08-19T00:06:43.00" personId="{811026A2-74EF-4287-974D-D90683F22217}" id="{5662F240-21B8-AC44-BEF9-80172F783792}">
    <text>Leave this cell blank.</text>
  </threadedComment>
  <threadedComment ref="J573" dT="2020-08-19T00:06:43.00" personId="{811026A2-74EF-4287-974D-D90683F22217}" id="{79BF8C87-169D-8548-938B-76EB8B10D601}">
    <text>Leave this cell blank.</text>
  </threadedComment>
  <threadedComment ref="K573" dT="2020-08-19T00:06:43.00" personId="{811026A2-74EF-4287-974D-D90683F22217}" id="{20919FFA-9AFD-D54D-85EA-11A9521B6B73}">
    <text>Leave this cell blank.</text>
  </threadedComment>
  <threadedComment ref="J574" dT="2020-08-19T00:06:43.00" personId="{811026A2-74EF-4287-974D-D90683F22217}" id="{9E08A637-8BD3-0245-99CD-442B0A10A501}">
    <text>Leave this cell blank.</text>
  </threadedComment>
  <threadedComment ref="K574" dT="2020-08-19T00:06:43.00" personId="{811026A2-74EF-4287-974D-D90683F22217}" id="{B3B87674-C20E-7949-86D0-F4918366B7CF}">
    <text>Leave this cell blank.</text>
  </threadedComment>
  <threadedComment ref="J575" dT="2020-08-19T00:06:43.00" personId="{811026A2-74EF-4287-974D-D90683F22217}" id="{CA021D50-971F-8241-9FD0-C8618BD6E770}">
    <text>Leave this cell blank.</text>
  </threadedComment>
  <threadedComment ref="K575" dT="2020-08-19T00:06:43.00" personId="{811026A2-74EF-4287-974D-D90683F22217}" id="{A52C4027-40C3-8241-AD0D-252B889CE210}">
    <text>Leave this cell blank.</text>
  </threadedComment>
  <threadedComment ref="J576" dT="2020-08-19T00:06:43.00" personId="{811026A2-74EF-4287-974D-D90683F22217}" id="{A2A749B7-F718-E947-B933-5E09F8D09512}">
    <text>Leave this cell blank.</text>
  </threadedComment>
  <threadedComment ref="K576" dT="2020-08-19T00:06:43.00" personId="{811026A2-74EF-4287-974D-D90683F22217}" id="{0BBC6536-D38B-6C4B-895C-2CE05F275530}">
    <text>Leave this cell blank.</text>
  </threadedComment>
  <threadedComment ref="J577" dT="2020-08-19T00:06:43.00" personId="{811026A2-74EF-4287-974D-D90683F22217}" id="{1FDE50F7-EEE3-8F41-B00A-1DE6B61D9B78}">
    <text>Leave this cell blank.</text>
  </threadedComment>
  <threadedComment ref="K577" dT="2020-08-19T00:06:43.00" personId="{811026A2-74EF-4287-974D-D90683F22217}" id="{1693A742-570C-3A4D-8A1A-4391A5E47C5E}">
    <text>Leave this cell blank.</text>
  </threadedComment>
  <threadedComment ref="J578" dT="2020-08-19T00:06:43.00" personId="{811026A2-74EF-4287-974D-D90683F22217}" id="{3449D9B6-DAB7-2949-80A8-A3DC51141479}">
    <text>Leave this cell blank.</text>
  </threadedComment>
  <threadedComment ref="K578" dT="2020-08-19T00:06:43.00" personId="{811026A2-74EF-4287-974D-D90683F22217}" id="{319AE162-6875-9A43-8F12-640464D4C10F}">
    <text>Leave this cell blank.</text>
  </threadedComment>
  <threadedComment ref="J579" dT="2020-08-19T00:06:43.00" personId="{811026A2-74EF-4287-974D-D90683F22217}" id="{9D532E32-4460-D747-8670-0EF0DC917D91}">
    <text>Leave this cell blank.</text>
  </threadedComment>
  <threadedComment ref="K579" dT="2020-08-19T00:06:43.00" personId="{811026A2-74EF-4287-974D-D90683F22217}" id="{37541A19-2EF2-9B47-8053-202EBE0516B4}">
    <text>Leave this cell blank.</text>
  </threadedComment>
  <threadedComment ref="J580" dT="2020-08-19T00:06:43.00" personId="{811026A2-74EF-4287-974D-D90683F22217}" id="{81C3548E-D2CA-FE43-BD81-D7D8CE0E6CA4}">
    <text>Leave this cell blank.</text>
  </threadedComment>
  <threadedComment ref="K580" dT="2020-08-19T00:06:43.00" personId="{811026A2-74EF-4287-974D-D90683F22217}" id="{D3E632BB-EF97-9049-B90F-59CE953EA5AB}">
    <text>Leave this cell blank.</text>
  </threadedComment>
  <threadedComment ref="J581" dT="2020-08-19T00:06:43.00" personId="{811026A2-74EF-4287-974D-D90683F22217}" id="{ED1D65D8-66D0-444E-B2FD-5312C02A1C24}">
    <text>Leave this cell blank.</text>
  </threadedComment>
  <threadedComment ref="K581" dT="2020-08-19T00:06:43.00" personId="{811026A2-74EF-4287-974D-D90683F22217}" id="{1BAF5BDB-AB47-C045-B79C-834476352174}">
    <text>Leave this cell blank.</text>
  </threadedComment>
  <threadedComment ref="J582" dT="2020-08-19T00:06:43.00" personId="{811026A2-74EF-4287-974D-D90683F22217}" id="{3A90E288-4830-C149-AB8D-70220112839C}">
    <text>Leave this cell blank.</text>
  </threadedComment>
  <threadedComment ref="K582" dT="2020-08-19T00:06:43.00" personId="{811026A2-74EF-4287-974D-D90683F22217}" id="{336DB8A6-68F5-7947-86B1-29C4B0716660}">
    <text>Leave this cell blank.</text>
  </threadedComment>
  <threadedComment ref="J583" dT="2020-08-19T00:06:43.00" personId="{811026A2-74EF-4287-974D-D90683F22217}" id="{756EC877-6602-5E4B-B106-5DCEF61AFDEE}">
    <text>Leave this cell blank.</text>
  </threadedComment>
  <threadedComment ref="K583" dT="2020-08-19T00:06:43.00" personId="{811026A2-74EF-4287-974D-D90683F22217}" id="{1BB4FB65-3D20-8642-A02B-23F601738638}">
    <text>Leave this cell blank.</text>
  </threadedComment>
  <threadedComment ref="J584" dT="2020-08-19T00:06:43.00" personId="{811026A2-74EF-4287-974D-D90683F22217}" id="{0CF0E001-13E9-2240-A96F-16122248CCFF}">
    <text>Leave this cell blank.</text>
  </threadedComment>
  <threadedComment ref="K584" dT="2020-08-19T00:06:43.00" personId="{811026A2-74EF-4287-974D-D90683F22217}" id="{7EB1B9DC-4352-F44F-AAD6-5C11597E4E61}">
    <text>Leave this cell blank.</text>
  </threadedComment>
  <threadedComment ref="J585" dT="2020-08-19T00:06:43.00" personId="{811026A2-74EF-4287-974D-D90683F22217}" id="{3D8F0688-7CDF-1841-9AE4-C75923594D98}">
    <text>Leave this cell blank.</text>
  </threadedComment>
  <threadedComment ref="K585" dT="2020-08-19T00:06:43.00" personId="{811026A2-74EF-4287-974D-D90683F22217}" id="{53BA80C2-C4BE-6D4A-B5D0-8DE60009293E}">
    <text>Leave this cell blank.</text>
  </threadedComment>
  <threadedComment ref="J586" dT="2020-08-19T00:06:43.00" personId="{811026A2-74EF-4287-974D-D90683F22217}" id="{6D5F8B2C-E1C5-7C44-9114-993670A15777}">
    <text>Leave this cell blank.</text>
  </threadedComment>
  <threadedComment ref="K586" dT="2020-08-19T00:06:43.00" personId="{811026A2-74EF-4287-974D-D90683F22217}" id="{3D7A943D-552E-4449-926B-E28D9055E6BB}">
    <text>Leave this cell blank.</text>
  </threadedComment>
  <threadedComment ref="J587" dT="2020-08-19T00:06:43.00" personId="{811026A2-74EF-4287-974D-D90683F22217}" id="{5CFEE91B-BD6F-F341-BE13-C26AA7C642DB}">
    <text>Leave this cell blank.</text>
  </threadedComment>
  <threadedComment ref="K587" dT="2020-08-19T00:06:43.00" personId="{811026A2-74EF-4287-974D-D90683F22217}" id="{290DB6CB-5B7A-BC47-836E-A96A708EEEFF}">
    <text>Leave this cell blank.</text>
  </threadedComment>
  <threadedComment ref="J588" dT="2020-08-19T00:06:43.00" personId="{811026A2-74EF-4287-974D-D90683F22217}" id="{AE3B7D25-C3B7-C645-B4A9-A8762C60190F}">
    <text>Leave this cell blank.</text>
  </threadedComment>
  <threadedComment ref="K588" dT="2020-08-19T00:06:43.00" personId="{811026A2-74EF-4287-974D-D90683F22217}" id="{D26AC37C-C5F0-084D-B249-4D200487CD3A}">
    <text>Leave this cell blank.</text>
  </threadedComment>
  <threadedComment ref="J589" dT="2020-08-19T00:06:43.00" personId="{811026A2-74EF-4287-974D-D90683F22217}" id="{90A2D0A7-730C-D44F-800B-2EFF7B1B2D69}">
    <text>Leave this cell blank.</text>
  </threadedComment>
  <threadedComment ref="K589" dT="2020-08-19T00:06:43.00" personId="{811026A2-74EF-4287-974D-D90683F22217}" id="{A0C11B20-6E20-1A4A-9088-424C79DE4B93}">
    <text>Leave this cell blank.</text>
  </threadedComment>
  <threadedComment ref="J590" dT="2020-08-19T00:06:43.00" personId="{811026A2-74EF-4287-974D-D90683F22217}" id="{18B0C47B-92D3-BA49-A000-168574F752DE}">
    <text>Leave this cell blank.</text>
  </threadedComment>
  <threadedComment ref="K590" dT="2020-08-19T00:06:43.00" personId="{811026A2-74EF-4287-974D-D90683F22217}" id="{43F77D92-3CCA-A845-AE6B-215FEFB950E5}">
    <text>Leave this cell blank.</text>
  </threadedComment>
  <threadedComment ref="J591" dT="2020-08-19T00:06:43.00" personId="{811026A2-74EF-4287-974D-D90683F22217}" id="{0FB603CC-E55B-7943-9BCB-CCC02AC0766C}">
    <text>Leave this cell blank.</text>
  </threadedComment>
  <threadedComment ref="K591" dT="2020-08-19T00:06:43.00" personId="{811026A2-74EF-4287-974D-D90683F22217}" id="{653CC1D8-E8B2-D34D-94CF-5151641D31A4}">
    <text>Leave this cell blank.</text>
  </threadedComment>
  <threadedComment ref="J592" dT="2020-08-19T00:06:43.00" personId="{811026A2-74EF-4287-974D-D90683F22217}" id="{17F7F4AE-E6A7-494E-8B24-A206068E3633}">
    <text>Leave this cell blank.</text>
  </threadedComment>
  <threadedComment ref="K592" dT="2020-08-19T00:06:43.00" personId="{811026A2-74EF-4287-974D-D90683F22217}" id="{21447DCD-17D6-F146-8100-35A51C4E63C9}">
    <text>Leave this cell blank.</text>
  </threadedComment>
  <threadedComment ref="J593" dT="2020-08-19T00:06:43.00" personId="{811026A2-74EF-4287-974D-D90683F22217}" id="{8566D785-ECDB-0241-9A82-B7E2462D0ADB}">
    <text>Leave this cell blank.</text>
  </threadedComment>
  <threadedComment ref="K593" dT="2020-08-19T00:06:43.00" personId="{811026A2-74EF-4287-974D-D90683F22217}" id="{4A32E2E6-D303-A14C-9B2F-0676E5FF2940}">
    <text>Leave this cell blank.</text>
  </threadedComment>
  <threadedComment ref="J594" dT="2020-08-19T00:06:43.00" personId="{811026A2-74EF-4287-974D-D90683F22217}" id="{8EA3BB50-4668-5C4E-8811-F3E193391AB5}">
    <text>Leave this cell blank.</text>
  </threadedComment>
  <threadedComment ref="K594" dT="2020-08-19T00:06:43.00" personId="{811026A2-74EF-4287-974D-D90683F22217}" id="{8A20B381-90BF-6148-B835-27C7EBA31380}">
    <text>Leave this cell blank.</text>
  </threadedComment>
  <threadedComment ref="J595" dT="2020-08-19T00:06:43.00" personId="{811026A2-74EF-4287-974D-D90683F22217}" id="{FB18428B-4FBE-8748-9ABE-352EA7D7725A}">
    <text>Leave this cell blank.</text>
  </threadedComment>
  <threadedComment ref="K595" dT="2020-08-19T00:06:43.00" personId="{811026A2-74EF-4287-974D-D90683F22217}" id="{D6DF849E-A1D1-A748-A0DC-AA91D49CF9C3}">
    <text>Leave this cell blank.</text>
  </threadedComment>
  <threadedComment ref="J596" dT="2020-08-19T00:06:43.00" personId="{811026A2-74EF-4287-974D-D90683F22217}" id="{7D78D04E-1581-3440-B3F5-F71903C2A5B6}">
    <text>Leave this cell blank.</text>
  </threadedComment>
  <threadedComment ref="K596" dT="2020-08-19T00:06:43.00" personId="{811026A2-74EF-4287-974D-D90683F22217}" id="{7EE4E287-A753-C44B-A5D9-0A0ABEBD61C3}">
    <text>Leave this cell blank.</text>
  </threadedComment>
  <threadedComment ref="J597" dT="2020-08-19T00:06:43.00" personId="{811026A2-74EF-4287-974D-D90683F22217}" id="{FEC6EA98-E76C-2746-AB56-40CC079DA052}">
    <text>Leave this cell blank.</text>
  </threadedComment>
  <threadedComment ref="K597" dT="2020-08-19T00:06:43.00" personId="{811026A2-74EF-4287-974D-D90683F22217}" id="{2BBE3C65-457A-A944-A4B4-0A60FAD388C3}">
    <text>Leave this cell blank.</text>
  </threadedComment>
  <threadedComment ref="J598" dT="2020-08-19T00:06:43.00" personId="{811026A2-74EF-4287-974D-D90683F22217}" id="{3E80BA75-0FAC-AF4E-99E4-B229166922C8}">
    <text>Leave this cell blank.</text>
  </threadedComment>
  <threadedComment ref="K598" dT="2020-08-19T00:06:43.00" personId="{811026A2-74EF-4287-974D-D90683F22217}" id="{28AAB81A-F1C2-AB48-B0D3-0F50D6C8E495}">
    <text>Leave this cell blank.</text>
  </threadedComment>
  <threadedComment ref="J599" dT="2020-08-19T00:06:43.00" personId="{811026A2-74EF-4287-974D-D90683F22217}" id="{030D1237-1FD3-CE48-AAC5-26843AE86C58}">
    <text>Leave this cell blank.</text>
  </threadedComment>
  <threadedComment ref="K599" dT="2020-08-19T00:06:43.00" personId="{811026A2-74EF-4287-974D-D90683F22217}" id="{ACFA0B5D-F3BA-C545-8553-5F39DEAE20D7}">
    <text>Leave this cell blank.</text>
  </threadedComment>
  <threadedComment ref="J600" dT="2020-08-19T00:06:43.00" personId="{811026A2-74EF-4287-974D-D90683F22217}" id="{580D90EF-01FD-D94E-9A3B-E4096DC38D3E}">
    <text>Leave this cell blank.</text>
  </threadedComment>
  <threadedComment ref="K600" dT="2020-08-19T00:06:43.00" personId="{811026A2-74EF-4287-974D-D90683F22217}" id="{40829B11-012D-9149-A275-6DCC4CEF815B}">
    <text>Leave this cell blank.</text>
  </threadedComment>
  <threadedComment ref="J601" dT="2020-08-19T00:06:43.00" personId="{811026A2-74EF-4287-974D-D90683F22217}" id="{66898D45-DB95-1A4B-A8C2-40DD387B094F}">
    <text>Leave this cell blank.</text>
  </threadedComment>
  <threadedComment ref="K601" dT="2020-08-19T00:06:43.00" personId="{811026A2-74EF-4287-974D-D90683F22217}" id="{49D1EFC3-5651-F64E-890B-38BD07C5A83E}">
    <text>Leave this cell blank.</text>
  </threadedComment>
  <threadedComment ref="J602" dT="2020-08-19T00:06:43.00" personId="{811026A2-74EF-4287-974D-D90683F22217}" id="{B1EB0A8F-A115-A84A-ADB3-374474082063}">
    <text>Leave this cell blank.</text>
  </threadedComment>
  <threadedComment ref="K602" dT="2020-08-19T00:06:43.00" personId="{811026A2-74EF-4287-974D-D90683F22217}" id="{902BC075-33F2-144D-BB6A-4E08E03F0B31}">
    <text>Leave this cell blank.</text>
  </threadedComment>
  <threadedComment ref="J603" dT="2020-08-19T00:06:43.00" personId="{811026A2-74EF-4287-974D-D90683F22217}" id="{8E297959-4222-B141-8A41-099560E12450}">
    <text>Leave this cell blank.</text>
  </threadedComment>
  <threadedComment ref="K603" dT="2020-08-19T00:06:43.00" personId="{811026A2-74EF-4287-974D-D90683F22217}" id="{0D79E2FA-8AA6-E745-A69F-6E0C0FED5015}">
    <text>Leave this cell blank.</text>
  </threadedComment>
  <threadedComment ref="J604" dT="2020-08-19T00:06:43.00" personId="{811026A2-74EF-4287-974D-D90683F22217}" id="{BA79C8F1-39B0-A549-ACEA-1B6166199967}">
    <text>Leave this cell blank.</text>
  </threadedComment>
  <threadedComment ref="K604" dT="2020-08-19T00:06:43.00" personId="{811026A2-74EF-4287-974D-D90683F22217}" id="{64ABFC33-9840-E942-89A5-A751DF5AFE19}">
    <text>Leave this cell blank.</text>
  </threadedComment>
  <threadedComment ref="J605" dT="2020-08-19T00:06:43.00" personId="{811026A2-74EF-4287-974D-D90683F22217}" id="{A4DAB1CC-123A-EA4E-9F15-ED95B348A242}">
    <text>Leave this cell blank.</text>
  </threadedComment>
  <threadedComment ref="K605" dT="2020-08-19T00:06:43.00" personId="{811026A2-74EF-4287-974D-D90683F22217}" id="{4FCF884A-9F15-D44A-93B9-F45C22364193}">
    <text>Leave this cell blank.</text>
  </threadedComment>
  <threadedComment ref="J606" dT="2020-08-19T00:06:43.00" personId="{811026A2-74EF-4287-974D-D90683F22217}" id="{E6D71647-258D-5A49-B1A2-F1F557FAADD8}">
    <text>Leave this cell blank.</text>
  </threadedComment>
  <threadedComment ref="K606" dT="2020-08-19T00:06:43.00" personId="{811026A2-74EF-4287-974D-D90683F22217}" id="{4785F54B-2325-7343-984B-13C86DCC6E0C}">
    <text>Leave this cell blank.</text>
  </threadedComment>
  <threadedComment ref="J607" dT="2020-08-19T00:06:43.00" personId="{811026A2-74EF-4287-974D-D90683F22217}" id="{3CB43A21-27FC-8D4C-A889-B1024EB80A28}">
    <text>Leave this cell blank.</text>
  </threadedComment>
  <threadedComment ref="K607" dT="2020-08-19T00:06:43.00" personId="{811026A2-74EF-4287-974D-D90683F22217}" id="{1C35A9F2-1765-8849-AC91-6E206CA4B0C0}">
    <text>Leave this cell blank.</text>
  </threadedComment>
  <threadedComment ref="J608" dT="2020-08-19T00:06:43.00" personId="{811026A2-74EF-4287-974D-D90683F22217}" id="{137D96F5-43B3-8241-A7CF-7E2A41460C05}">
    <text>Leave this cell blank.</text>
  </threadedComment>
  <threadedComment ref="K608" dT="2020-08-19T00:06:43.00" personId="{811026A2-74EF-4287-974D-D90683F22217}" id="{AAB5D577-3CB4-EB49-B6B9-3C7693E96174}">
    <text>Leave this cell blank.</text>
  </threadedComment>
  <threadedComment ref="J609" dT="2020-08-19T00:06:43.00" personId="{811026A2-74EF-4287-974D-D90683F22217}" id="{4C7CDF6B-2BEA-3E4B-9B9A-FBABBC072E49}">
    <text>Leave this cell blank.</text>
  </threadedComment>
  <threadedComment ref="K609" dT="2020-08-19T00:06:43.00" personId="{811026A2-74EF-4287-974D-D90683F22217}" id="{9B6D62A1-8BCC-254C-890A-277BBEB5607E}">
    <text>Leave this cell blank.</text>
  </threadedComment>
  <threadedComment ref="J610" dT="2020-08-19T00:06:43.00" personId="{811026A2-74EF-4287-974D-D90683F22217}" id="{3CBB4F6A-F7A5-6441-9281-A48BDE4970AB}">
    <text>Leave this cell blank.</text>
  </threadedComment>
  <threadedComment ref="K610" dT="2020-08-19T00:06:43.00" personId="{811026A2-74EF-4287-974D-D90683F22217}" id="{8EFA7299-2CAD-3640-A883-BB38AF4C8F2E}">
    <text>Leave this cell blank.</text>
  </threadedComment>
  <threadedComment ref="J611" dT="2020-08-19T00:06:43.00" personId="{811026A2-74EF-4287-974D-D90683F22217}" id="{A3113213-796F-804F-A3AA-238FA5AD0E44}">
    <text>Leave this cell blank.</text>
  </threadedComment>
  <threadedComment ref="K611" dT="2020-08-19T00:06:43.00" personId="{811026A2-74EF-4287-974D-D90683F22217}" id="{EAAFCBEC-CBB8-7A49-98A1-7C7008F88E03}">
    <text>Leave this cell blank.</text>
  </threadedComment>
  <threadedComment ref="J612" dT="2020-08-19T00:06:43.00" personId="{811026A2-74EF-4287-974D-D90683F22217}" id="{7A373B1A-A627-EA46-8A2F-110ABD4C8BB0}">
    <text>Leave this cell blank.</text>
  </threadedComment>
  <threadedComment ref="K612" dT="2020-08-19T00:06:43.00" personId="{811026A2-74EF-4287-974D-D90683F22217}" id="{D2155BC9-FA0D-2D42-B24F-FA6E487AE17D}">
    <text>Leave this cell blank.</text>
  </threadedComment>
  <threadedComment ref="J613" dT="2020-08-19T00:06:43.00" personId="{811026A2-74EF-4287-974D-D90683F22217}" id="{85D88028-74A7-CA44-8645-72BDF63D9E45}">
    <text>Leave this cell blank.</text>
  </threadedComment>
  <threadedComment ref="K613" dT="2020-08-19T00:06:43.00" personId="{811026A2-74EF-4287-974D-D90683F22217}" id="{75C1F151-6D44-844F-B680-9E70081A4B16}">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baseColWidth="10" defaultColWidth="8.83203125" defaultRowHeight="15"/>
  <cols>
    <col min="1" max="1" width="28.6640625" style="5" customWidth="1"/>
    <col min="2" max="2" width="24.5" style="5" customWidth="1"/>
    <col min="3" max="16384" width="8.83203125" style="5"/>
  </cols>
  <sheetData>
    <row r="1" spans="1:2">
      <c r="A1" s="8" t="s">
        <v>109</v>
      </c>
    </row>
    <row r="3" spans="1:2">
      <c r="A3" s="5" t="s">
        <v>110</v>
      </c>
    </row>
    <row r="4" spans="1:2">
      <c r="A4" s="5" t="s">
        <v>156</v>
      </c>
    </row>
    <row r="5" spans="1:2">
      <c r="A5" s="5" t="s">
        <v>114</v>
      </c>
    </row>
    <row r="6" spans="1:2">
      <c r="A6" s="5" t="s">
        <v>111</v>
      </c>
    </row>
    <row r="8" spans="1:2">
      <c r="A8" s="5" t="s">
        <v>112</v>
      </c>
    </row>
    <row r="9" spans="1:2">
      <c r="A9" s="5" t="s">
        <v>113</v>
      </c>
    </row>
    <row r="10" spans="1:2">
      <c r="A10" s="43" t="s">
        <v>1274</v>
      </c>
    </row>
    <row r="11" spans="1:2">
      <c r="A11" s="43"/>
    </row>
    <row r="12" spans="1:2">
      <c r="A12" s="5" t="s">
        <v>115</v>
      </c>
    </row>
    <row r="13" spans="1:2">
      <c r="A13" s="5" t="s">
        <v>116</v>
      </c>
    </row>
    <row r="14" spans="1:2">
      <c r="A14" s="5" t="s">
        <v>117</v>
      </c>
    </row>
    <row r="16" spans="1:2">
      <c r="A16" s="44" t="s">
        <v>1389</v>
      </c>
      <c r="B16" s="100"/>
    </row>
    <row r="17" spans="1:2">
      <c r="A17" s="102" t="s">
        <v>1370</v>
      </c>
      <c r="B17" s="69">
        <f>MAX(PolicyLevers!H:H)</f>
        <v>755</v>
      </c>
    </row>
    <row r="18" spans="1:2">
      <c r="A18" s="103" t="s">
        <v>1388</v>
      </c>
      <c r="B18" s="69" t="str">
        <f t="array" ref="B18">IF(MIN(IF(COUNTIF(PolicyLevers!$H$2:$H$1623,PolicyLevers!$H$2:$H$1623)&gt;1,PolicyLevers!$H$2:$H$1623, ""))=0,"No duplicate ID numbers",MIN(IF(COUNTIF(PolicyLevers!$H$2:$H$1623,PolicyLevers!$H$2:$H$1623)&gt;1,PolicyLevers!$H$2:$H$1623, "")))</f>
        <v>No duplicate ID numbers</v>
      </c>
    </row>
    <row r="19" spans="1:2" ht="32">
      <c r="A19" s="51" t="s">
        <v>1608</v>
      </c>
      <c r="B19" s="69" t="str">
        <f t="array" ref="B19">IF(MIN(IF((NOT(ISNUMBER(PolicyLevers!$H$2:$H$1623)))*(ISTEXT(PolicyLevers!$I$2:$I$1623)),ROW(PolicyLevers!$H$2:$H$1623)))=0,"No missing ID numbers",MIN(IF((NOT(ISNUMBER(PolicyLevers!$H$2:$H$1623)))*(ISTEXT(PolicyLevers!$I$2:$I$1623)),ROW(PolicyLevers!$H$2:$H$1623))))</f>
        <v>No missing ID numbers</v>
      </c>
    </row>
    <row r="21" spans="1:2">
      <c r="A21" s="44" t="s">
        <v>1381</v>
      </c>
      <c r="B21" s="100"/>
    </row>
    <row r="22" spans="1:2">
      <c r="A22" s="5" t="s">
        <v>1382</v>
      </c>
    </row>
    <row r="23" spans="1:2">
      <c r="A23" s="5" t="s">
        <v>1366</v>
      </c>
    </row>
    <row r="24" spans="1:2">
      <c r="A24" s="5" t="s">
        <v>1367</v>
      </c>
    </row>
    <row r="25" spans="1:2">
      <c r="A25" s="5" t="s">
        <v>1368</v>
      </c>
    </row>
    <row r="26" spans="1:2">
      <c r="A26" s="5" t="s">
        <v>1369</v>
      </c>
    </row>
    <row r="28" spans="1:2">
      <c r="A28" s="5" t="s">
        <v>1383</v>
      </c>
    </row>
    <row r="29" spans="1:2">
      <c r="A29" s="5" t="s">
        <v>1364</v>
      </c>
    </row>
    <row r="30" spans="1:2">
      <c r="A30" s="5" t="s">
        <v>1365</v>
      </c>
    </row>
    <row r="32" spans="1:2">
      <c r="A32" s="5" t="s">
        <v>1384</v>
      </c>
    </row>
    <row r="33" spans="1:2">
      <c r="A33" s="5" t="s">
        <v>1371</v>
      </c>
    </row>
    <row r="34" spans="1:2">
      <c r="A34" s="5" t="s">
        <v>1372</v>
      </c>
    </row>
    <row r="36" spans="1:2">
      <c r="A36" s="5" t="s">
        <v>1385</v>
      </c>
    </row>
    <row r="37" spans="1:2">
      <c r="A37" s="5" t="s">
        <v>1373</v>
      </c>
    </row>
    <row r="38" spans="1:2">
      <c r="A38" s="5" t="s">
        <v>1374</v>
      </c>
    </row>
    <row r="40" spans="1:2">
      <c r="A40" s="44" t="s">
        <v>1375</v>
      </c>
      <c r="B40" s="100"/>
    </row>
    <row r="41" spans="1:2">
      <c r="A41" s="5" t="s">
        <v>1376</v>
      </c>
    </row>
    <row r="42" spans="1:2">
      <c r="A42" s="5" t="s">
        <v>1377</v>
      </c>
    </row>
    <row r="44" spans="1:2">
      <c r="A44" s="5" t="s">
        <v>1378</v>
      </c>
    </row>
    <row r="45" spans="1:2">
      <c r="A45" s="5" t="s">
        <v>1386</v>
      </c>
    </row>
    <row r="46" spans="1:2">
      <c r="A46" s="5" t="s">
        <v>1379</v>
      </c>
    </row>
    <row r="47" spans="1:2">
      <c r="A47" s="5" t="s">
        <v>1380</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topLeftCell="P1" zoomScale="75" zoomScaleNormal="60" workbookViewId="0">
      <pane ySplit="1" topLeftCell="A392" activePane="bottomLeft" state="frozen"/>
      <selection pane="bottomLeft" activeCell="S436" sqref="S436"/>
    </sheetView>
  </sheetViews>
  <sheetFormatPr baseColWidth="10" defaultColWidth="9.1640625" defaultRowHeight="15"/>
  <cols>
    <col min="1" max="1" width="18" style="3" customWidth="1"/>
    <col min="2" max="3" width="28.5" style="3" customWidth="1"/>
    <col min="4" max="5" width="18.83203125" style="3" customWidth="1"/>
    <col min="6" max="7" width="23.1640625" style="3" customWidth="1"/>
    <col min="8" max="8" width="19.5" style="108" customWidth="1"/>
    <col min="9" max="9" width="21.33203125" style="3" customWidth="1"/>
    <col min="10" max="10" width="21.33203125" style="108" customWidth="1"/>
    <col min="11" max="11" width="16.83203125" style="3" customWidth="1"/>
    <col min="12" max="12" width="19" style="3" customWidth="1"/>
    <col min="13" max="14" width="19.1640625" style="3" customWidth="1"/>
    <col min="15" max="15" width="28.5" style="3" customWidth="1"/>
    <col min="16" max="16" width="117.33203125" style="3" customWidth="1"/>
    <col min="17" max="17" width="52.5" style="3" customWidth="1"/>
    <col min="18" max="18" width="43.5" style="145" customWidth="1"/>
    <col min="19" max="19" width="47.83203125" style="3" customWidth="1"/>
    <col min="20" max="20" width="37.33203125" style="3" customWidth="1"/>
    <col min="21" max="16384" width="9.1640625" style="3"/>
  </cols>
  <sheetData>
    <row r="1" spans="1:20" ht="32">
      <c r="A1" s="140" t="s">
        <v>3</v>
      </c>
      <c r="B1" s="140" t="s">
        <v>0</v>
      </c>
      <c r="C1" s="140" t="s">
        <v>1</v>
      </c>
      <c r="D1" s="140" t="s">
        <v>38</v>
      </c>
      <c r="E1" s="140" t="s">
        <v>39</v>
      </c>
      <c r="F1" s="140" t="s">
        <v>87</v>
      </c>
      <c r="G1" s="140" t="s">
        <v>88</v>
      </c>
      <c r="H1" s="141" t="s">
        <v>464</v>
      </c>
      <c r="I1" s="140" t="s">
        <v>72</v>
      </c>
      <c r="J1" s="141" t="s">
        <v>344</v>
      </c>
      <c r="K1" s="140" t="s">
        <v>522</v>
      </c>
      <c r="L1" s="140" t="s">
        <v>73</v>
      </c>
      <c r="M1" s="140" t="s">
        <v>74</v>
      </c>
      <c r="N1" s="140" t="s">
        <v>86</v>
      </c>
      <c r="O1" s="140" t="s">
        <v>31</v>
      </c>
      <c r="P1" s="140" t="s">
        <v>2</v>
      </c>
      <c r="Q1" s="140" t="s">
        <v>448</v>
      </c>
      <c r="R1" s="142" t="s">
        <v>208</v>
      </c>
      <c r="S1" s="143" t="s">
        <v>163</v>
      </c>
      <c r="T1" s="143" t="s">
        <v>164</v>
      </c>
    </row>
    <row r="2" spans="1:20" s="1" customFormat="1" ht="64">
      <c r="A2" s="1" t="s">
        <v>4</v>
      </c>
      <c r="B2" s="1" t="s">
        <v>749</v>
      </c>
      <c r="C2" s="1" t="s">
        <v>745</v>
      </c>
      <c r="D2" s="1" t="s">
        <v>40</v>
      </c>
      <c r="E2" s="1" t="s">
        <v>494</v>
      </c>
      <c r="F2" s="1" t="s">
        <v>40</v>
      </c>
      <c r="G2" s="1" t="s">
        <v>801</v>
      </c>
      <c r="H2" s="57">
        <v>300</v>
      </c>
      <c r="I2" s="144" t="s">
        <v>46</v>
      </c>
      <c r="J2" s="1" t="s">
        <v>744</v>
      </c>
      <c r="K2" s="1" t="s">
        <v>746</v>
      </c>
      <c r="L2" s="58">
        <v>0</v>
      </c>
      <c r="M2" s="58">
        <v>1</v>
      </c>
      <c r="N2" s="58">
        <v>0.02</v>
      </c>
      <c r="O2" s="1" t="s">
        <v>747</v>
      </c>
      <c r="P2" s="144" t="s">
        <v>802</v>
      </c>
      <c r="Q2" s="48" t="s">
        <v>1888</v>
      </c>
      <c r="R2" s="145" t="s">
        <v>748</v>
      </c>
    </row>
    <row r="3" spans="1:20" s="1" customFormat="1" ht="64">
      <c r="A3" s="4" t="str">
        <f t="shared" ref="A3:C22" si="0">A$2</f>
        <v>Transportation</v>
      </c>
      <c r="B3" s="4" t="str">
        <f t="shared" si="0"/>
        <v>Conventional Pollutant Standards</v>
      </c>
      <c r="C3" s="4" t="str">
        <f t="shared" si="0"/>
        <v>Percentage Reduction of Separately Regulated Pollutants</v>
      </c>
      <c r="D3" s="1" t="s">
        <v>40</v>
      </c>
      <c r="E3" s="1" t="s">
        <v>488</v>
      </c>
      <c r="F3" s="1" t="s">
        <v>40</v>
      </c>
      <c r="G3" s="1" t="s">
        <v>488</v>
      </c>
      <c r="H3" s="57">
        <v>301</v>
      </c>
      <c r="I3" s="144" t="s">
        <v>46</v>
      </c>
      <c r="J3" s="4" t="str">
        <f t="shared" ref="J3:O9" si="1">J$2</f>
        <v>Conventional Pollutant Standard</v>
      </c>
      <c r="K3" s="4" t="str">
        <f t="shared" si="1"/>
        <v>trans reduce regulated pollutants</v>
      </c>
      <c r="L3" s="59">
        <f t="shared" si="1"/>
        <v>0</v>
      </c>
      <c r="M3" s="59">
        <f t="shared" si="1"/>
        <v>1</v>
      </c>
      <c r="N3" s="59">
        <f t="shared" si="1"/>
        <v>0.02</v>
      </c>
      <c r="O3" s="4" t="str">
        <f t="shared" si="1"/>
        <v>% reduction in emissions</v>
      </c>
      <c r="P3" s="144" t="s">
        <v>803</v>
      </c>
      <c r="Q3" s="151" t="str">
        <f t="shared" ref="Q3:R9" si="2">Q$2</f>
        <v>transportation-sector-main.html=conv-pol-stds</v>
      </c>
      <c r="R3" s="146" t="str">
        <f t="shared" si="2"/>
        <v>conventional-pollutant-standards.html</v>
      </c>
    </row>
    <row r="4" spans="1:20" s="1" customFormat="1" ht="64">
      <c r="A4" s="4" t="str">
        <f t="shared" si="0"/>
        <v>Transportation</v>
      </c>
      <c r="B4" s="4" t="str">
        <f t="shared" si="0"/>
        <v>Conventional Pollutant Standards</v>
      </c>
      <c r="C4" s="4" t="str">
        <f t="shared" si="0"/>
        <v>Percentage Reduction of Separately Regulated Pollutants</v>
      </c>
      <c r="D4" s="1" t="s">
        <v>40</v>
      </c>
      <c r="E4" s="1" t="s">
        <v>495</v>
      </c>
      <c r="F4" s="1" t="s">
        <v>40</v>
      </c>
      <c r="G4" s="1" t="s">
        <v>495</v>
      </c>
      <c r="H4" s="57">
        <v>302</v>
      </c>
      <c r="I4" s="144" t="s">
        <v>46</v>
      </c>
      <c r="J4" s="4" t="str">
        <f t="shared" si="1"/>
        <v>Conventional Pollutant Standard</v>
      </c>
      <c r="K4" s="4" t="str">
        <f t="shared" si="1"/>
        <v>trans reduce regulated pollutants</v>
      </c>
      <c r="L4" s="59">
        <f t="shared" si="1"/>
        <v>0</v>
      </c>
      <c r="M4" s="59">
        <f t="shared" si="1"/>
        <v>1</v>
      </c>
      <c r="N4" s="59">
        <f t="shared" si="1"/>
        <v>0.02</v>
      </c>
      <c r="O4" s="4" t="str">
        <f t="shared" si="1"/>
        <v>% reduction in emissions</v>
      </c>
      <c r="P4" s="144" t="s">
        <v>804</v>
      </c>
      <c r="Q4" s="151" t="str">
        <f t="shared" si="2"/>
        <v>transportation-sector-main.html=conv-pol-stds</v>
      </c>
      <c r="R4" s="146" t="str">
        <f t="shared" si="2"/>
        <v>conventional-pollutant-standards.html</v>
      </c>
    </row>
    <row r="5" spans="1:20" s="1" customFormat="1" ht="64">
      <c r="A5" s="4" t="str">
        <f t="shared" si="0"/>
        <v>Transportation</v>
      </c>
      <c r="B5" s="4" t="str">
        <f t="shared" si="0"/>
        <v>Conventional Pollutant Standards</v>
      </c>
      <c r="C5" s="4" t="str">
        <f t="shared" si="0"/>
        <v>Percentage Reduction of Separately Regulated Pollutants</v>
      </c>
      <c r="D5" s="1" t="s">
        <v>40</v>
      </c>
      <c r="E5" s="1" t="s">
        <v>496</v>
      </c>
      <c r="F5" s="1" t="s">
        <v>40</v>
      </c>
      <c r="G5" s="1" t="s">
        <v>496</v>
      </c>
      <c r="H5" s="57">
        <v>303</v>
      </c>
      <c r="I5" s="144" t="s">
        <v>46</v>
      </c>
      <c r="J5" s="4" t="str">
        <f t="shared" si="1"/>
        <v>Conventional Pollutant Standard</v>
      </c>
      <c r="K5" s="4" t="str">
        <f t="shared" si="1"/>
        <v>trans reduce regulated pollutants</v>
      </c>
      <c r="L5" s="59">
        <f t="shared" si="1"/>
        <v>0</v>
      </c>
      <c r="M5" s="59">
        <f t="shared" si="1"/>
        <v>1</v>
      </c>
      <c r="N5" s="59">
        <f t="shared" si="1"/>
        <v>0.02</v>
      </c>
      <c r="O5" s="4" t="str">
        <f t="shared" si="1"/>
        <v>% reduction in emissions</v>
      </c>
      <c r="P5" s="144" t="s">
        <v>805</v>
      </c>
      <c r="Q5" s="151" t="str">
        <f t="shared" si="2"/>
        <v>transportation-sector-main.html=conv-pol-stds</v>
      </c>
      <c r="R5" s="146" t="str">
        <f t="shared" si="2"/>
        <v>conventional-pollutant-standards.html</v>
      </c>
    </row>
    <row r="6" spans="1:20" s="1" customFormat="1" ht="64">
      <c r="A6" s="4" t="str">
        <f t="shared" si="0"/>
        <v>Transportation</v>
      </c>
      <c r="B6" s="4" t="str">
        <f t="shared" si="0"/>
        <v>Conventional Pollutant Standards</v>
      </c>
      <c r="C6" s="4" t="str">
        <f t="shared" si="0"/>
        <v>Percentage Reduction of Separately Regulated Pollutants</v>
      </c>
      <c r="D6" s="1" t="s">
        <v>40</v>
      </c>
      <c r="E6" s="1" t="s">
        <v>497</v>
      </c>
      <c r="F6" s="1" t="s">
        <v>40</v>
      </c>
      <c r="G6" s="1" t="s">
        <v>661</v>
      </c>
      <c r="H6" s="57">
        <v>304</v>
      </c>
      <c r="I6" s="144" t="s">
        <v>46</v>
      </c>
      <c r="J6" s="4" t="str">
        <f t="shared" si="1"/>
        <v>Conventional Pollutant Standard</v>
      </c>
      <c r="K6" s="4" t="str">
        <f t="shared" si="1"/>
        <v>trans reduce regulated pollutants</v>
      </c>
      <c r="L6" s="59">
        <f t="shared" si="1"/>
        <v>0</v>
      </c>
      <c r="M6" s="59">
        <f t="shared" si="1"/>
        <v>1</v>
      </c>
      <c r="N6" s="59">
        <f t="shared" si="1"/>
        <v>0.02</v>
      </c>
      <c r="O6" s="4" t="str">
        <f t="shared" si="1"/>
        <v>% reduction in emissions</v>
      </c>
      <c r="P6" s="144" t="s">
        <v>806</v>
      </c>
      <c r="Q6" s="151" t="str">
        <f t="shared" si="2"/>
        <v>transportation-sector-main.html=conv-pol-stds</v>
      </c>
      <c r="R6" s="146" t="str">
        <f t="shared" si="2"/>
        <v>conventional-pollutant-standards.html</v>
      </c>
    </row>
    <row r="7" spans="1:20" s="1" customFormat="1" ht="64">
      <c r="A7" s="4" t="str">
        <f t="shared" si="0"/>
        <v>Transportation</v>
      </c>
      <c r="B7" s="4" t="str">
        <f t="shared" si="0"/>
        <v>Conventional Pollutant Standards</v>
      </c>
      <c r="C7" s="4" t="str">
        <f t="shared" si="0"/>
        <v>Percentage Reduction of Separately Regulated Pollutants</v>
      </c>
      <c r="D7" s="1" t="s">
        <v>40</v>
      </c>
      <c r="E7" s="1" t="s">
        <v>498</v>
      </c>
      <c r="F7" s="1" t="s">
        <v>40</v>
      </c>
      <c r="G7" s="1" t="s">
        <v>498</v>
      </c>
      <c r="H7" s="57">
        <v>305</v>
      </c>
      <c r="I7" s="144" t="s">
        <v>46</v>
      </c>
      <c r="J7" s="4" t="str">
        <f t="shared" si="1"/>
        <v>Conventional Pollutant Standard</v>
      </c>
      <c r="K7" s="4" t="str">
        <f t="shared" si="1"/>
        <v>trans reduce regulated pollutants</v>
      </c>
      <c r="L7" s="59">
        <f t="shared" si="1"/>
        <v>0</v>
      </c>
      <c r="M7" s="59">
        <f t="shared" si="1"/>
        <v>1</v>
      </c>
      <c r="N7" s="59">
        <f t="shared" si="1"/>
        <v>0.02</v>
      </c>
      <c r="O7" s="4" t="str">
        <f t="shared" si="1"/>
        <v>% reduction in emissions</v>
      </c>
      <c r="P7" s="144" t="s">
        <v>807</v>
      </c>
      <c r="Q7" s="151" t="str">
        <f t="shared" si="2"/>
        <v>transportation-sector-main.html=conv-pol-stds</v>
      </c>
      <c r="R7" s="146" t="str">
        <f t="shared" si="2"/>
        <v>conventional-pollutant-standards.html</v>
      </c>
    </row>
    <row r="8" spans="1:20" s="1" customFormat="1" ht="64">
      <c r="A8" s="4" t="str">
        <f t="shared" si="0"/>
        <v>Transportation</v>
      </c>
      <c r="B8" s="4" t="str">
        <f t="shared" si="0"/>
        <v>Conventional Pollutant Standards</v>
      </c>
      <c r="C8" s="4" t="str">
        <f t="shared" si="0"/>
        <v>Percentage Reduction of Separately Regulated Pollutants</v>
      </c>
      <c r="D8" s="1" t="s">
        <v>40</v>
      </c>
      <c r="E8" s="1" t="s">
        <v>499</v>
      </c>
      <c r="F8" s="1" t="s">
        <v>40</v>
      </c>
      <c r="G8" s="1" t="s">
        <v>499</v>
      </c>
      <c r="H8" s="57">
        <v>306</v>
      </c>
      <c r="I8" s="144" t="s">
        <v>46</v>
      </c>
      <c r="J8" s="4" t="str">
        <f t="shared" si="1"/>
        <v>Conventional Pollutant Standard</v>
      </c>
      <c r="K8" s="4" t="str">
        <f t="shared" si="1"/>
        <v>trans reduce regulated pollutants</v>
      </c>
      <c r="L8" s="59">
        <f t="shared" si="1"/>
        <v>0</v>
      </c>
      <c r="M8" s="59">
        <f t="shared" si="1"/>
        <v>1</v>
      </c>
      <c r="N8" s="59">
        <f t="shared" si="1"/>
        <v>0.02</v>
      </c>
      <c r="O8" s="4" t="str">
        <f t="shared" si="1"/>
        <v>% reduction in emissions</v>
      </c>
      <c r="P8" s="144" t="s">
        <v>808</v>
      </c>
      <c r="Q8" s="151" t="str">
        <f t="shared" si="2"/>
        <v>transportation-sector-main.html=conv-pol-stds</v>
      </c>
      <c r="R8" s="146" t="str">
        <f t="shared" si="2"/>
        <v>conventional-pollutant-standards.html</v>
      </c>
    </row>
    <row r="9" spans="1:20" s="1" customFormat="1" ht="64">
      <c r="A9" s="4" t="str">
        <f t="shared" si="0"/>
        <v>Transportation</v>
      </c>
      <c r="B9" s="4" t="str">
        <f t="shared" si="0"/>
        <v>Conventional Pollutant Standards</v>
      </c>
      <c r="C9" s="4" t="str">
        <f t="shared" si="0"/>
        <v>Percentage Reduction of Separately Regulated Pollutants</v>
      </c>
      <c r="D9" s="1" t="s">
        <v>40</v>
      </c>
      <c r="E9" s="1" t="s">
        <v>500</v>
      </c>
      <c r="F9" s="1" t="s">
        <v>40</v>
      </c>
      <c r="G9" s="1" t="s">
        <v>500</v>
      </c>
      <c r="H9" s="57">
        <v>307</v>
      </c>
      <c r="I9" s="144" t="s">
        <v>46</v>
      </c>
      <c r="J9" s="4" t="str">
        <f t="shared" si="1"/>
        <v>Conventional Pollutant Standard</v>
      </c>
      <c r="K9" s="4" t="str">
        <f t="shared" si="1"/>
        <v>trans reduce regulated pollutants</v>
      </c>
      <c r="L9" s="59">
        <f t="shared" si="1"/>
        <v>0</v>
      </c>
      <c r="M9" s="59">
        <f t="shared" si="1"/>
        <v>1</v>
      </c>
      <c r="N9" s="59">
        <f t="shared" si="1"/>
        <v>0.02</v>
      </c>
      <c r="O9" s="4" t="str">
        <f t="shared" si="1"/>
        <v>% reduction in emissions</v>
      </c>
      <c r="P9" s="144" t="s">
        <v>809</v>
      </c>
      <c r="Q9" s="151" t="str">
        <f t="shared" si="2"/>
        <v>transportation-sector-main.html=conv-pol-stds</v>
      </c>
      <c r="R9" s="146" t="str">
        <f t="shared" si="2"/>
        <v>conventional-pollutant-standards.html</v>
      </c>
    </row>
    <row r="10" spans="1:20" s="1" customFormat="1" ht="32">
      <c r="A10" s="4" t="str">
        <f t="shared" si="0"/>
        <v>Transportation</v>
      </c>
      <c r="B10" s="4" t="str">
        <f t="shared" si="0"/>
        <v>Conventional Pollutant Standards</v>
      </c>
      <c r="C10" s="4" t="str">
        <f t="shared" si="0"/>
        <v>Percentage Reduction of Separately Regulated Pollutants</v>
      </c>
      <c r="D10" s="1" t="s">
        <v>40</v>
      </c>
      <c r="E10" s="1" t="s">
        <v>501</v>
      </c>
      <c r="F10" s="1" t="s">
        <v>40</v>
      </c>
      <c r="G10" s="1" t="s">
        <v>501</v>
      </c>
      <c r="H10" s="57">
        <v>308</v>
      </c>
      <c r="I10" s="147" t="s">
        <v>47</v>
      </c>
      <c r="J10" s="4"/>
      <c r="K10" s="4"/>
      <c r="L10" s="59"/>
      <c r="M10" s="59"/>
      <c r="N10" s="59"/>
      <c r="O10" s="4"/>
      <c r="P10" s="144"/>
      <c r="Q10" s="4"/>
      <c r="R10" s="146"/>
    </row>
    <row r="11" spans="1:20" s="1" customFormat="1" ht="32">
      <c r="A11" s="4" t="str">
        <f t="shared" si="0"/>
        <v>Transportation</v>
      </c>
      <c r="B11" s="4" t="str">
        <f t="shared" si="0"/>
        <v>Conventional Pollutant Standards</v>
      </c>
      <c r="C11" s="4" t="str">
        <f t="shared" si="0"/>
        <v>Percentage Reduction of Separately Regulated Pollutants</v>
      </c>
      <c r="D11" s="1" t="s">
        <v>40</v>
      </c>
      <c r="E11" s="1" t="s">
        <v>502</v>
      </c>
      <c r="F11" s="1" t="s">
        <v>40</v>
      </c>
      <c r="G11" s="1" t="s">
        <v>502</v>
      </c>
      <c r="H11" s="57">
        <v>309</v>
      </c>
      <c r="I11" s="147" t="s">
        <v>47</v>
      </c>
      <c r="J11" s="4"/>
      <c r="K11" s="4"/>
      <c r="L11" s="59"/>
      <c r="M11" s="59"/>
      <c r="N11" s="59"/>
      <c r="O11" s="4"/>
      <c r="P11" s="144"/>
      <c r="Q11" s="4"/>
      <c r="R11" s="146"/>
    </row>
    <row r="12" spans="1:20" s="1" customFormat="1" ht="64">
      <c r="A12" s="4" t="str">
        <f t="shared" si="0"/>
        <v>Transportation</v>
      </c>
      <c r="B12" s="4" t="str">
        <f t="shared" si="0"/>
        <v>Conventional Pollutant Standards</v>
      </c>
      <c r="C12" s="4" t="str">
        <f t="shared" si="0"/>
        <v>Percentage Reduction of Separately Regulated Pollutants</v>
      </c>
      <c r="D12" s="1" t="s">
        <v>41</v>
      </c>
      <c r="E12" s="1" t="s">
        <v>494</v>
      </c>
      <c r="F12" s="1" t="s">
        <v>41</v>
      </c>
      <c r="G12" s="1" t="s">
        <v>801</v>
      </c>
      <c r="H12" s="57">
        <v>310</v>
      </c>
      <c r="I12" s="144" t="s">
        <v>46</v>
      </c>
      <c r="J12" s="4" t="str">
        <f t="shared" ref="J12:O19" si="3">J$2</f>
        <v>Conventional Pollutant Standard</v>
      </c>
      <c r="K12" s="4" t="str">
        <f t="shared" si="3"/>
        <v>trans reduce regulated pollutants</v>
      </c>
      <c r="L12" s="59">
        <f t="shared" si="3"/>
        <v>0</v>
      </c>
      <c r="M12" s="59">
        <f t="shared" si="3"/>
        <v>1</v>
      </c>
      <c r="N12" s="59">
        <f t="shared" si="3"/>
        <v>0.02</v>
      </c>
      <c r="O12" s="4" t="str">
        <f t="shared" si="3"/>
        <v>% reduction in emissions</v>
      </c>
      <c r="P12" s="144" t="s">
        <v>810</v>
      </c>
      <c r="Q12" s="151" t="str">
        <f t="shared" ref="Q12:R19" si="4">Q$2</f>
        <v>transportation-sector-main.html=conv-pol-stds</v>
      </c>
      <c r="R12" s="146" t="str">
        <f t="shared" si="4"/>
        <v>conventional-pollutant-standards.html</v>
      </c>
    </row>
    <row r="13" spans="1:20" s="1" customFormat="1" ht="64">
      <c r="A13" s="4" t="str">
        <f t="shared" si="0"/>
        <v>Transportation</v>
      </c>
      <c r="B13" s="4" t="str">
        <f t="shared" si="0"/>
        <v>Conventional Pollutant Standards</v>
      </c>
      <c r="C13" s="4" t="str">
        <f t="shared" si="0"/>
        <v>Percentage Reduction of Separately Regulated Pollutants</v>
      </c>
      <c r="D13" s="1" t="s">
        <v>41</v>
      </c>
      <c r="E13" s="1" t="s">
        <v>488</v>
      </c>
      <c r="F13" s="1" t="s">
        <v>41</v>
      </c>
      <c r="G13" s="1" t="s">
        <v>488</v>
      </c>
      <c r="H13" s="57">
        <v>311</v>
      </c>
      <c r="I13" s="144" t="s">
        <v>46</v>
      </c>
      <c r="J13" s="4" t="str">
        <f t="shared" si="3"/>
        <v>Conventional Pollutant Standard</v>
      </c>
      <c r="K13" s="4" t="str">
        <f t="shared" si="3"/>
        <v>trans reduce regulated pollutants</v>
      </c>
      <c r="L13" s="59">
        <f t="shared" si="3"/>
        <v>0</v>
      </c>
      <c r="M13" s="59">
        <f t="shared" si="3"/>
        <v>1</v>
      </c>
      <c r="N13" s="59">
        <f t="shared" si="3"/>
        <v>0.02</v>
      </c>
      <c r="O13" s="4" t="str">
        <f t="shared" si="3"/>
        <v>% reduction in emissions</v>
      </c>
      <c r="P13" s="144" t="s">
        <v>811</v>
      </c>
      <c r="Q13" s="151" t="str">
        <f t="shared" si="4"/>
        <v>transportation-sector-main.html=conv-pol-stds</v>
      </c>
      <c r="R13" s="146" t="str">
        <f t="shared" si="4"/>
        <v>conventional-pollutant-standards.html</v>
      </c>
    </row>
    <row r="14" spans="1:20" s="1" customFormat="1" ht="64">
      <c r="A14" s="4" t="str">
        <f t="shared" si="0"/>
        <v>Transportation</v>
      </c>
      <c r="B14" s="4" t="str">
        <f t="shared" si="0"/>
        <v>Conventional Pollutant Standards</v>
      </c>
      <c r="C14" s="4" t="str">
        <f t="shared" si="0"/>
        <v>Percentage Reduction of Separately Regulated Pollutants</v>
      </c>
      <c r="D14" s="1" t="s">
        <v>41</v>
      </c>
      <c r="E14" s="1" t="s">
        <v>495</v>
      </c>
      <c r="F14" s="1" t="s">
        <v>41</v>
      </c>
      <c r="G14" s="1" t="s">
        <v>495</v>
      </c>
      <c r="H14" s="57">
        <v>312</v>
      </c>
      <c r="I14" s="144" t="s">
        <v>46</v>
      </c>
      <c r="J14" s="4" t="str">
        <f t="shared" si="3"/>
        <v>Conventional Pollutant Standard</v>
      </c>
      <c r="K14" s="4" t="str">
        <f t="shared" si="3"/>
        <v>trans reduce regulated pollutants</v>
      </c>
      <c r="L14" s="59">
        <f t="shared" si="3"/>
        <v>0</v>
      </c>
      <c r="M14" s="59">
        <f t="shared" si="3"/>
        <v>1</v>
      </c>
      <c r="N14" s="59">
        <f t="shared" si="3"/>
        <v>0.02</v>
      </c>
      <c r="O14" s="4" t="str">
        <f t="shared" si="3"/>
        <v>% reduction in emissions</v>
      </c>
      <c r="P14" s="144" t="s">
        <v>812</v>
      </c>
      <c r="Q14" s="151" t="str">
        <f t="shared" si="4"/>
        <v>transportation-sector-main.html=conv-pol-stds</v>
      </c>
      <c r="R14" s="146" t="str">
        <f t="shared" si="4"/>
        <v>conventional-pollutant-standards.html</v>
      </c>
    </row>
    <row r="15" spans="1:20" s="1" customFormat="1" ht="64">
      <c r="A15" s="4" t="str">
        <f t="shared" si="0"/>
        <v>Transportation</v>
      </c>
      <c r="B15" s="4" t="str">
        <f t="shared" si="0"/>
        <v>Conventional Pollutant Standards</v>
      </c>
      <c r="C15" s="4" t="str">
        <f t="shared" si="0"/>
        <v>Percentage Reduction of Separately Regulated Pollutants</v>
      </c>
      <c r="D15" s="1" t="s">
        <v>41</v>
      </c>
      <c r="E15" s="1" t="s">
        <v>496</v>
      </c>
      <c r="F15" s="1" t="s">
        <v>41</v>
      </c>
      <c r="G15" s="1" t="s">
        <v>496</v>
      </c>
      <c r="H15" s="57">
        <v>313</v>
      </c>
      <c r="I15" s="144" t="s">
        <v>46</v>
      </c>
      <c r="J15" s="4" t="str">
        <f t="shared" si="3"/>
        <v>Conventional Pollutant Standard</v>
      </c>
      <c r="K15" s="4" t="str">
        <f t="shared" si="3"/>
        <v>trans reduce regulated pollutants</v>
      </c>
      <c r="L15" s="59">
        <f t="shared" si="3"/>
        <v>0</v>
      </c>
      <c r="M15" s="59">
        <f t="shared" si="3"/>
        <v>1</v>
      </c>
      <c r="N15" s="59">
        <f t="shared" si="3"/>
        <v>0.02</v>
      </c>
      <c r="O15" s="4" t="str">
        <f t="shared" si="3"/>
        <v>% reduction in emissions</v>
      </c>
      <c r="P15" s="144" t="s">
        <v>813</v>
      </c>
      <c r="Q15" s="151" t="str">
        <f t="shared" si="4"/>
        <v>transportation-sector-main.html=conv-pol-stds</v>
      </c>
      <c r="R15" s="146" t="str">
        <f t="shared" si="4"/>
        <v>conventional-pollutant-standards.html</v>
      </c>
    </row>
    <row r="16" spans="1:20" s="1" customFormat="1" ht="64">
      <c r="A16" s="4" t="str">
        <f t="shared" si="0"/>
        <v>Transportation</v>
      </c>
      <c r="B16" s="4" t="str">
        <f t="shared" si="0"/>
        <v>Conventional Pollutant Standards</v>
      </c>
      <c r="C16" s="4" t="str">
        <f t="shared" si="0"/>
        <v>Percentage Reduction of Separately Regulated Pollutants</v>
      </c>
      <c r="D16" s="1" t="s">
        <v>41</v>
      </c>
      <c r="E16" s="1" t="s">
        <v>497</v>
      </c>
      <c r="F16" s="1" t="s">
        <v>41</v>
      </c>
      <c r="G16" s="1" t="s">
        <v>661</v>
      </c>
      <c r="H16" s="57">
        <v>314</v>
      </c>
      <c r="I16" s="144" t="s">
        <v>46</v>
      </c>
      <c r="J16" s="4" t="str">
        <f t="shared" si="3"/>
        <v>Conventional Pollutant Standard</v>
      </c>
      <c r="K16" s="4" t="str">
        <f t="shared" si="3"/>
        <v>trans reduce regulated pollutants</v>
      </c>
      <c r="L16" s="59">
        <f t="shared" si="3"/>
        <v>0</v>
      </c>
      <c r="M16" s="59">
        <f t="shared" si="3"/>
        <v>1</v>
      </c>
      <c r="N16" s="59">
        <f t="shared" si="3"/>
        <v>0.02</v>
      </c>
      <c r="O16" s="4" t="str">
        <f t="shared" si="3"/>
        <v>% reduction in emissions</v>
      </c>
      <c r="P16" s="144" t="s">
        <v>814</v>
      </c>
      <c r="Q16" s="151" t="str">
        <f t="shared" si="4"/>
        <v>transportation-sector-main.html=conv-pol-stds</v>
      </c>
      <c r="R16" s="146" t="str">
        <f t="shared" si="4"/>
        <v>conventional-pollutant-standards.html</v>
      </c>
    </row>
    <row r="17" spans="1:18" s="1" customFormat="1" ht="64">
      <c r="A17" s="4" t="str">
        <f t="shared" si="0"/>
        <v>Transportation</v>
      </c>
      <c r="B17" s="4" t="str">
        <f t="shared" si="0"/>
        <v>Conventional Pollutant Standards</v>
      </c>
      <c r="C17" s="4" t="str">
        <f t="shared" si="0"/>
        <v>Percentage Reduction of Separately Regulated Pollutants</v>
      </c>
      <c r="D17" s="1" t="s">
        <v>41</v>
      </c>
      <c r="E17" s="1" t="s">
        <v>498</v>
      </c>
      <c r="F17" s="1" t="s">
        <v>41</v>
      </c>
      <c r="G17" s="1" t="s">
        <v>498</v>
      </c>
      <c r="H17" s="57">
        <v>315</v>
      </c>
      <c r="I17" s="144" t="s">
        <v>46</v>
      </c>
      <c r="J17" s="4" t="str">
        <f t="shared" si="3"/>
        <v>Conventional Pollutant Standard</v>
      </c>
      <c r="K17" s="4" t="str">
        <f t="shared" si="3"/>
        <v>trans reduce regulated pollutants</v>
      </c>
      <c r="L17" s="59">
        <f t="shared" si="3"/>
        <v>0</v>
      </c>
      <c r="M17" s="59">
        <f t="shared" si="3"/>
        <v>1</v>
      </c>
      <c r="N17" s="59">
        <f t="shared" si="3"/>
        <v>0.02</v>
      </c>
      <c r="O17" s="4" t="str">
        <f t="shared" si="3"/>
        <v>% reduction in emissions</v>
      </c>
      <c r="P17" s="144" t="s">
        <v>815</v>
      </c>
      <c r="Q17" s="151" t="str">
        <f t="shared" si="4"/>
        <v>transportation-sector-main.html=conv-pol-stds</v>
      </c>
      <c r="R17" s="146" t="str">
        <f t="shared" si="4"/>
        <v>conventional-pollutant-standards.html</v>
      </c>
    </row>
    <row r="18" spans="1:18" s="1" customFormat="1" ht="64">
      <c r="A18" s="4" t="str">
        <f t="shared" si="0"/>
        <v>Transportation</v>
      </c>
      <c r="B18" s="4" t="str">
        <f t="shared" si="0"/>
        <v>Conventional Pollutant Standards</v>
      </c>
      <c r="C18" s="4" t="str">
        <f t="shared" si="0"/>
        <v>Percentage Reduction of Separately Regulated Pollutants</v>
      </c>
      <c r="D18" s="1" t="s">
        <v>41</v>
      </c>
      <c r="E18" s="1" t="s">
        <v>499</v>
      </c>
      <c r="F18" s="1" t="s">
        <v>41</v>
      </c>
      <c r="G18" s="1" t="s">
        <v>499</v>
      </c>
      <c r="H18" s="57">
        <v>316</v>
      </c>
      <c r="I18" s="144" t="s">
        <v>46</v>
      </c>
      <c r="J18" s="4" t="str">
        <f t="shared" si="3"/>
        <v>Conventional Pollutant Standard</v>
      </c>
      <c r="K18" s="4" t="str">
        <f t="shared" si="3"/>
        <v>trans reduce regulated pollutants</v>
      </c>
      <c r="L18" s="59">
        <f t="shared" si="3"/>
        <v>0</v>
      </c>
      <c r="M18" s="59">
        <f t="shared" si="3"/>
        <v>1</v>
      </c>
      <c r="N18" s="59">
        <f t="shared" si="3"/>
        <v>0.02</v>
      </c>
      <c r="O18" s="4" t="str">
        <f t="shared" si="3"/>
        <v>% reduction in emissions</v>
      </c>
      <c r="P18" s="144" t="s">
        <v>816</v>
      </c>
      <c r="Q18" s="151" t="str">
        <f t="shared" si="4"/>
        <v>transportation-sector-main.html=conv-pol-stds</v>
      </c>
      <c r="R18" s="146" t="str">
        <f t="shared" si="4"/>
        <v>conventional-pollutant-standards.html</v>
      </c>
    </row>
    <row r="19" spans="1:18" s="1" customFormat="1" ht="64">
      <c r="A19" s="4" t="str">
        <f t="shared" si="0"/>
        <v>Transportation</v>
      </c>
      <c r="B19" s="4" t="str">
        <f t="shared" si="0"/>
        <v>Conventional Pollutant Standards</v>
      </c>
      <c r="C19" s="4" t="str">
        <f t="shared" si="0"/>
        <v>Percentage Reduction of Separately Regulated Pollutants</v>
      </c>
      <c r="D19" s="1" t="s">
        <v>41</v>
      </c>
      <c r="E19" s="1" t="s">
        <v>500</v>
      </c>
      <c r="F19" s="1" t="s">
        <v>41</v>
      </c>
      <c r="G19" s="1" t="s">
        <v>500</v>
      </c>
      <c r="H19" s="57">
        <v>317</v>
      </c>
      <c r="I19" s="144" t="s">
        <v>46</v>
      </c>
      <c r="J19" s="4" t="str">
        <f t="shared" si="3"/>
        <v>Conventional Pollutant Standard</v>
      </c>
      <c r="K19" s="4" t="str">
        <f t="shared" si="3"/>
        <v>trans reduce regulated pollutants</v>
      </c>
      <c r="L19" s="59">
        <f t="shared" si="3"/>
        <v>0</v>
      </c>
      <c r="M19" s="59">
        <f t="shared" si="3"/>
        <v>1</v>
      </c>
      <c r="N19" s="59">
        <f t="shared" si="3"/>
        <v>0.02</v>
      </c>
      <c r="O19" s="4" t="str">
        <f t="shared" si="3"/>
        <v>% reduction in emissions</v>
      </c>
      <c r="P19" s="144" t="s">
        <v>817</v>
      </c>
      <c r="Q19" s="151" t="str">
        <f t="shared" si="4"/>
        <v>transportation-sector-main.html=conv-pol-stds</v>
      </c>
      <c r="R19" s="146" t="str">
        <f t="shared" si="4"/>
        <v>conventional-pollutant-standards.html</v>
      </c>
    </row>
    <row r="20" spans="1:18" s="1" customFormat="1" ht="32">
      <c r="A20" s="4" t="str">
        <f t="shared" si="0"/>
        <v>Transportation</v>
      </c>
      <c r="B20" s="4" t="str">
        <f t="shared" si="0"/>
        <v>Conventional Pollutant Standards</v>
      </c>
      <c r="C20" s="4" t="str">
        <f t="shared" si="0"/>
        <v>Percentage Reduction of Separately Regulated Pollutants</v>
      </c>
      <c r="D20" s="1" t="s">
        <v>41</v>
      </c>
      <c r="E20" s="1" t="s">
        <v>501</v>
      </c>
      <c r="F20" s="1" t="s">
        <v>41</v>
      </c>
      <c r="G20" s="1" t="s">
        <v>501</v>
      </c>
      <c r="H20" s="57">
        <v>318</v>
      </c>
      <c r="I20" s="147" t="s">
        <v>47</v>
      </c>
      <c r="J20" s="4"/>
      <c r="K20" s="4"/>
      <c r="L20" s="59"/>
      <c r="M20" s="59"/>
      <c r="N20" s="59"/>
      <c r="O20" s="4"/>
      <c r="P20" s="144"/>
      <c r="Q20" s="4"/>
      <c r="R20" s="146"/>
    </row>
    <row r="21" spans="1:18" s="1" customFormat="1" ht="32">
      <c r="A21" s="4" t="str">
        <f t="shared" si="0"/>
        <v>Transportation</v>
      </c>
      <c r="B21" s="4" t="str">
        <f t="shared" si="0"/>
        <v>Conventional Pollutant Standards</v>
      </c>
      <c r="C21" s="4" t="str">
        <f t="shared" si="0"/>
        <v>Percentage Reduction of Separately Regulated Pollutants</v>
      </c>
      <c r="D21" s="1" t="s">
        <v>41</v>
      </c>
      <c r="E21" s="1" t="s">
        <v>502</v>
      </c>
      <c r="F21" s="1" t="s">
        <v>41</v>
      </c>
      <c r="G21" s="1" t="s">
        <v>502</v>
      </c>
      <c r="H21" s="57">
        <v>319</v>
      </c>
      <c r="I21" s="147" t="s">
        <v>47</v>
      </c>
      <c r="J21" s="4"/>
      <c r="K21" s="4"/>
      <c r="L21" s="59"/>
      <c r="M21" s="59"/>
      <c r="N21" s="59"/>
      <c r="O21" s="4"/>
      <c r="P21" s="144"/>
      <c r="Q21" s="4"/>
      <c r="R21" s="146"/>
    </row>
    <row r="22" spans="1:18" s="1" customFormat="1" ht="64">
      <c r="A22" s="4" t="str">
        <f t="shared" si="0"/>
        <v>Transportation</v>
      </c>
      <c r="B22" s="4" t="str">
        <f t="shared" si="0"/>
        <v>Conventional Pollutant Standards</v>
      </c>
      <c r="C22" s="4" t="str">
        <f t="shared" si="0"/>
        <v>Percentage Reduction of Separately Regulated Pollutants</v>
      </c>
      <c r="D22" s="1" t="s">
        <v>42</v>
      </c>
      <c r="E22" s="1" t="s">
        <v>494</v>
      </c>
      <c r="F22" s="1" t="s">
        <v>42</v>
      </c>
      <c r="G22" s="1" t="s">
        <v>801</v>
      </c>
      <c r="H22" s="57">
        <v>320</v>
      </c>
      <c r="I22" s="144" t="s">
        <v>46</v>
      </c>
      <c r="J22" s="4" t="str">
        <f t="shared" ref="J22:O22" si="5">J$2</f>
        <v>Conventional Pollutant Standard</v>
      </c>
      <c r="K22" s="4" t="str">
        <f t="shared" si="5"/>
        <v>trans reduce regulated pollutants</v>
      </c>
      <c r="L22" s="59">
        <f t="shared" si="5"/>
        <v>0</v>
      </c>
      <c r="M22" s="59">
        <f t="shared" si="5"/>
        <v>1</v>
      </c>
      <c r="N22" s="59">
        <f t="shared" si="5"/>
        <v>0.02</v>
      </c>
      <c r="O22" s="4" t="str">
        <f t="shared" si="5"/>
        <v>% reduction in emissions</v>
      </c>
      <c r="P22" s="144" t="s">
        <v>818</v>
      </c>
      <c r="Q22" s="151" t="str">
        <f>Q$2</f>
        <v>transportation-sector-main.html=conv-pol-stds</v>
      </c>
      <c r="R22" s="146" t="str">
        <f>R$2</f>
        <v>conventional-pollutant-standards.html</v>
      </c>
    </row>
    <row r="23" spans="1:18" s="1" customFormat="1" ht="32">
      <c r="A23" s="4" t="str">
        <f t="shared" ref="A23:C42" si="6">A$2</f>
        <v>Transportation</v>
      </c>
      <c r="B23" s="4" t="str">
        <f t="shared" si="6"/>
        <v>Conventional Pollutant Standards</v>
      </c>
      <c r="C23" s="4" t="str">
        <f t="shared" si="6"/>
        <v>Percentage Reduction of Separately Regulated Pollutants</v>
      </c>
      <c r="D23" s="1" t="s">
        <v>42</v>
      </c>
      <c r="E23" s="1" t="s">
        <v>488</v>
      </c>
      <c r="F23" s="1" t="s">
        <v>42</v>
      </c>
      <c r="G23" s="1" t="s">
        <v>488</v>
      </c>
      <c r="H23" s="57">
        <v>321</v>
      </c>
      <c r="I23" s="147" t="s">
        <v>47</v>
      </c>
      <c r="J23" s="4"/>
      <c r="K23" s="4"/>
      <c r="L23" s="59"/>
      <c r="M23" s="59"/>
      <c r="N23" s="59"/>
      <c r="O23" s="4"/>
      <c r="P23" s="144"/>
      <c r="Q23" s="4"/>
      <c r="R23" s="146"/>
    </row>
    <row r="24" spans="1:18" s="1" customFormat="1" ht="64">
      <c r="A24" s="4" t="str">
        <f t="shared" si="6"/>
        <v>Transportation</v>
      </c>
      <c r="B24" s="4" t="str">
        <f t="shared" si="6"/>
        <v>Conventional Pollutant Standards</v>
      </c>
      <c r="C24" s="4" t="str">
        <f t="shared" si="6"/>
        <v>Percentage Reduction of Separately Regulated Pollutants</v>
      </c>
      <c r="D24" s="1" t="s">
        <v>42</v>
      </c>
      <c r="E24" s="1" t="s">
        <v>495</v>
      </c>
      <c r="F24" s="1" t="s">
        <v>42</v>
      </c>
      <c r="G24" s="1" t="s">
        <v>495</v>
      </c>
      <c r="H24" s="57">
        <v>322</v>
      </c>
      <c r="I24" s="144" t="s">
        <v>46</v>
      </c>
      <c r="J24" s="4" t="str">
        <f t="shared" ref="J24:O24" si="7">J$2</f>
        <v>Conventional Pollutant Standard</v>
      </c>
      <c r="K24" s="4" t="str">
        <f t="shared" si="7"/>
        <v>trans reduce regulated pollutants</v>
      </c>
      <c r="L24" s="59">
        <f t="shared" si="7"/>
        <v>0</v>
      </c>
      <c r="M24" s="59">
        <f t="shared" si="7"/>
        <v>1</v>
      </c>
      <c r="N24" s="59">
        <f t="shared" si="7"/>
        <v>0.02</v>
      </c>
      <c r="O24" s="4" t="str">
        <f t="shared" si="7"/>
        <v>% reduction in emissions</v>
      </c>
      <c r="P24" s="144" t="s">
        <v>819</v>
      </c>
      <c r="Q24" s="151" t="str">
        <f>Q$2</f>
        <v>transportation-sector-main.html=conv-pol-stds</v>
      </c>
      <c r="R24" s="146" t="str">
        <f>R$2</f>
        <v>conventional-pollutant-standards.html</v>
      </c>
    </row>
    <row r="25" spans="1:18" s="1" customFormat="1" ht="32">
      <c r="A25" s="4" t="str">
        <f t="shared" si="6"/>
        <v>Transportation</v>
      </c>
      <c r="B25" s="4" t="str">
        <f t="shared" si="6"/>
        <v>Conventional Pollutant Standards</v>
      </c>
      <c r="C25" s="4" t="str">
        <f t="shared" si="6"/>
        <v>Percentage Reduction of Separately Regulated Pollutants</v>
      </c>
      <c r="D25" s="1" t="s">
        <v>42</v>
      </c>
      <c r="E25" s="1" t="s">
        <v>496</v>
      </c>
      <c r="F25" s="1" t="s">
        <v>42</v>
      </c>
      <c r="G25" s="1" t="s">
        <v>496</v>
      </c>
      <c r="H25" s="57">
        <v>323</v>
      </c>
      <c r="I25" s="147" t="s">
        <v>47</v>
      </c>
      <c r="J25" s="4"/>
      <c r="K25" s="4"/>
      <c r="L25" s="59"/>
      <c r="M25" s="59"/>
      <c r="N25" s="59"/>
      <c r="O25" s="4"/>
      <c r="P25" s="144"/>
      <c r="Q25" s="4"/>
      <c r="R25" s="146"/>
    </row>
    <row r="26" spans="1:18" s="1" customFormat="1" ht="32">
      <c r="A26" s="4" t="str">
        <f t="shared" si="6"/>
        <v>Transportation</v>
      </c>
      <c r="B26" s="4" t="str">
        <f t="shared" si="6"/>
        <v>Conventional Pollutant Standards</v>
      </c>
      <c r="C26" s="4" t="str">
        <f t="shared" si="6"/>
        <v>Percentage Reduction of Separately Regulated Pollutants</v>
      </c>
      <c r="D26" s="1" t="s">
        <v>42</v>
      </c>
      <c r="E26" s="1" t="s">
        <v>497</v>
      </c>
      <c r="F26" s="1" t="s">
        <v>42</v>
      </c>
      <c r="G26" s="1" t="s">
        <v>661</v>
      </c>
      <c r="H26" s="57">
        <v>324</v>
      </c>
      <c r="I26" s="147" t="s">
        <v>47</v>
      </c>
      <c r="J26" s="4"/>
      <c r="K26" s="4"/>
      <c r="L26" s="59"/>
      <c r="M26" s="59"/>
      <c r="N26" s="59"/>
      <c r="O26" s="4"/>
      <c r="P26" s="144"/>
      <c r="Q26" s="4"/>
      <c r="R26" s="146"/>
    </row>
    <row r="27" spans="1:18" s="1" customFormat="1" ht="32">
      <c r="A27" s="4" t="str">
        <f t="shared" si="6"/>
        <v>Transportation</v>
      </c>
      <c r="B27" s="4" t="str">
        <f t="shared" si="6"/>
        <v>Conventional Pollutant Standards</v>
      </c>
      <c r="C27" s="4" t="str">
        <f t="shared" si="6"/>
        <v>Percentage Reduction of Separately Regulated Pollutants</v>
      </c>
      <c r="D27" s="1" t="s">
        <v>42</v>
      </c>
      <c r="E27" s="1" t="s">
        <v>498</v>
      </c>
      <c r="F27" s="1" t="s">
        <v>42</v>
      </c>
      <c r="G27" s="1" t="s">
        <v>498</v>
      </c>
      <c r="H27" s="57">
        <v>325</v>
      </c>
      <c r="I27" s="147" t="s">
        <v>47</v>
      </c>
      <c r="J27" s="4"/>
      <c r="K27" s="4"/>
      <c r="L27" s="59"/>
      <c r="M27" s="59"/>
      <c r="N27" s="59"/>
      <c r="O27" s="4"/>
      <c r="P27" s="144"/>
      <c r="Q27" s="4"/>
      <c r="R27" s="146"/>
    </row>
    <row r="28" spans="1:18" s="1" customFormat="1" ht="32">
      <c r="A28" s="4" t="str">
        <f t="shared" si="6"/>
        <v>Transportation</v>
      </c>
      <c r="B28" s="4" t="str">
        <f t="shared" si="6"/>
        <v>Conventional Pollutant Standards</v>
      </c>
      <c r="C28" s="4" t="str">
        <f t="shared" si="6"/>
        <v>Percentage Reduction of Separately Regulated Pollutants</v>
      </c>
      <c r="D28" s="1" t="s">
        <v>42</v>
      </c>
      <c r="E28" s="1" t="s">
        <v>499</v>
      </c>
      <c r="F28" s="1" t="s">
        <v>42</v>
      </c>
      <c r="G28" s="1" t="s">
        <v>499</v>
      </c>
      <c r="H28" s="57">
        <v>326</v>
      </c>
      <c r="I28" s="147" t="s">
        <v>47</v>
      </c>
      <c r="J28" s="4"/>
      <c r="K28" s="4"/>
      <c r="L28" s="59"/>
      <c r="M28" s="59"/>
      <c r="N28" s="59"/>
      <c r="O28" s="4"/>
      <c r="P28" s="144"/>
      <c r="Q28" s="4"/>
      <c r="R28" s="146"/>
    </row>
    <row r="29" spans="1:18" s="1" customFormat="1" ht="32">
      <c r="A29" s="4" t="str">
        <f t="shared" si="6"/>
        <v>Transportation</v>
      </c>
      <c r="B29" s="4" t="str">
        <f t="shared" si="6"/>
        <v>Conventional Pollutant Standards</v>
      </c>
      <c r="C29" s="4" t="str">
        <f t="shared" si="6"/>
        <v>Percentage Reduction of Separately Regulated Pollutants</v>
      </c>
      <c r="D29" s="1" t="s">
        <v>42</v>
      </c>
      <c r="E29" s="1" t="s">
        <v>500</v>
      </c>
      <c r="F29" s="1" t="s">
        <v>42</v>
      </c>
      <c r="G29" s="1" t="s">
        <v>500</v>
      </c>
      <c r="H29" s="57">
        <v>327</v>
      </c>
      <c r="I29" s="147" t="s">
        <v>47</v>
      </c>
      <c r="J29" s="4"/>
      <c r="K29" s="4"/>
      <c r="L29" s="59"/>
      <c r="M29" s="59"/>
      <c r="N29" s="59"/>
      <c r="O29" s="4"/>
      <c r="P29" s="144"/>
      <c r="Q29" s="4"/>
      <c r="R29" s="146"/>
    </row>
    <row r="30" spans="1:18" s="1" customFormat="1" ht="32">
      <c r="A30" s="4" t="str">
        <f t="shared" si="6"/>
        <v>Transportation</v>
      </c>
      <c r="B30" s="4" t="str">
        <f t="shared" si="6"/>
        <v>Conventional Pollutant Standards</v>
      </c>
      <c r="C30" s="4" t="str">
        <f t="shared" si="6"/>
        <v>Percentage Reduction of Separately Regulated Pollutants</v>
      </c>
      <c r="D30" s="1" t="s">
        <v>42</v>
      </c>
      <c r="E30" s="1" t="s">
        <v>501</v>
      </c>
      <c r="F30" s="1" t="s">
        <v>42</v>
      </c>
      <c r="G30" s="1" t="s">
        <v>501</v>
      </c>
      <c r="H30" s="57">
        <v>328</v>
      </c>
      <c r="I30" s="147" t="s">
        <v>47</v>
      </c>
      <c r="J30" s="4"/>
      <c r="K30" s="4"/>
      <c r="L30" s="59"/>
      <c r="M30" s="59"/>
      <c r="N30" s="59"/>
      <c r="O30" s="4"/>
      <c r="P30" s="144"/>
      <c r="Q30" s="4"/>
      <c r="R30" s="146"/>
    </row>
    <row r="31" spans="1:18" s="1" customFormat="1" ht="32">
      <c r="A31" s="4" t="str">
        <f t="shared" si="6"/>
        <v>Transportation</v>
      </c>
      <c r="B31" s="4" t="str">
        <f t="shared" si="6"/>
        <v>Conventional Pollutant Standards</v>
      </c>
      <c r="C31" s="4" t="str">
        <f t="shared" si="6"/>
        <v>Percentage Reduction of Separately Regulated Pollutants</v>
      </c>
      <c r="D31" s="1" t="s">
        <v>42</v>
      </c>
      <c r="E31" s="1" t="s">
        <v>502</v>
      </c>
      <c r="F31" s="1" t="s">
        <v>42</v>
      </c>
      <c r="G31" s="1" t="s">
        <v>502</v>
      </c>
      <c r="H31" s="57">
        <v>329</v>
      </c>
      <c r="I31" s="147" t="s">
        <v>47</v>
      </c>
      <c r="J31" s="4"/>
      <c r="K31" s="4"/>
      <c r="L31" s="59"/>
      <c r="M31" s="59"/>
      <c r="N31" s="59"/>
      <c r="O31" s="4"/>
      <c r="P31" s="144"/>
      <c r="Q31" s="4"/>
      <c r="R31" s="146"/>
    </row>
    <row r="32" spans="1:18" s="1" customFormat="1" ht="64">
      <c r="A32" s="4" t="str">
        <f t="shared" si="6"/>
        <v>Transportation</v>
      </c>
      <c r="B32" s="4" t="str">
        <f t="shared" si="6"/>
        <v>Conventional Pollutant Standards</v>
      </c>
      <c r="C32" s="4" t="str">
        <f t="shared" si="6"/>
        <v>Percentage Reduction of Separately Regulated Pollutants</v>
      </c>
      <c r="D32" s="1" t="s">
        <v>43</v>
      </c>
      <c r="E32" s="1" t="s">
        <v>494</v>
      </c>
      <c r="F32" s="1" t="s">
        <v>43</v>
      </c>
      <c r="G32" s="1" t="s">
        <v>801</v>
      </c>
      <c r="H32" s="57">
        <v>330</v>
      </c>
      <c r="I32" s="144" t="s">
        <v>46</v>
      </c>
      <c r="J32" s="4" t="str">
        <f t="shared" ref="J32:O36" si="8">J$2</f>
        <v>Conventional Pollutant Standard</v>
      </c>
      <c r="K32" s="4" t="str">
        <f t="shared" si="8"/>
        <v>trans reduce regulated pollutants</v>
      </c>
      <c r="L32" s="59">
        <f t="shared" si="8"/>
        <v>0</v>
      </c>
      <c r="M32" s="59">
        <f t="shared" si="8"/>
        <v>1</v>
      </c>
      <c r="N32" s="59">
        <f t="shared" si="8"/>
        <v>0.02</v>
      </c>
      <c r="O32" s="4" t="str">
        <f t="shared" si="8"/>
        <v>% reduction in emissions</v>
      </c>
      <c r="P32" s="144" t="s">
        <v>820</v>
      </c>
      <c r="Q32" s="151" t="str">
        <f t="shared" ref="Q32:R36" si="9">Q$2</f>
        <v>transportation-sector-main.html=conv-pol-stds</v>
      </c>
      <c r="R32" s="146" t="str">
        <f t="shared" si="9"/>
        <v>conventional-pollutant-standards.html</v>
      </c>
    </row>
    <row r="33" spans="1:18" s="1" customFormat="1" ht="64">
      <c r="A33" s="4" t="str">
        <f t="shared" si="6"/>
        <v>Transportation</v>
      </c>
      <c r="B33" s="4" t="str">
        <f t="shared" si="6"/>
        <v>Conventional Pollutant Standards</v>
      </c>
      <c r="C33" s="4" t="str">
        <f t="shared" si="6"/>
        <v>Percentage Reduction of Separately Regulated Pollutants</v>
      </c>
      <c r="D33" s="1" t="s">
        <v>43</v>
      </c>
      <c r="E33" s="1" t="s">
        <v>488</v>
      </c>
      <c r="F33" s="1" t="s">
        <v>43</v>
      </c>
      <c r="G33" s="1" t="s">
        <v>488</v>
      </c>
      <c r="H33" s="57">
        <v>331</v>
      </c>
      <c r="I33" s="144" t="s">
        <v>46</v>
      </c>
      <c r="J33" s="4" t="str">
        <f t="shared" si="8"/>
        <v>Conventional Pollutant Standard</v>
      </c>
      <c r="K33" s="4" t="str">
        <f t="shared" si="8"/>
        <v>trans reduce regulated pollutants</v>
      </c>
      <c r="L33" s="59">
        <f t="shared" si="8"/>
        <v>0</v>
      </c>
      <c r="M33" s="59">
        <f t="shared" si="8"/>
        <v>1</v>
      </c>
      <c r="N33" s="59">
        <f t="shared" si="8"/>
        <v>0.02</v>
      </c>
      <c r="O33" s="4" t="str">
        <f t="shared" si="8"/>
        <v>% reduction in emissions</v>
      </c>
      <c r="P33" s="144" t="s">
        <v>821</v>
      </c>
      <c r="Q33" s="151" t="str">
        <f t="shared" si="9"/>
        <v>transportation-sector-main.html=conv-pol-stds</v>
      </c>
      <c r="R33" s="146" t="str">
        <f t="shared" si="9"/>
        <v>conventional-pollutant-standards.html</v>
      </c>
    </row>
    <row r="34" spans="1:18" s="1" customFormat="1" ht="64">
      <c r="A34" s="4" t="str">
        <f t="shared" si="6"/>
        <v>Transportation</v>
      </c>
      <c r="B34" s="4" t="str">
        <f t="shared" si="6"/>
        <v>Conventional Pollutant Standards</v>
      </c>
      <c r="C34" s="4" t="str">
        <f t="shared" si="6"/>
        <v>Percentage Reduction of Separately Regulated Pollutants</v>
      </c>
      <c r="D34" s="1" t="s">
        <v>43</v>
      </c>
      <c r="E34" s="1" t="s">
        <v>495</v>
      </c>
      <c r="F34" s="1" t="s">
        <v>43</v>
      </c>
      <c r="G34" s="1" t="s">
        <v>495</v>
      </c>
      <c r="H34" s="57">
        <v>332</v>
      </c>
      <c r="I34" s="144" t="s">
        <v>46</v>
      </c>
      <c r="J34" s="4" t="str">
        <f t="shared" si="8"/>
        <v>Conventional Pollutant Standard</v>
      </c>
      <c r="K34" s="4" t="str">
        <f t="shared" si="8"/>
        <v>trans reduce regulated pollutants</v>
      </c>
      <c r="L34" s="59">
        <f t="shared" si="8"/>
        <v>0</v>
      </c>
      <c r="M34" s="59">
        <f t="shared" si="8"/>
        <v>1</v>
      </c>
      <c r="N34" s="59">
        <f t="shared" si="8"/>
        <v>0.02</v>
      </c>
      <c r="O34" s="4" t="str">
        <f t="shared" si="8"/>
        <v>% reduction in emissions</v>
      </c>
      <c r="P34" s="144" t="s">
        <v>822</v>
      </c>
      <c r="Q34" s="151" t="str">
        <f t="shared" si="9"/>
        <v>transportation-sector-main.html=conv-pol-stds</v>
      </c>
      <c r="R34" s="146" t="str">
        <f t="shared" si="9"/>
        <v>conventional-pollutant-standards.html</v>
      </c>
    </row>
    <row r="35" spans="1:18" s="1" customFormat="1" ht="64">
      <c r="A35" s="4" t="str">
        <f t="shared" si="6"/>
        <v>Transportation</v>
      </c>
      <c r="B35" s="4" t="str">
        <f t="shared" si="6"/>
        <v>Conventional Pollutant Standards</v>
      </c>
      <c r="C35" s="4" t="str">
        <f t="shared" si="6"/>
        <v>Percentage Reduction of Separately Regulated Pollutants</v>
      </c>
      <c r="D35" s="1" t="s">
        <v>43</v>
      </c>
      <c r="E35" s="1" t="s">
        <v>496</v>
      </c>
      <c r="F35" s="1" t="s">
        <v>43</v>
      </c>
      <c r="G35" s="1" t="s">
        <v>496</v>
      </c>
      <c r="H35" s="57">
        <v>333</v>
      </c>
      <c r="I35" s="144" t="s">
        <v>46</v>
      </c>
      <c r="J35" s="4" t="str">
        <f t="shared" si="8"/>
        <v>Conventional Pollutant Standard</v>
      </c>
      <c r="K35" s="4" t="str">
        <f t="shared" si="8"/>
        <v>trans reduce regulated pollutants</v>
      </c>
      <c r="L35" s="59">
        <f t="shared" si="8"/>
        <v>0</v>
      </c>
      <c r="M35" s="59">
        <f t="shared" si="8"/>
        <v>1</v>
      </c>
      <c r="N35" s="59">
        <f t="shared" si="8"/>
        <v>0.02</v>
      </c>
      <c r="O35" s="4" t="str">
        <f t="shared" si="8"/>
        <v>% reduction in emissions</v>
      </c>
      <c r="P35" s="144" t="s">
        <v>823</v>
      </c>
      <c r="Q35" s="151" t="str">
        <f t="shared" si="9"/>
        <v>transportation-sector-main.html=conv-pol-stds</v>
      </c>
      <c r="R35" s="146" t="str">
        <f t="shared" si="9"/>
        <v>conventional-pollutant-standards.html</v>
      </c>
    </row>
    <row r="36" spans="1:18" s="1" customFormat="1" ht="64">
      <c r="A36" s="4" t="str">
        <f t="shared" si="6"/>
        <v>Transportation</v>
      </c>
      <c r="B36" s="4" t="str">
        <f t="shared" si="6"/>
        <v>Conventional Pollutant Standards</v>
      </c>
      <c r="C36" s="4" t="str">
        <f t="shared" si="6"/>
        <v>Percentage Reduction of Separately Regulated Pollutants</v>
      </c>
      <c r="D36" s="1" t="s">
        <v>43</v>
      </c>
      <c r="E36" s="1" t="s">
        <v>497</v>
      </c>
      <c r="F36" s="1" t="s">
        <v>43</v>
      </c>
      <c r="G36" s="1" t="s">
        <v>661</v>
      </c>
      <c r="H36" s="57">
        <v>334</v>
      </c>
      <c r="I36" s="144" t="s">
        <v>46</v>
      </c>
      <c r="J36" s="4" t="str">
        <f t="shared" si="8"/>
        <v>Conventional Pollutant Standard</v>
      </c>
      <c r="K36" s="4" t="str">
        <f t="shared" si="8"/>
        <v>trans reduce regulated pollutants</v>
      </c>
      <c r="L36" s="59">
        <f t="shared" si="8"/>
        <v>0</v>
      </c>
      <c r="M36" s="59">
        <f t="shared" si="8"/>
        <v>1</v>
      </c>
      <c r="N36" s="59">
        <f t="shared" si="8"/>
        <v>0.02</v>
      </c>
      <c r="O36" s="4" t="str">
        <f t="shared" si="8"/>
        <v>% reduction in emissions</v>
      </c>
      <c r="P36" s="144" t="s">
        <v>824</v>
      </c>
      <c r="Q36" s="151" t="str">
        <f t="shared" si="9"/>
        <v>transportation-sector-main.html=conv-pol-stds</v>
      </c>
      <c r="R36" s="146" t="str">
        <f t="shared" si="9"/>
        <v>conventional-pollutant-standards.html</v>
      </c>
    </row>
    <row r="37" spans="1:18" s="1" customFormat="1" ht="32">
      <c r="A37" s="4" t="str">
        <f t="shared" si="6"/>
        <v>Transportation</v>
      </c>
      <c r="B37" s="4" t="str">
        <f t="shared" si="6"/>
        <v>Conventional Pollutant Standards</v>
      </c>
      <c r="C37" s="4" t="str">
        <f t="shared" si="6"/>
        <v>Percentage Reduction of Separately Regulated Pollutants</v>
      </c>
      <c r="D37" s="1" t="s">
        <v>43</v>
      </c>
      <c r="E37" s="1" t="s">
        <v>498</v>
      </c>
      <c r="F37" s="1" t="s">
        <v>43</v>
      </c>
      <c r="G37" s="1" t="s">
        <v>498</v>
      </c>
      <c r="H37" s="57">
        <v>335</v>
      </c>
      <c r="I37" s="147" t="s">
        <v>47</v>
      </c>
      <c r="J37" s="4"/>
      <c r="K37" s="4"/>
      <c r="L37" s="59"/>
      <c r="M37" s="59"/>
      <c r="N37" s="59"/>
      <c r="O37" s="4"/>
      <c r="P37" s="144"/>
      <c r="Q37" s="4"/>
      <c r="R37" s="146"/>
    </row>
    <row r="38" spans="1:18" s="1" customFormat="1" ht="64">
      <c r="A38" s="4" t="str">
        <f t="shared" si="6"/>
        <v>Transportation</v>
      </c>
      <c r="B38" s="4" t="str">
        <f t="shared" si="6"/>
        <v>Conventional Pollutant Standards</v>
      </c>
      <c r="C38" s="4" t="str">
        <f t="shared" si="6"/>
        <v>Percentage Reduction of Separately Regulated Pollutants</v>
      </c>
      <c r="D38" s="1" t="s">
        <v>43</v>
      </c>
      <c r="E38" s="1" t="s">
        <v>499</v>
      </c>
      <c r="F38" s="1" t="s">
        <v>43</v>
      </c>
      <c r="G38" s="1" t="s">
        <v>499</v>
      </c>
      <c r="H38" s="57">
        <v>336</v>
      </c>
      <c r="I38" s="144" t="s">
        <v>46</v>
      </c>
      <c r="J38" s="4" t="str">
        <f t="shared" ref="J38:O39" si="10">J$2</f>
        <v>Conventional Pollutant Standard</v>
      </c>
      <c r="K38" s="4" t="str">
        <f t="shared" si="10"/>
        <v>trans reduce regulated pollutants</v>
      </c>
      <c r="L38" s="59">
        <f t="shared" si="10"/>
        <v>0</v>
      </c>
      <c r="M38" s="59">
        <f t="shared" si="10"/>
        <v>1</v>
      </c>
      <c r="N38" s="59">
        <f t="shared" si="10"/>
        <v>0.02</v>
      </c>
      <c r="O38" s="4" t="str">
        <f t="shared" si="10"/>
        <v>% reduction in emissions</v>
      </c>
      <c r="P38" s="144" t="s">
        <v>825</v>
      </c>
      <c r="Q38" s="151" t="str">
        <f>Q$2</f>
        <v>transportation-sector-main.html=conv-pol-stds</v>
      </c>
      <c r="R38" s="146" t="str">
        <f>R$2</f>
        <v>conventional-pollutant-standards.html</v>
      </c>
    </row>
    <row r="39" spans="1:18" s="1" customFormat="1" ht="64">
      <c r="A39" s="4" t="str">
        <f t="shared" si="6"/>
        <v>Transportation</v>
      </c>
      <c r="B39" s="4" t="str">
        <f t="shared" si="6"/>
        <v>Conventional Pollutant Standards</v>
      </c>
      <c r="C39" s="4" t="str">
        <f t="shared" si="6"/>
        <v>Percentage Reduction of Separately Regulated Pollutants</v>
      </c>
      <c r="D39" s="1" t="s">
        <v>43</v>
      </c>
      <c r="E39" s="1" t="s">
        <v>500</v>
      </c>
      <c r="F39" s="1" t="s">
        <v>43</v>
      </c>
      <c r="G39" s="1" t="s">
        <v>500</v>
      </c>
      <c r="H39" s="57">
        <v>337</v>
      </c>
      <c r="I39" s="144" t="s">
        <v>46</v>
      </c>
      <c r="J39" s="4" t="str">
        <f t="shared" si="10"/>
        <v>Conventional Pollutant Standard</v>
      </c>
      <c r="K39" s="4" t="str">
        <f t="shared" si="10"/>
        <v>trans reduce regulated pollutants</v>
      </c>
      <c r="L39" s="59">
        <f t="shared" si="10"/>
        <v>0</v>
      </c>
      <c r="M39" s="59">
        <f t="shared" si="10"/>
        <v>1</v>
      </c>
      <c r="N39" s="59">
        <f t="shared" si="10"/>
        <v>0.02</v>
      </c>
      <c r="O39" s="4" t="str">
        <f t="shared" si="10"/>
        <v>% reduction in emissions</v>
      </c>
      <c r="P39" s="144" t="s">
        <v>826</v>
      </c>
      <c r="Q39" s="151" t="str">
        <f>Q$2</f>
        <v>transportation-sector-main.html=conv-pol-stds</v>
      </c>
      <c r="R39" s="146" t="str">
        <f>R$2</f>
        <v>conventional-pollutant-standards.html</v>
      </c>
    </row>
    <row r="40" spans="1:18" s="1" customFormat="1" ht="32">
      <c r="A40" s="4" t="str">
        <f t="shared" si="6"/>
        <v>Transportation</v>
      </c>
      <c r="B40" s="4" t="str">
        <f t="shared" si="6"/>
        <v>Conventional Pollutant Standards</v>
      </c>
      <c r="C40" s="4" t="str">
        <f t="shared" si="6"/>
        <v>Percentage Reduction of Separately Regulated Pollutants</v>
      </c>
      <c r="D40" s="1" t="s">
        <v>43</v>
      </c>
      <c r="E40" s="1" t="s">
        <v>501</v>
      </c>
      <c r="F40" s="1" t="s">
        <v>43</v>
      </c>
      <c r="G40" s="1" t="s">
        <v>501</v>
      </c>
      <c r="H40" s="57">
        <v>338</v>
      </c>
      <c r="I40" s="147" t="s">
        <v>47</v>
      </c>
      <c r="J40" s="4"/>
      <c r="K40" s="4"/>
      <c r="L40" s="59"/>
      <c r="M40" s="59"/>
      <c r="N40" s="59"/>
      <c r="O40" s="4"/>
      <c r="P40" s="144"/>
      <c r="Q40" s="4"/>
      <c r="R40" s="146"/>
    </row>
    <row r="41" spans="1:18" s="1" customFormat="1" ht="32">
      <c r="A41" s="4" t="str">
        <f t="shared" si="6"/>
        <v>Transportation</v>
      </c>
      <c r="B41" s="4" t="str">
        <f t="shared" si="6"/>
        <v>Conventional Pollutant Standards</v>
      </c>
      <c r="C41" s="4" t="str">
        <f t="shared" si="6"/>
        <v>Percentage Reduction of Separately Regulated Pollutants</v>
      </c>
      <c r="D41" s="1" t="s">
        <v>43</v>
      </c>
      <c r="E41" s="1" t="s">
        <v>502</v>
      </c>
      <c r="F41" s="1" t="s">
        <v>43</v>
      </c>
      <c r="G41" s="1" t="s">
        <v>502</v>
      </c>
      <c r="H41" s="57">
        <v>339</v>
      </c>
      <c r="I41" s="147" t="s">
        <v>47</v>
      </c>
      <c r="J41" s="4"/>
      <c r="K41" s="4"/>
      <c r="L41" s="59"/>
      <c r="M41" s="59"/>
      <c r="N41" s="59"/>
      <c r="O41" s="4"/>
      <c r="P41" s="144"/>
      <c r="Q41" s="4"/>
      <c r="R41" s="146"/>
    </row>
    <row r="42" spans="1:18" s="1" customFormat="1" ht="64">
      <c r="A42" s="4" t="str">
        <f t="shared" si="6"/>
        <v>Transportation</v>
      </c>
      <c r="B42" s="4" t="str">
        <f t="shared" si="6"/>
        <v>Conventional Pollutant Standards</v>
      </c>
      <c r="C42" s="4" t="str">
        <f t="shared" si="6"/>
        <v>Percentage Reduction of Separately Regulated Pollutants</v>
      </c>
      <c r="D42" s="1" t="s">
        <v>44</v>
      </c>
      <c r="E42" s="1" t="s">
        <v>494</v>
      </c>
      <c r="F42" s="1" t="s">
        <v>44</v>
      </c>
      <c r="G42" s="1" t="s">
        <v>801</v>
      </c>
      <c r="H42" s="57">
        <v>340</v>
      </c>
      <c r="I42" s="144" t="s">
        <v>46</v>
      </c>
      <c r="J42" s="4" t="str">
        <f t="shared" ref="J42:O46" si="11">J$2</f>
        <v>Conventional Pollutant Standard</v>
      </c>
      <c r="K42" s="4" t="str">
        <f t="shared" si="11"/>
        <v>trans reduce regulated pollutants</v>
      </c>
      <c r="L42" s="59">
        <f t="shared" si="11"/>
        <v>0</v>
      </c>
      <c r="M42" s="59">
        <f t="shared" si="11"/>
        <v>1</v>
      </c>
      <c r="N42" s="59">
        <f t="shared" si="11"/>
        <v>0.02</v>
      </c>
      <c r="O42" s="4" t="str">
        <f t="shared" si="11"/>
        <v>% reduction in emissions</v>
      </c>
      <c r="P42" s="144" t="s">
        <v>827</v>
      </c>
      <c r="Q42" s="151" t="str">
        <f t="shared" ref="Q42:R46" si="12">Q$2</f>
        <v>transportation-sector-main.html=conv-pol-stds</v>
      </c>
      <c r="R42" s="146" t="str">
        <f t="shared" si="12"/>
        <v>conventional-pollutant-standards.html</v>
      </c>
    </row>
    <row r="43" spans="1:18" s="1" customFormat="1" ht="64">
      <c r="A43" s="4" t="str">
        <f t="shared" ref="A43:C61" si="13">A$2</f>
        <v>Transportation</v>
      </c>
      <c r="B43" s="4" t="str">
        <f t="shared" si="13"/>
        <v>Conventional Pollutant Standards</v>
      </c>
      <c r="C43" s="4" t="str">
        <f t="shared" si="13"/>
        <v>Percentage Reduction of Separately Regulated Pollutants</v>
      </c>
      <c r="D43" s="1" t="s">
        <v>44</v>
      </c>
      <c r="E43" s="1" t="s">
        <v>488</v>
      </c>
      <c r="F43" s="1" t="s">
        <v>44</v>
      </c>
      <c r="G43" s="1" t="s">
        <v>488</v>
      </c>
      <c r="H43" s="57">
        <v>341</v>
      </c>
      <c r="I43" s="144" t="s">
        <v>46</v>
      </c>
      <c r="J43" s="4" t="str">
        <f t="shared" si="11"/>
        <v>Conventional Pollutant Standard</v>
      </c>
      <c r="K43" s="4" t="str">
        <f t="shared" si="11"/>
        <v>trans reduce regulated pollutants</v>
      </c>
      <c r="L43" s="59">
        <f t="shared" si="11"/>
        <v>0</v>
      </c>
      <c r="M43" s="59">
        <f t="shared" si="11"/>
        <v>1</v>
      </c>
      <c r="N43" s="59">
        <f t="shared" si="11"/>
        <v>0.02</v>
      </c>
      <c r="O43" s="4" t="str">
        <f t="shared" si="11"/>
        <v>% reduction in emissions</v>
      </c>
      <c r="P43" s="144" t="s">
        <v>828</v>
      </c>
      <c r="Q43" s="151" t="str">
        <f t="shared" si="12"/>
        <v>transportation-sector-main.html=conv-pol-stds</v>
      </c>
      <c r="R43" s="146" t="str">
        <f t="shared" si="12"/>
        <v>conventional-pollutant-standards.html</v>
      </c>
    </row>
    <row r="44" spans="1:18" s="1" customFormat="1" ht="64">
      <c r="A44" s="4" t="str">
        <f t="shared" si="13"/>
        <v>Transportation</v>
      </c>
      <c r="B44" s="4" t="str">
        <f t="shared" si="13"/>
        <v>Conventional Pollutant Standards</v>
      </c>
      <c r="C44" s="4" t="str">
        <f t="shared" si="13"/>
        <v>Percentage Reduction of Separately Regulated Pollutants</v>
      </c>
      <c r="D44" s="1" t="s">
        <v>44</v>
      </c>
      <c r="E44" s="1" t="s">
        <v>495</v>
      </c>
      <c r="F44" s="1" t="s">
        <v>44</v>
      </c>
      <c r="G44" s="1" t="s">
        <v>495</v>
      </c>
      <c r="H44" s="57">
        <v>342</v>
      </c>
      <c r="I44" s="144" t="s">
        <v>46</v>
      </c>
      <c r="J44" s="4" t="str">
        <f t="shared" si="11"/>
        <v>Conventional Pollutant Standard</v>
      </c>
      <c r="K44" s="4" t="str">
        <f t="shared" si="11"/>
        <v>trans reduce regulated pollutants</v>
      </c>
      <c r="L44" s="59">
        <f t="shared" si="11"/>
        <v>0</v>
      </c>
      <c r="M44" s="59">
        <f t="shared" si="11"/>
        <v>1</v>
      </c>
      <c r="N44" s="59">
        <f t="shared" si="11"/>
        <v>0.02</v>
      </c>
      <c r="O44" s="4" t="str">
        <f t="shared" si="11"/>
        <v>% reduction in emissions</v>
      </c>
      <c r="P44" s="144" t="s">
        <v>829</v>
      </c>
      <c r="Q44" s="151" t="str">
        <f t="shared" si="12"/>
        <v>transportation-sector-main.html=conv-pol-stds</v>
      </c>
      <c r="R44" s="146" t="str">
        <f t="shared" si="12"/>
        <v>conventional-pollutant-standards.html</v>
      </c>
    </row>
    <row r="45" spans="1:18" s="1" customFormat="1" ht="64">
      <c r="A45" s="4" t="str">
        <f t="shared" si="13"/>
        <v>Transportation</v>
      </c>
      <c r="B45" s="4" t="str">
        <f t="shared" si="13"/>
        <v>Conventional Pollutant Standards</v>
      </c>
      <c r="C45" s="4" t="str">
        <f t="shared" si="13"/>
        <v>Percentage Reduction of Separately Regulated Pollutants</v>
      </c>
      <c r="D45" s="1" t="s">
        <v>44</v>
      </c>
      <c r="E45" s="1" t="s">
        <v>496</v>
      </c>
      <c r="F45" s="1" t="s">
        <v>44</v>
      </c>
      <c r="G45" s="1" t="s">
        <v>496</v>
      </c>
      <c r="H45" s="57">
        <v>343</v>
      </c>
      <c r="I45" s="144" t="s">
        <v>46</v>
      </c>
      <c r="J45" s="4" t="str">
        <f t="shared" si="11"/>
        <v>Conventional Pollutant Standard</v>
      </c>
      <c r="K45" s="4" t="str">
        <f t="shared" si="11"/>
        <v>trans reduce regulated pollutants</v>
      </c>
      <c r="L45" s="59">
        <f t="shared" si="11"/>
        <v>0</v>
      </c>
      <c r="M45" s="59">
        <f t="shared" si="11"/>
        <v>1</v>
      </c>
      <c r="N45" s="59">
        <f t="shared" si="11"/>
        <v>0.02</v>
      </c>
      <c r="O45" s="4" t="str">
        <f t="shared" si="11"/>
        <v>% reduction in emissions</v>
      </c>
      <c r="P45" s="144" t="s">
        <v>830</v>
      </c>
      <c r="Q45" s="151" t="str">
        <f t="shared" si="12"/>
        <v>transportation-sector-main.html=conv-pol-stds</v>
      </c>
      <c r="R45" s="146" t="str">
        <f t="shared" si="12"/>
        <v>conventional-pollutant-standards.html</v>
      </c>
    </row>
    <row r="46" spans="1:18" s="1" customFormat="1" ht="64">
      <c r="A46" s="4" t="str">
        <f t="shared" si="13"/>
        <v>Transportation</v>
      </c>
      <c r="B46" s="4" t="str">
        <f t="shared" si="13"/>
        <v>Conventional Pollutant Standards</v>
      </c>
      <c r="C46" s="4" t="str">
        <f t="shared" si="13"/>
        <v>Percentage Reduction of Separately Regulated Pollutants</v>
      </c>
      <c r="D46" s="1" t="s">
        <v>44</v>
      </c>
      <c r="E46" s="1" t="s">
        <v>497</v>
      </c>
      <c r="F46" s="1" t="s">
        <v>44</v>
      </c>
      <c r="G46" s="1" t="s">
        <v>661</v>
      </c>
      <c r="H46" s="57">
        <v>344</v>
      </c>
      <c r="I46" s="144" t="s">
        <v>46</v>
      </c>
      <c r="J46" s="4" t="str">
        <f t="shared" si="11"/>
        <v>Conventional Pollutant Standard</v>
      </c>
      <c r="K46" s="4" t="str">
        <f t="shared" si="11"/>
        <v>trans reduce regulated pollutants</v>
      </c>
      <c r="L46" s="59">
        <f t="shared" si="11"/>
        <v>0</v>
      </c>
      <c r="M46" s="59">
        <f t="shared" si="11"/>
        <v>1</v>
      </c>
      <c r="N46" s="59">
        <f t="shared" si="11"/>
        <v>0.02</v>
      </c>
      <c r="O46" s="4" t="str">
        <f t="shared" si="11"/>
        <v>% reduction in emissions</v>
      </c>
      <c r="P46" s="144" t="s">
        <v>831</v>
      </c>
      <c r="Q46" s="151" t="str">
        <f t="shared" si="12"/>
        <v>transportation-sector-main.html=conv-pol-stds</v>
      </c>
      <c r="R46" s="146" t="str">
        <f t="shared" si="12"/>
        <v>conventional-pollutant-standards.html</v>
      </c>
    </row>
    <row r="47" spans="1:18" s="1" customFormat="1" ht="32">
      <c r="A47" s="4" t="str">
        <f t="shared" si="13"/>
        <v>Transportation</v>
      </c>
      <c r="B47" s="4" t="str">
        <f t="shared" si="13"/>
        <v>Conventional Pollutant Standards</v>
      </c>
      <c r="C47" s="4" t="str">
        <f t="shared" si="13"/>
        <v>Percentage Reduction of Separately Regulated Pollutants</v>
      </c>
      <c r="D47" s="1" t="s">
        <v>44</v>
      </c>
      <c r="E47" s="1" t="s">
        <v>498</v>
      </c>
      <c r="F47" s="1" t="s">
        <v>44</v>
      </c>
      <c r="G47" s="1" t="s">
        <v>498</v>
      </c>
      <c r="H47" s="57">
        <v>345</v>
      </c>
      <c r="I47" s="147" t="s">
        <v>47</v>
      </c>
      <c r="J47" s="4"/>
      <c r="K47" s="4"/>
      <c r="L47" s="59"/>
      <c r="M47" s="59"/>
      <c r="N47" s="59"/>
      <c r="O47" s="4"/>
      <c r="P47" s="144"/>
      <c r="Q47" s="4"/>
      <c r="R47" s="146"/>
    </row>
    <row r="48" spans="1:18" s="1" customFormat="1" ht="64">
      <c r="A48" s="4" t="str">
        <f t="shared" si="13"/>
        <v>Transportation</v>
      </c>
      <c r="B48" s="4" t="str">
        <f t="shared" si="13"/>
        <v>Conventional Pollutant Standards</v>
      </c>
      <c r="C48" s="4" t="str">
        <f t="shared" si="13"/>
        <v>Percentage Reduction of Separately Regulated Pollutants</v>
      </c>
      <c r="D48" s="1" t="s">
        <v>44</v>
      </c>
      <c r="E48" s="1" t="s">
        <v>499</v>
      </c>
      <c r="F48" s="1" t="s">
        <v>44</v>
      </c>
      <c r="G48" s="1" t="s">
        <v>499</v>
      </c>
      <c r="H48" s="57">
        <v>346</v>
      </c>
      <c r="I48" s="144" t="s">
        <v>46</v>
      </c>
      <c r="J48" s="4" t="str">
        <f t="shared" ref="J48:O49" si="14">J$2</f>
        <v>Conventional Pollutant Standard</v>
      </c>
      <c r="K48" s="4" t="str">
        <f t="shared" si="14"/>
        <v>trans reduce regulated pollutants</v>
      </c>
      <c r="L48" s="59">
        <f t="shared" si="14"/>
        <v>0</v>
      </c>
      <c r="M48" s="59">
        <f t="shared" si="14"/>
        <v>1</v>
      </c>
      <c r="N48" s="59">
        <f t="shared" si="14"/>
        <v>0.02</v>
      </c>
      <c r="O48" s="4" t="str">
        <f t="shared" si="14"/>
        <v>% reduction in emissions</v>
      </c>
      <c r="P48" s="144" t="s">
        <v>832</v>
      </c>
      <c r="Q48" s="151" t="str">
        <f>Q$2</f>
        <v>transportation-sector-main.html=conv-pol-stds</v>
      </c>
      <c r="R48" s="146" t="str">
        <f>R$2</f>
        <v>conventional-pollutant-standards.html</v>
      </c>
    </row>
    <row r="49" spans="1:20" s="1" customFormat="1" ht="64">
      <c r="A49" s="4" t="str">
        <f t="shared" si="13"/>
        <v>Transportation</v>
      </c>
      <c r="B49" s="4" t="str">
        <f t="shared" si="13"/>
        <v>Conventional Pollutant Standards</v>
      </c>
      <c r="C49" s="4" t="str">
        <f t="shared" si="13"/>
        <v>Percentage Reduction of Separately Regulated Pollutants</v>
      </c>
      <c r="D49" s="1" t="s">
        <v>44</v>
      </c>
      <c r="E49" s="1" t="s">
        <v>500</v>
      </c>
      <c r="F49" s="1" t="s">
        <v>44</v>
      </c>
      <c r="G49" s="1" t="s">
        <v>500</v>
      </c>
      <c r="H49" s="57">
        <v>347</v>
      </c>
      <c r="I49" s="144" t="s">
        <v>46</v>
      </c>
      <c r="J49" s="4" t="str">
        <f t="shared" si="14"/>
        <v>Conventional Pollutant Standard</v>
      </c>
      <c r="K49" s="4" t="str">
        <f t="shared" si="14"/>
        <v>trans reduce regulated pollutants</v>
      </c>
      <c r="L49" s="59">
        <f t="shared" si="14"/>
        <v>0</v>
      </c>
      <c r="M49" s="59">
        <f t="shared" si="14"/>
        <v>1</v>
      </c>
      <c r="N49" s="59">
        <f t="shared" si="14"/>
        <v>0.02</v>
      </c>
      <c r="O49" s="4" t="str">
        <f t="shared" si="14"/>
        <v>% reduction in emissions</v>
      </c>
      <c r="P49" s="144" t="s">
        <v>833</v>
      </c>
      <c r="Q49" s="151" t="str">
        <f>Q$2</f>
        <v>transportation-sector-main.html=conv-pol-stds</v>
      </c>
      <c r="R49" s="146" t="str">
        <f>R$2</f>
        <v>conventional-pollutant-standards.html</v>
      </c>
    </row>
    <row r="50" spans="1:20" s="1" customFormat="1" ht="32">
      <c r="A50" s="4" t="str">
        <f t="shared" si="13"/>
        <v>Transportation</v>
      </c>
      <c r="B50" s="4" t="str">
        <f t="shared" si="13"/>
        <v>Conventional Pollutant Standards</v>
      </c>
      <c r="C50" s="4" t="str">
        <f t="shared" si="13"/>
        <v>Percentage Reduction of Separately Regulated Pollutants</v>
      </c>
      <c r="D50" s="1" t="s">
        <v>44</v>
      </c>
      <c r="E50" s="1" t="s">
        <v>501</v>
      </c>
      <c r="F50" s="1" t="s">
        <v>44</v>
      </c>
      <c r="G50" s="1" t="s">
        <v>501</v>
      </c>
      <c r="H50" s="57">
        <v>348</v>
      </c>
      <c r="I50" s="147" t="s">
        <v>47</v>
      </c>
      <c r="J50" s="4"/>
      <c r="K50" s="4"/>
      <c r="L50" s="59"/>
      <c r="M50" s="59"/>
      <c r="N50" s="59"/>
      <c r="O50" s="4"/>
      <c r="P50" s="144"/>
      <c r="Q50" s="4"/>
      <c r="R50" s="146"/>
    </row>
    <row r="51" spans="1:20" s="1" customFormat="1" ht="32">
      <c r="A51" s="4" t="str">
        <f t="shared" si="13"/>
        <v>Transportation</v>
      </c>
      <c r="B51" s="4" t="str">
        <f t="shared" si="13"/>
        <v>Conventional Pollutant Standards</v>
      </c>
      <c r="C51" s="4" t="str">
        <f t="shared" si="13"/>
        <v>Percentage Reduction of Separately Regulated Pollutants</v>
      </c>
      <c r="D51" s="1" t="s">
        <v>44</v>
      </c>
      <c r="E51" s="1" t="s">
        <v>502</v>
      </c>
      <c r="F51" s="1" t="s">
        <v>44</v>
      </c>
      <c r="G51" s="1" t="s">
        <v>502</v>
      </c>
      <c r="H51" s="57">
        <v>349</v>
      </c>
      <c r="I51" s="147" t="s">
        <v>47</v>
      </c>
      <c r="J51" s="4"/>
      <c r="K51" s="4"/>
      <c r="L51" s="59"/>
      <c r="M51" s="59"/>
      <c r="N51" s="59"/>
      <c r="O51" s="4"/>
      <c r="P51" s="144"/>
      <c r="Q51" s="4"/>
      <c r="R51" s="146"/>
    </row>
    <row r="52" spans="1:20" s="1" customFormat="1" ht="64">
      <c r="A52" s="4" t="str">
        <f t="shared" si="13"/>
        <v>Transportation</v>
      </c>
      <c r="B52" s="4" t="str">
        <f t="shared" si="13"/>
        <v>Conventional Pollutant Standards</v>
      </c>
      <c r="C52" s="4" t="str">
        <f t="shared" si="13"/>
        <v>Percentage Reduction of Separately Regulated Pollutants</v>
      </c>
      <c r="D52" s="1" t="s">
        <v>120</v>
      </c>
      <c r="E52" s="1" t="s">
        <v>494</v>
      </c>
      <c r="F52" s="1" t="s">
        <v>120</v>
      </c>
      <c r="G52" s="1" t="s">
        <v>801</v>
      </c>
      <c r="H52" s="57">
        <v>350</v>
      </c>
      <c r="I52" s="144" t="s">
        <v>46</v>
      </c>
      <c r="J52" s="4" t="str">
        <f t="shared" ref="J52:O59" si="15">J$2</f>
        <v>Conventional Pollutant Standard</v>
      </c>
      <c r="K52" s="4" t="str">
        <f t="shared" si="15"/>
        <v>trans reduce regulated pollutants</v>
      </c>
      <c r="L52" s="59">
        <f t="shared" si="15"/>
        <v>0</v>
      </c>
      <c r="M52" s="59">
        <f t="shared" si="15"/>
        <v>1</v>
      </c>
      <c r="N52" s="59">
        <f t="shared" si="15"/>
        <v>0.02</v>
      </c>
      <c r="O52" s="4" t="str">
        <f t="shared" si="15"/>
        <v>% reduction in emissions</v>
      </c>
      <c r="P52" s="144" t="s">
        <v>834</v>
      </c>
      <c r="Q52" s="151" t="str">
        <f t="shared" ref="Q52:R59" si="16">Q$2</f>
        <v>transportation-sector-main.html=conv-pol-stds</v>
      </c>
      <c r="R52" s="146" t="str">
        <f t="shared" si="16"/>
        <v>conventional-pollutant-standards.html</v>
      </c>
    </row>
    <row r="53" spans="1:20" s="1" customFormat="1" ht="64">
      <c r="A53" s="4" t="str">
        <f t="shared" si="13"/>
        <v>Transportation</v>
      </c>
      <c r="B53" s="4" t="str">
        <f t="shared" si="13"/>
        <v>Conventional Pollutant Standards</v>
      </c>
      <c r="C53" s="4" t="str">
        <f t="shared" si="13"/>
        <v>Percentage Reduction of Separately Regulated Pollutants</v>
      </c>
      <c r="D53" s="1" t="s">
        <v>120</v>
      </c>
      <c r="E53" s="1" t="s">
        <v>488</v>
      </c>
      <c r="F53" s="1" t="s">
        <v>120</v>
      </c>
      <c r="G53" s="1" t="s">
        <v>488</v>
      </c>
      <c r="H53" s="57">
        <v>351</v>
      </c>
      <c r="I53" s="144" t="s">
        <v>46</v>
      </c>
      <c r="J53" s="4" t="str">
        <f t="shared" si="15"/>
        <v>Conventional Pollutant Standard</v>
      </c>
      <c r="K53" s="4" t="str">
        <f t="shared" si="15"/>
        <v>trans reduce regulated pollutants</v>
      </c>
      <c r="L53" s="59">
        <f t="shared" si="15"/>
        <v>0</v>
      </c>
      <c r="M53" s="59">
        <f t="shared" si="15"/>
        <v>1</v>
      </c>
      <c r="N53" s="59">
        <f t="shared" si="15"/>
        <v>0.02</v>
      </c>
      <c r="O53" s="4" t="str">
        <f t="shared" si="15"/>
        <v>% reduction in emissions</v>
      </c>
      <c r="P53" s="144" t="s">
        <v>835</v>
      </c>
      <c r="Q53" s="151" t="str">
        <f t="shared" si="16"/>
        <v>transportation-sector-main.html=conv-pol-stds</v>
      </c>
      <c r="R53" s="146" t="str">
        <f t="shared" si="16"/>
        <v>conventional-pollutant-standards.html</v>
      </c>
    </row>
    <row r="54" spans="1:20" s="1" customFormat="1" ht="64">
      <c r="A54" s="4" t="str">
        <f t="shared" si="13"/>
        <v>Transportation</v>
      </c>
      <c r="B54" s="4" t="str">
        <f t="shared" si="13"/>
        <v>Conventional Pollutant Standards</v>
      </c>
      <c r="C54" s="4" t="str">
        <f t="shared" si="13"/>
        <v>Percentage Reduction of Separately Regulated Pollutants</v>
      </c>
      <c r="D54" s="1" t="s">
        <v>120</v>
      </c>
      <c r="E54" s="1" t="s">
        <v>495</v>
      </c>
      <c r="F54" s="1" t="s">
        <v>120</v>
      </c>
      <c r="G54" s="1" t="s">
        <v>495</v>
      </c>
      <c r="H54" s="57">
        <v>352</v>
      </c>
      <c r="I54" s="144" t="s">
        <v>46</v>
      </c>
      <c r="J54" s="4" t="str">
        <f t="shared" si="15"/>
        <v>Conventional Pollutant Standard</v>
      </c>
      <c r="K54" s="4" t="str">
        <f t="shared" si="15"/>
        <v>trans reduce regulated pollutants</v>
      </c>
      <c r="L54" s="59">
        <f t="shared" si="15"/>
        <v>0</v>
      </c>
      <c r="M54" s="59">
        <f t="shared" si="15"/>
        <v>1</v>
      </c>
      <c r="N54" s="59">
        <f t="shared" si="15"/>
        <v>0.02</v>
      </c>
      <c r="O54" s="4" t="str">
        <f t="shared" si="15"/>
        <v>% reduction in emissions</v>
      </c>
      <c r="P54" s="144" t="s">
        <v>836</v>
      </c>
      <c r="Q54" s="151" t="str">
        <f t="shared" si="16"/>
        <v>transportation-sector-main.html=conv-pol-stds</v>
      </c>
      <c r="R54" s="146" t="str">
        <f t="shared" si="16"/>
        <v>conventional-pollutant-standards.html</v>
      </c>
    </row>
    <row r="55" spans="1:20" s="1" customFormat="1" ht="64">
      <c r="A55" s="4" t="str">
        <f t="shared" si="13"/>
        <v>Transportation</v>
      </c>
      <c r="B55" s="4" t="str">
        <f t="shared" si="13"/>
        <v>Conventional Pollutant Standards</v>
      </c>
      <c r="C55" s="4" t="str">
        <f t="shared" si="13"/>
        <v>Percentage Reduction of Separately Regulated Pollutants</v>
      </c>
      <c r="D55" s="1" t="s">
        <v>120</v>
      </c>
      <c r="E55" s="1" t="s">
        <v>496</v>
      </c>
      <c r="F55" s="1" t="s">
        <v>120</v>
      </c>
      <c r="G55" s="1" t="s">
        <v>496</v>
      </c>
      <c r="H55" s="57">
        <v>353</v>
      </c>
      <c r="I55" s="144" t="s">
        <v>46</v>
      </c>
      <c r="J55" s="4" t="str">
        <f t="shared" si="15"/>
        <v>Conventional Pollutant Standard</v>
      </c>
      <c r="K55" s="4" t="str">
        <f t="shared" si="15"/>
        <v>trans reduce regulated pollutants</v>
      </c>
      <c r="L55" s="59">
        <f t="shared" si="15"/>
        <v>0</v>
      </c>
      <c r="M55" s="59">
        <f t="shared" si="15"/>
        <v>1</v>
      </c>
      <c r="N55" s="59">
        <f t="shared" si="15"/>
        <v>0.02</v>
      </c>
      <c r="O55" s="4" t="str">
        <f t="shared" si="15"/>
        <v>% reduction in emissions</v>
      </c>
      <c r="P55" s="144" t="s">
        <v>837</v>
      </c>
      <c r="Q55" s="151" t="str">
        <f t="shared" si="16"/>
        <v>transportation-sector-main.html=conv-pol-stds</v>
      </c>
      <c r="R55" s="146" t="str">
        <f t="shared" si="16"/>
        <v>conventional-pollutant-standards.html</v>
      </c>
    </row>
    <row r="56" spans="1:20" s="1" customFormat="1" ht="64">
      <c r="A56" s="4" t="str">
        <f t="shared" si="13"/>
        <v>Transportation</v>
      </c>
      <c r="B56" s="4" t="str">
        <f t="shared" si="13"/>
        <v>Conventional Pollutant Standards</v>
      </c>
      <c r="C56" s="4" t="str">
        <f t="shared" si="13"/>
        <v>Percentage Reduction of Separately Regulated Pollutants</v>
      </c>
      <c r="D56" s="1" t="s">
        <v>120</v>
      </c>
      <c r="E56" s="1" t="s">
        <v>497</v>
      </c>
      <c r="F56" s="1" t="s">
        <v>120</v>
      </c>
      <c r="G56" s="1" t="s">
        <v>661</v>
      </c>
      <c r="H56" s="57">
        <v>354</v>
      </c>
      <c r="I56" s="144" t="s">
        <v>46</v>
      </c>
      <c r="J56" s="4" t="str">
        <f t="shared" si="15"/>
        <v>Conventional Pollutant Standard</v>
      </c>
      <c r="K56" s="4" t="str">
        <f t="shared" si="15"/>
        <v>trans reduce regulated pollutants</v>
      </c>
      <c r="L56" s="59">
        <f t="shared" si="15"/>
        <v>0</v>
      </c>
      <c r="M56" s="59">
        <f t="shared" si="15"/>
        <v>1</v>
      </c>
      <c r="N56" s="59">
        <f t="shared" si="15"/>
        <v>0.02</v>
      </c>
      <c r="O56" s="4" t="str">
        <f t="shared" si="15"/>
        <v>% reduction in emissions</v>
      </c>
      <c r="P56" s="144" t="s">
        <v>838</v>
      </c>
      <c r="Q56" s="151" t="str">
        <f t="shared" si="16"/>
        <v>transportation-sector-main.html=conv-pol-stds</v>
      </c>
      <c r="R56" s="146" t="str">
        <f t="shared" si="16"/>
        <v>conventional-pollutant-standards.html</v>
      </c>
    </row>
    <row r="57" spans="1:20" s="1" customFormat="1" ht="64">
      <c r="A57" s="4" t="str">
        <f t="shared" si="13"/>
        <v>Transportation</v>
      </c>
      <c r="B57" s="4" t="str">
        <f t="shared" si="13"/>
        <v>Conventional Pollutant Standards</v>
      </c>
      <c r="C57" s="4" t="str">
        <f t="shared" si="13"/>
        <v>Percentage Reduction of Separately Regulated Pollutants</v>
      </c>
      <c r="D57" s="1" t="s">
        <v>120</v>
      </c>
      <c r="E57" s="1" t="s">
        <v>498</v>
      </c>
      <c r="F57" s="1" t="s">
        <v>120</v>
      </c>
      <c r="G57" s="1" t="s">
        <v>498</v>
      </c>
      <c r="H57" s="57">
        <v>355</v>
      </c>
      <c r="I57" s="144" t="s">
        <v>46</v>
      </c>
      <c r="J57" s="4" t="str">
        <f t="shared" si="15"/>
        <v>Conventional Pollutant Standard</v>
      </c>
      <c r="K57" s="4" t="str">
        <f t="shared" si="15"/>
        <v>trans reduce regulated pollutants</v>
      </c>
      <c r="L57" s="59">
        <f t="shared" si="15"/>
        <v>0</v>
      </c>
      <c r="M57" s="59">
        <f t="shared" si="15"/>
        <v>1</v>
      </c>
      <c r="N57" s="59">
        <f t="shared" si="15"/>
        <v>0.02</v>
      </c>
      <c r="O57" s="4" t="str">
        <f t="shared" si="15"/>
        <v>% reduction in emissions</v>
      </c>
      <c r="P57" s="144" t="s">
        <v>839</v>
      </c>
      <c r="Q57" s="151" t="str">
        <f t="shared" si="16"/>
        <v>transportation-sector-main.html=conv-pol-stds</v>
      </c>
      <c r="R57" s="146" t="str">
        <f t="shared" si="16"/>
        <v>conventional-pollutant-standards.html</v>
      </c>
    </row>
    <row r="58" spans="1:20" s="1" customFormat="1" ht="64">
      <c r="A58" s="4" t="str">
        <f t="shared" si="13"/>
        <v>Transportation</v>
      </c>
      <c r="B58" s="4" t="str">
        <f t="shared" si="13"/>
        <v>Conventional Pollutant Standards</v>
      </c>
      <c r="C58" s="4" t="str">
        <f t="shared" si="13"/>
        <v>Percentage Reduction of Separately Regulated Pollutants</v>
      </c>
      <c r="D58" s="1" t="s">
        <v>120</v>
      </c>
      <c r="E58" s="1" t="s">
        <v>499</v>
      </c>
      <c r="F58" s="1" t="s">
        <v>120</v>
      </c>
      <c r="G58" s="1" t="s">
        <v>499</v>
      </c>
      <c r="H58" s="57">
        <v>356</v>
      </c>
      <c r="I58" s="144" t="s">
        <v>46</v>
      </c>
      <c r="J58" s="4" t="str">
        <f t="shared" si="15"/>
        <v>Conventional Pollutant Standard</v>
      </c>
      <c r="K58" s="4" t="str">
        <f t="shared" si="15"/>
        <v>trans reduce regulated pollutants</v>
      </c>
      <c r="L58" s="59">
        <f t="shared" si="15"/>
        <v>0</v>
      </c>
      <c r="M58" s="59">
        <f t="shared" si="15"/>
        <v>1</v>
      </c>
      <c r="N58" s="59">
        <f t="shared" si="15"/>
        <v>0.02</v>
      </c>
      <c r="O58" s="4" t="str">
        <f t="shared" si="15"/>
        <v>% reduction in emissions</v>
      </c>
      <c r="P58" s="144" t="s">
        <v>840</v>
      </c>
      <c r="Q58" s="151" t="str">
        <f t="shared" si="16"/>
        <v>transportation-sector-main.html=conv-pol-stds</v>
      </c>
      <c r="R58" s="146" t="str">
        <f t="shared" si="16"/>
        <v>conventional-pollutant-standards.html</v>
      </c>
    </row>
    <row r="59" spans="1:20" s="1" customFormat="1" ht="64">
      <c r="A59" s="4" t="str">
        <f t="shared" si="13"/>
        <v>Transportation</v>
      </c>
      <c r="B59" s="4" t="str">
        <f t="shared" si="13"/>
        <v>Conventional Pollutant Standards</v>
      </c>
      <c r="C59" s="4" t="str">
        <f t="shared" si="13"/>
        <v>Percentage Reduction of Separately Regulated Pollutants</v>
      </c>
      <c r="D59" s="1" t="s">
        <v>120</v>
      </c>
      <c r="E59" s="1" t="s">
        <v>500</v>
      </c>
      <c r="F59" s="1" t="s">
        <v>120</v>
      </c>
      <c r="G59" s="1" t="s">
        <v>500</v>
      </c>
      <c r="H59" s="57">
        <v>357</v>
      </c>
      <c r="I59" s="144" t="s">
        <v>46</v>
      </c>
      <c r="J59" s="4" t="str">
        <f t="shared" si="15"/>
        <v>Conventional Pollutant Standard</v>
      </c>
      <c r="K59" s="4" t="str">
        <f t="shared" si="15"/>
        <v>trans reduce regulated pollutants</v>
      </c>
      <c r="L59" s="59">
        <f t="shared" si="15"/>
        <v>0</v>
      </c>
      <c r="M59" s="59">
        <f t="shared" si="15"/>
        <v>1</v>
      </c>
      <c r="N59" s="59">
        <f t="shared" si="15"/>
        <v>0.02</v>
      </c>
      <c r="O59" s="4" t="str">
        <f t="shared" si="15"/>
        <v>% reduction in emissions</v>
      </c>
      <c r="P59" s="144" t="s">
        <v>841</v>
      </c>
      <c r="Q59" s="151" t="str">
        <f t="shared" si="16"/>
        <v>transportation-sector-main.html=conv-pol-stds</v>
      </c>
      <c r="R59" s="146" t="str">
        <f t="shared" si="16"/>
        <v>conventional-pollutant-standards.html</v>
      </c>
    </row>
    <row r="60" spans="1:20" s="1" customFormat="1" ht="32">
      <c r="A60" s="4" t="str">
        <f t="shared" si="13"/>
        <v>Transportation</v>
      </c>
      <c r="B60" s="4" t="str">
        <f t="shared" si="13"/>
        <v>Conventional Pollutant Standards</v>
      </c>
      <c r="C60" s="4" t="str">
        <f t="shared" si="13"/>
        <v>Percentage Reduction of Separately Regulated Pollutants</v>
      </c>
      <c r="D60" s="1" t="s">
        <v>120</v>
      </c>
      <c r="E60" s="1" t="s">
        <v>501</v>
      </c>
      <c r="F60" s="1" t="s">
        <v>120</v>
      </c>
      <c r="G60" s="1" t="s">
        <v>501</v>
      </c>
      <c r="H60" s="57">
        <v>358</v>
      </c>
      <c r="I60" s="147" t="s">
        <v>47</v>
      </c>
      <c r="J60" s="4"/>
      <c r="K60" s="4"/>
      <c r="L60" s="59"/>
      <c r="M60" s="59"/>
      <c r="N60" s="59"/>
      <c r="O60" s="4"/>
      <c r="P60" s="144"/>
      <c r="Q60" s="4"/>
      <c r="R60" s="146"/>
    </row>
    <row r="61" spans="1:20" s="1" customFormat="1" ht="32">
      <c r="A61" s="4" t="str">
        <f t="shared" si="13"/>
        <v>Transportation</v>
      </c>
      <c r="B61" s="4" t="str">
        <f t="shared" si="13"/>
        <v>Conventional Pollutant Standards</v>
      </c>
      <c r="C61" s="4" t="str">
        <f t="shared" si="13"/>
        <v>Percentage Reduction of Separately Regulated Pollutants</v>
      </c>
      <c r="D61" s="1" t="s">
        <v>120</v>
      </c>
      <c r="E61" s="1" t="s">
        <v>502</v>
      </c>
      <c r="F61" s="1" t="s">
        <v>120</v>
      </c>
      <c r="G61" s="1" t="s">
        <v>502</v>
      </c>
      <c r="H61" s="57">
        <v>359</v>
      </c>
      <c r="I61" s="147" t="s">
        <v>47</v>
      </c>
      <c r="J61" s="4"/>
      <c r="K61" s="4"/>
      <c r="L61" s="59"/>
      <c r="M61" s="59"/>
      <c r="N61" s="59"/>
      <c r="O61" s="4"/>
      <c r="P61" s="144"/>
      <c r="Q61" s="4"/>
      <c r="R61" s="146"/>
    </row>
    <row r="62" spans="1:20" s="1" customFormat="1" ht="112">
      <c r="A62" s="1" t="s">
        <v>4</v>
      </c>
      <c r="B62" s="1" t="s">
        <v>891</v>
      </c>
      <c r="C62" s="1" t="s">
        <v>892</v>
      </c>
      <c r="H62" s="57">
        <v>360</v>
      </c>
      <c r="I62" s="147" t="s">
        <v>46</v>
      </c>
      <c r="J62" s="1" t="s">
        <v>892</v>
      </c>
      <c r="K62" s="1" t="s">
        <v>893</v>
      </c>
      <c r="L62" s="63">
        <v>0</v>
      </c>
      <c r="M62" s="63">
        <v>300</v>
      </c>
      <c r="N62" s="63">
        <v>5</v>
      </c>
      <c r="O62" s="1" t="s">
        <v>894</v>
      </c>
      <c r="P62" s="147" t="s">
        <v>1797</v>
      </c>
      <c r="R62" s="145" t="s">
        <v>1179</v>
      </c>
      <c r="S62" s="1" t="s">
        <v>1798</v>
      </c>
    </row>
    <row r="63" spans="1:20" s="1" customFormat="1" ht="80">
      <c r="A63" s="1" t="s">
        <v>4</v>
      </c>
      <c r="B63" s="1" t="s">
        <v>887</v>
      </c>
      <c r="C63" s="1" t="s">
        <v>888</v>
      </c>
      <c r="D63" s="144"/>
      <c r="E63" s="144"/>
      <c r="F63" s="144"/>
      <c r="G63" s="144"/>
      <c r="H63" s="57">
        <v>361</v>
      </c>
      <c r="I63" s="144" t="s">
        <v>46</v>
      </c>
      <c r="J63" s="1" t="s">
        <v>895</v>
      </c>
      <c r="K63" s="3" t="s">
        <v>889</v>
      </c>
      <c r="L63" s="61">
        <v>0</v>
      </c>
      <c r="M63" s="61">
        <v>1</v>
      </c>
      <c r="N63" s="61">
        <v>0.02</v>
      </c>
      <c r="O63" s="144" t="s">
        <v>890</v>
      </c>
      <c r="P63" s="144" t="s">
        <v>896</v>
      </c>
      <c r="Q63" s="48"/>
      <c r="R63" s="148" t="s">
        <v>1180</v>
      </c>
      <c r="S63" s="48" t="s">
        <v>1799</v>
      </c>
      <c r="T63" s="147"/>
    </row>
    <row r="64" spans="1:20" s="1" customFormat="1" ht="112">
      <c r="A64" s="1" t="s">
        <v>4</v>
      </c>
      <c r="B64" s="1" t="s">
        <v>471</v>
      </c>
      <c r="C64" s="1" t="s">
        <v>472</v>
      </c>
      <c r="D64" s="144" t="s">
        <v>48</v>
      </c>
      <c r="E64" s="144" t="s">
        <v>40</v>
      </c>
      <c r="F64" s="144" t="s">
        <v>89</v>
      </c>
      <c r="G64" s="144" t="s">
        <v>40</v>
      </c>
      <c r="H64" s="57">
        <v>186</v>
      </c>
      <c r="I64" s="144" t="s">
        <v>46</v>
      </c>
      <c r="J64" s="1" t="s">
        <v>473</v>
      </c>
      <c r="K64" s="3" t="s">
        <v>574</v>
      </c>
      <c r="L64" s="61">
        <v>0</v>
      </c>
      <c r="M64" s="61">
        <v>1</v>
      </c>
      <c r="N64" s="61">
        <v>0.01</v>
      </c>
      <c r="O64" s="144" t="s">
        <v>474</v>
      </c>
      <c r="P64" s="144" t="s">
        <v>1800</v>
      </c>
      <c r="Q64" s="48" t="s">
        <v>1889</v>
      </c>
      <c r="R64" s="148" t="s">
        <v>475</v>
      </c>
      <c r="S64" s="149" t="s">
        <v>1801</v>
      </c>
      <c r="T64" s="147"/>
    </row>
    <row r="65" spans="1:20" s="1" customFormat="1" ht="96">
      <c r="A65" s="4" t="str">
        <f t="shared" ref="A65:C75" si="17">A$64</f>
        <v>Transportation</v>
      </c>
      <c r="B65" s="4" t="str">
        <f t="shared" si="17"/>
        <v>Electric Vehicle Sales Mandate</v>
      </c>
      <c r="C65" s="4" t="str">
        <f t="shared" si="17"/>
        <v>Additional Minimum Required EV Sales Percentage</v>
      </c>
      <c r="D65" s="1" t="s">
        <v>45</v>
      </c>
      <c r="E65" s="1" t="s">
        <v>40</v>
      </c>
      <c r="F65" s="1" t="s">
        <v>90</v>
      </c>
      <c r="G65" s="1" t="s">
        <v>40</v>
      </c>
      <c r="H65" s="57">
        <v>203</v>
      </c>
      <c r="I65" s="147" t="s">
        <v>46</v>
      </c>
      <c r="J65" s="4" t="str">
        <f t="shared" ref="J65:O74" si="18">J$64</f>
        <v>EV Sales Mandate</v>
      </c>
      <c r="K65" s="4" t="str">
        <f t="shared" si="18"/>
        <v>trans EV minimum</v>
      </c>
      <c r="L65" s="150">
        <f t="shared" si="18"/>
        <v>0</v>
      </c>
      <c r="M65" s="150">
        <f t="shared" si="18"/>
        <v>1</v>
      </c>
      <c r="N65" s="150">
        <f t="shared" si="18"/>
        <v>0.01</v>
      </c>
      <c r="O65" s="151" t="str">
        <f t="shared" si="18"/>
        <v>% of new vehicles sold</v>
      </c>
      <c r="P65" s="144" t="s">
        <v>1505</v>
      </c>
      <c r="Q65" s="151" t="str">
        <f t="shared" ref="Q65:R74" si="19">Q$64</f>
        <v>transportation-sector-main.html=ev-mandate</v>
      </c>
      <c r="R65" s="158" t="str">
        <f t="shared" si="19"/>
        <v>ev-mandate.html</v>
      </c>
      <c r="S65" s="48"/>
      <c r="T65" s="147"/>
    </row>
    <row r="66" spans="1:20" s="1" customFormat="1" ht="80">
      <c r="A66" s="4" t="str">
        <f t="shared" si="17"/>
        <v>Transportation</v>
      </c>
      <c r="B66" s="4" t="str">
        <f t="shared" si="17"/>
        <v>Electric Vehicle Sales Mandate</v>
      </c>
      <c r="C66" s="4" t="str">
        <f t="shared" si="17"/>
        <v>Additional Minimum Required EV Sales Percentage</v>
      </c>
      <c r="D66" s="1" t="s">
        <v>48</v>
      </c>
      <c r="E66" s="1" t="s">
        <v>41</v>
      </c>
      <c r="F66" s="1" t="s">
        <v>89</v>
      </c>
      <c r="G66" s="1" t="s">
        <v>41</v>
      </c>
      <c r="H66" s="57">
        <v>187</v>
      </c>
      <c r="I66" s="144" t="s">
        <v>46</v>
      </c>
      <c r="J66" s="4" t="str">
        <f t="shared" si="18"/>
        <v>EV Sales Mandate</v>
      </c>
      <c r="K66" s="4" t="str">
        <f t="shared" si="18"/>
        <v>trans EV minimum</v>
      </c>
      <c r="L66" s="150">
        <f t="shared" si="18"/>
        <v>0</v>
      </c>
      <c r="M66" s="150">
        <f t="shared" si="18"/>
        <v>1</v>
      </c>
      <c r="N66" s="150">
        <f t="shared" si="18"/>
        <v>0.01</v>
      </c>
      <c r="O66" s="151" t="str">
        <f t="shared" si="18"/>
        <v>% of new vehicles sold</v>
      </c>
      <c r="P66" s="144" t="s">
        <v>575</v>
      </c>
      <c r="Q66" s="151" t="str">
        <f t="shared" si="19"/>
        <v>transportation-sector-main.html=ev-mandate</v>
      </c>
      <c r="R66" s="158" t="str">
        <f t="shared" si="19"/>
        <v>ev-mandate.html</v>
      </c>
      <c r="S66" s="48" t="s">
        <v>476</v>
      </c>
      <c r="T66" s="147"/>
    </row>
    <row r="67" spans="1:20" s="1" customFormat="1" ht="96">
      <c r="A67" s="4" t="str">
        <f t="shared" si="17"/>
        <v>Transportation</v>
      </c>
      <c r="B67" s="4" t="str">
        <f t="shared" si="17"/>
        <v>Electric Vehicle Sales Mandate</v>
      </c>
      <c r="C67" s="4" t="str">
        <f t="shared" si="17"/>
        <v>Additional Minimum Required EV Sales Percentage</v>
      </c>
      <c r="D67" s="1" t="s">
        <v>45</v>
      </c>
      <c r="E67" s="1" t="s">
        <v>41</v>
      </c>
      <c r="F67" s="1" t="s">
        <v>90</v>
      </c>
      <c r="G67" s="1" t="s">
        <v>41</v>
      </c>
      <c r="H67" s="57">
        <v>191</v>
      </c>
      <c r="I67" s="144" t="s">
        <v>46</v>
      </c>
      <c r="J67" s="4" t="str">
        <f t="shared" si="18"/>
        <v>EV Sales Mandate</v>
      </c>
      <c r="K67" s="4" t="str">
        <f t="shared" si="18"/>
        <v>trans EV minimum</v>
      </c>
      <c r="L67" s="150">
        <f t="shared" si="18"/>
        <v>0</v>
      </c>
      <c r="M67" s="150">
        <f t="shared" si="18"/>
        <v>1</v>
      </c>
      <c r="N67" s="150">
        <f t="shared" si="18"/>
        <v>0.01</v>
      </c>
      <c r="O67" s="151" t="str">
        <f t="shared" si="18"/>
        <v>% of new vehicles sold</v>
      </c>
      <c r="P67" s="144" t="s">
        <v>1506</v>
      </c>
      <c r="Q67" s="151" t="str">
        <f t="shared" si="19"/>
        <v>transportation-sector-main.html=ev-mandate</v>
      </c>
      <c r="R67" s="158" t="str">
        <f t="shared" si="19"/>
        <v>ev-mandate.html</v>
      </c>
      <c r="S67" s="48"/>
      <c r="T67" s="147"/>
    </row>
    <row r="68" spans="1:20" s="1" customFormat="1" ht="96">
      <c r="A68" s="4" t="str">
        <f t="shared" si="17"/>
        <v>Transportation</v>
      </c>
      <c r="B68" s="4" t="str">
        <f t="shared" si="17"/>
        <v>Electric Vehicle Sales Mandate</v>
      </c>
      <c r="C68" s="4" t="str">
        <f t="shared" si="17"/>
        <v>Additional Minimum Required EV Sales Percentage</v>
      </c>
      <c r="D68" s="1" t="s">
        <v>48</v>
      </c>
      <c r="E68" s="1" t="s">
        <v>42</v>
      </c>
      <c r="F68" s="1" t="s">
        <v>89</v>
      </c>
      <c r="G68" s="1" t="s">
        <v>91</v>
      </c>
      <c r="H68" s="57">
        <v>496</v>
      </c>
      <c r="I68" s="144" t="s">
        <v>46</v>
      </c>
      <c r="J68" s="4" t="str">
        <f t="shared" si="18"/>
        <v>EV Sales Mandate</v>
      </c>
      <c r="K68" s="4" t="str">
        <f t="shared" si="18"/>
        <v>trans EV minimum</v>
      </c>
      <c r="L68" s="150">
        <f t="shared" si="18"/>
        <v>0</v>
      </c>
      <c r="M68" s="150">
        <f t="shared" si="18"/>
        <v>1</v>
      </c>
      <c r="N68" s="150">
        <f t="shared" si="18"/>
        <v>0.01</v>
      </c>
      <c r="O68" s="151" t="str">
        <f t="shared" si="18"/>
        <v>% of new vehicles sold</v>
      </c>
      <c r="P68" s="144" t="s">
        <v>1507</v>
      </c>
      <c r="Q68" s="151" t="str">
        <f t="shared" si="19"/>
        <v>transportation-sector-main.html=ev-mandate</v>
      </c>
      <c r="R68" s="158" t="str">
        <f t="shared" si="19"/>
        <v>ev-mandate.html</v>
      </c>
      <c r="S68" s="48"/>
      <c r="T68" s="147"/>
    </row>
    <row r="69" spans="1:20" s="1" customFormat="1" ht="96">
      <c r="A69" s="4" t="str">
        <f t="shared" si="17"/>
        <v>Transportation</v>
      </c>
      <c r="B69" s="4" t="str">
        <f t="shared" si="17"/>
        <v>Electric Vehicle Sales Mandate</v>
      </c>
      <c r="C69" s="4" t="str">
        <f t="shared" si="17"/>
        <v>Additional Minimum Required EV Sales Percentage</v>
      </c>
      <c r="D69" s="1" t="s">
        <v>45</v>
      </c>
      <c r="E69" s="1" t="s">
        <v>42</v>
      </c>
      <c r="F69" s="1" t="s">
        <v>90</v>
      </c>
      <c r="G69" s="1" t="s">
        <v>91</v>
      </c>
      <c r="H69" s="57">
        <v>497</v>
      </c>
      <c r="I69" s="144" t="s">
        <v>46</v>
      </c>
      <c r="J69" s="4" t="str">
        <f t="shared" si="18"/>
        <v>EV Sales Mandate</v>
      </c>
      <c r="K69" s="4" t="str">
        <f t="shared" si="18"/>
        <v>trans EV minimum</v>
      </c>
      <c r="L69" s="150">
        <f t="shared" si="18"/>
        <v>0</v>
      </c>
      <c r="M69" s="150">
        <f t="shared" si="18"/>
        <v>1</v>
      </c>
      <c r="N69" s="150">
        <f t="shared" si="18"/>
        <v>0.01</v>
      </c>
      <c r="O69" s="151" t="str">
        <f t="shared" si="18"/>
        <v>% of new vehicles sold</v>
      </c>
      <c r="P69" s="144" t="s">
        <v>1508</v>
      </c>
      <c r="Q69" s="151" t="str">
        <f t="shared" si="19"/>
        <v>transportation-sector-main.html=ev-mandate</v>
      </c>
      <c r="R69" s="158" t="str">
        <f t="shared" si="19"/>
        <v>ev-mandate.html</v>
      </c>
      <c r="S69" s="48"/>
      <c r="T69" s="147"/>
    </row>
    <row r="70" spans="1:20" s="1" customFormat="1" ht="112">
      <c r="A70" s="4" t="str">
        <f t="shared" si="17"/>
        <v>Transportation</v>
      </c>
      <c r="B70" s="4" t="str">
        <f t="shared" si="17"/>
        <v>Electric Vehicle Sales Mandate</v>
      </c>
      <c r="C70" s="4" t="str">
        <f t="shared" si="17"/>
        <v>Additional Minimum Required EV Sales Percentage</v>
      </c>
      <c r="D70" s="1" t="s">
        <v>48</v>
      </c>
      <c r="E70" s="1" t="s">
        <v>43</v>
      </c>
      <c r="F70" s="1" t="s">
        <v>89</v>
      </c>
      <c r="G70" s="1" t="s">
        <v>92</v>
      </c>
      <c r="H70" s="57">
        <v>498</v>
      </c>
      <c r="I70" s="144" t="s">
        <v>46</v>
      </c>
      <c r="J70" s="4" t="str">
        <f t="shared" si="18"/>
        <v>EV Sales Mandate</v>
      </c>
      <c r="K70" s="4" t="str">
        <f t="shared" si="18"/>
        <v>trans EV minimum</v>
      </c>
      <c r="L70" s="150">
        <f t="shared" si="18"/>
        <v>0</v>
      </c>
      <c r="M70" s="150">
        <f t="shared" si="18"/>
        <v>1</v>
      </c>
      <c r="N70" s="150">
        <f t="shared" si="18"/>
        <v>0.01</v>
      </c>
      <c r="O70" s="151" t="str">
        <f t="shared" si="18"/>
        <v>% of new vehicles sold</v>
      </c>
      <c r="P70" s="144" t="s">
        <v>1802</v>
      </c>
      <c r="Q70" s="151" t="str">
        <f t="shared" si="19"/>
        <v>transportation-sector-main.html=ev-mandate</v>
      </c>
      <c r="R70" s="158" t="str">
        <f t="shared" si="19"/>
        <v>ev-mandate.html</v>
      </c>
      <c r="S70" s="48"/>
      <c r="T70" s="147"/>
    </row>
    <row r="71" spans="1:20" s="1" customFormat="1" ht="112">
      <c r="A71" s="4" t="str">
        <f t="shared" si="17"/>
        <v>Transportation</v>
      </c>
      <c r="B71" s="4" t="str">
        <f t="shared" si="17"/>
        <v>Electric Vehicle Sales Mandate</v>
      </c>
      <c r="C71" s="4" t="str">
        <f t="shared" si="17"/>
        <v>Additional Minimum Required EV Sales Percentage</v>
      </c>
      <c r="D71" s="1" t="s">
        <v>45</v>
      </c>
      <c r="E71" s="1" t="s">
        <v>43</v>
      </c>
      <c r="F71" s="1" t="s">
        <v>90</v>
      </c>
      <c r="G71" s="1" t="s">
        <v>92</v>
      </c>
      <c r="H71" s="57">
        <v>499</v>
      </c>
      <c r="I71" s="144" t="s">
        <v>46</v>
      </c>
      <c r="J71" s="4" t="str">
        <f t="shared" si="18"/>
        <v>EV Sales Mandate</v>
      </c>
      <c r="K71" s="4" t="str">
        <f t="shared" si="18"/>
        <v>trans EV minimum</v>
      </c>
      <c r="L71" s="150">
        <f t="shared" si="18"/>
        <v>0</v>
      </c>
      <c r="M71" s="150">
        <f t="shared" si="18"/>
        <v>1</v>
      </c>
      <c r="N71" s="150">
        <f t="shared" si="18"/>
        <v>0.01</v>
      </c>
      <c r="O71" s="151" t="str">
        <f t="shared" si="18"/>
        <v>% of new vehicles sold</v>
      </c>
      <c r="P71" s="144" t="s">
        <v>1803</v>
      </c>
      <c r="Q71" s="151" t="str">
        <f t="shared" si="19"/>
        <v>transportation-sector-main.html=ev-mandate</v>
      </c>
      <c r="R71" s="158" t="str">
        <f t="shared" si="19"/>
        <v>ev-mandate.html</v>
      </c>
      <c r="S71" s="48"/>
      <c r="T71" s="147"/>
    </row>
    <row r="72" spans="1:20" s="1" customFormat="1" ht="112">
      <c r="A72" s="4" t="str">
        <f t="shared" si="17"/>
        <v>Transportation</v>
      </c>
      <c r="B72" s="4" t="str">
        <f t="shared" si="17"/>
        <v>Electric Vehicle Sales Mandate</v>
      </c>
      <c r="C72" s="4" t="str">
        <f t="shared" si="17"/>
        <v>Additional Minimum Required EV Sales Percentage</v>
      </c>
      <c r="D72" s="1" t="s">
        <v>48</v>
      </c>
      <c r="E72" s="1" t="s">
        <v>44</v>
      </c>
      <c r="F72" s="1" t="s">
        <v>89</v>
      </c>
      <c r="G72" s="1" t="s">
        <v>93</v>
      </c>
      <c r="H72" s="57">
        <v>500</v>
      </c>
      <c r="I72" s="144" t="s">
        <v>46</v>
      </c>
      <c r="J72" s="4" t="str">
        <f t="shared" si="18"/>
        <v>EV Sales Mandate</v>
      </c>
      <c r="K72" s="4" t="str">
        <f t="shared" si="18"/>
        <v>trans EV minimum</v>
      </c>
      <c r="L72" s="150">
        <f t="shared" si="18"/>
        <v>0</v>
      </c>
      <c r="M72" s="150">
        <f t="shared" si="18"/>
        <v>1</v>
      </c>
      <c r="N72" s="150">
        <f t="shared" si="18"/>
        <v>0.01</v>
      </c>
      <c r="O72" s="151" t="str">
        <f t="shared" si="18"/>
        <v>% of new vehicles sold</v>
      </c>
      <c r="P72" s="144" t="s">
        <v>1509</v>
      </c>
      <c r="Q72" s="151" t="str">
        <f t="shared" si="19"/>
        <v>transportation-sector-main.html=ev-mandate</v>
      </c>
      <c r="R72" s="158" t="str">
        <f t="shared" si="19"/>
        <v>ev-mandate.html</v>
      </c>
      <c r="S72" s="3" t="s">
        <v>1200</v>
      </c>
      <c r="T72" s="147"/>
    </row>
    <row r="73" spans="1:20" s="1" customFormat="1" ht="128">
      <c r="A73" s="4" t="str">
        <f t="shared" si="17"/>
        <v>Transportation</v>
      </c>
      <c r="B73" s="4" t="str">
        <f t="shared" si="17"/>
        <v>Electric Vehicle Sales Mandate</v>
      </c>
      <c r="C73" s="4" t="str">
        <f t="shared" si="17"/>
        <v>Additional Minimum Required EV Sales Percentage</v>
      </c>
      <c r="D73" s="1" t="s">
        <v>45</v>
      </c>
      <c r="E73" s="1" t="s">
        <v>44</v>
      </c>
      <c r="F73" s="1" t="s">
        <v>90</v>
      </c>
      <c r="G73" s="1" t="s">
        <v>93</v>
      </c>
      <c r="H73" s="57">
        <v>501</v>
      </c>
      <c r="I73" s="144" t="s">
        <v>46</v>
      </c>
      <c r="J73" s="4" t="str">
        <f t="shared" si="18"/>
        <v>EV Sales Mandate</v>
      </c>
      <c r="K73" s="4" t="str">
        <f t="shared" si="18"/>
        <v>trans EV minimum</v>
      </c>
      <c r="L73" s="150">
        <f t="shared" si="18"/>
        <v>0</v>
      </c>
      <c r="M73" s="150">
        <f t="shared" si="18"/>
        <v>1</v>
      </c>
      <c r="N73" s="150">
        <f t="shared" si="18"/>
        <v>0.01</v>
      </c>
      <c r="O73" s="151" t="str">
        <f t="shared" si="18"/>
        <v>% of new vehicles sold</v>
      </c>
      <c r="P73" s="144" t="s">
        <v>1510</v>
      </c>
      <c r="Q73" s="151" t="str">
        <f t="shared" si="19"/>
        <v>transportation-sector-main.html=ev-mandate</v>
      </c>
      <c r="R73" s="158" t="str">
        <f t="shared" si="19"/>
        <v>ev-mandate.html</v>
      </c>
      <c r="S73" s="48"/>
      <c r="T73" s="147"/>
    </row>
    <row r="74" spans="1:20" s="1" customFormat="1" ht="96">
      <c r="A74" s="4" t="str">
        <f t="shared" si="17"/>
        <v>Transportation</v>
      </c>
      <c r="B74" s="4" t="str">
        <f t="shared" si="17"/>
        <v>Electric Vehicle Sales Mandate</v>
      </c>
      <c r="C74" s="4" t="str">
        <f t="shared" si="17"/>
        <v>Additional Minimum Required EV Sales Percentage</v>
      </c>
      <c r="D74" s="1" t="s">
        <v>48</v>
      </c>
      <c r="E74" s="1" t="s">
        <v>120</v>
      </c>
      <c r="F74" s="1" t="s">
        <v>89</v>
      </c>
      <c r="G74" s="1" t="s">
        <v>162</v>
      </c>
      <c r="H74" s="57">
        <v>188</v>
      </c>
      <c r="I74" s="144" t="s">
        <v>46</v>
      </c>
      <c r="J74" s="4" t="str">
        <f t="shared" si="18"/>
        <v>EV Sales Mandate</v>
      </c>
      <c r="K74" s="4" t="str">
        <f t="shared" si="18"/>
        <v>trans EV minimum</v>
      </c>
      <c r="L74" s="150">
        <f t="shared" si="18"/>
        <v>0</v>
      </c>
      <c r="M74" s="150">
        <f t="shared" si="18"/>
        <v>1</v>
      </c>
      <c r="N74" s="150">
        <f t="shared" si="18"/>
        <v>0.01</v>
      </c>
      <c r="O74" s="151" t="str">
        <f t="shared" si="18"/>
        <v>% of new vehicles sold</v>
      </c>
      <c r="P74" s="144" t="s">
        <v>1511</v>
      </c>
      <c r="Q74" s="151" t="str">
        <f t="shared" si="19"/>
        <v>transportation-sector-main.html=ev-mandate</v>
      </c>
      <c r="R74" s="158" t="str">
        <f t="shared" si="19"/>
        <v>ev-mandate.html</v>
      </c>
      <c r="S74" s="48"/>
      <c r="T74" s="147"/>
    </row>
    <row r="75" spans="1:20" s="1" customFormat="1" ht="32">
      <c r="A75" s="4" t="str">
        <f t="shared" si="17"/>
        <v>Transportation</v>
      </c>
      <c r="B75" s="4" t="str">
        <f t="shared" si="17"/>
        <v>Electric Vehicle Sales Mandate</v>
      </c>
      <c r="C75" s="4" t="str">
        <f t="shared" si="17"/>
        <v>Additional Minimum Required EV Sales Percentage</v>
      </c>
      <c r="D75" s="1" t="s">
        <v>45</v>
      </c>
      <c r="E75" s="1" t="s">
        <v>120</v>
      </c>
      <c r="F75" s="1" t="s">
        <v>90</v>
      </c>
      <c r="G75" s="1" t="s">
        <v>162</v>
      </c>
      <c r="H75" s="57">
        <v>591</v>
      </c>
      <c r="I75" s="147" t="s">
        <v>47</v>
      </c>
      <c r="J75" s="4" t="str">
        <f>J$64</f>
        <v>EV Sales Mandate</v>
      </c>
      <c r="K75" s="4" t="str">
        <f>K$64</f>
        <v>trans EV minimum</v>
      </c>
      <c r="L75" s="50"/>
      <c r="M75" s="50"/>
      <c r="N75" s="50"/>
      <c r="O75" s="144"/>
      <c r="P75" s="144"/>
      <c r="Q75" s="48"/>
      <c r="R75" s="148"/>
      <c r="S75" s="48"/>
      <c r="T75" s="147"/>
    </row>
    <row r="76" spans="1:20" s="1" customFormat="1" ht="48">
      <c r="A76" s="1" t="s">
        <v>4</v>
      </c>
      <c r="B76" s="1" t="s">
        <v>470</v>
      </c>
      <c r="C76" s="1" t="s">
        <v>467</v>
      </c>
      <c r="D76" s="144" t="s">
        <v>48</v>
      </c>
      <c r="E76" s="144" t="s">
        <v>40</v>
      </c>
      <c r="F76" s="144" t="s">
        <v>89</v>
      </c>
      <c r="G76" s="144" t="s">
        <v>40</v>
      </c>
      <c r="H76" s="57">
        <v>189</v>
      </c>
      <c r="I76" s="144" t="s">
        <v>46</v>
      </c>
      <c r="J76" s="1" t="s">
        <v>466</v>
      </c>
      <c r="K76" s="3" t="s">
        <v>573</v>
      </c>
      <c r="L76" s="61">
        <v>0</v>
      </c>
      <c r="M76" s="61">
        <v>0.5</v>
      </c>
      <c r="N76" s="61">
        <v>0.01</v>
      </c>
      <c r="O76" s="48" t="s">
        <v>468</v>
      </c>
      <c r="P76" s="144" t="s">
        <v>1804</v>
      </c>
      <c r="Q76" s="48" t="s">
        <v>1890</v>
      </c>
      <c r="R76" s="148" t="s">
        <v>469</v>
      </c>
      <c r="S76" s="48" t="s">
        <v>1805</v>
      </c>
      <c r="T76" s="147"/>
    </row>
    <row r="77" spans="1:20" ht="16">
      <c r="A77" s="4" t="str">
        <f t="shared" ref="A77:C87" si="20">A$76</f>
        <v>Transportation</v>
      </c>
      <c r="B77" s="4" t="str">
        <f t="shared" si="20"/>
        <v>Electric Vehicle Subsidy</v>
      </c>
      <c r="C77" s="4" t="str">
        <f t="shared" si="20"/>
        <v>Additional EV Subsidy Percentage</v>
      </c>
      <c r="D77" s="1" t="s">
        <v>45</v>
      </c>
      <c r="E77" s="1" t="s">
        <v>40</v>
      </c>
      <c r="F77" s="1" t="s">
        <v>90</v>
      </c>
      <c r="G77" s="1" t="s">
        <v>40</v>
      </c>
      <c r="H77" s="108">
        <v>592</v>
      </c>
      <c r="I77" s="147" t="s">
        <v>47</v>
      </c>
      <c r="J77" s="4" t="str">
        <f t="shared" ref="J77:K87" si="21">J$76</f>
        <v>EV Subsidy</v>
      </c>
      <c r="K77" s="151" t="str">
        <f t="shared" si="21"/>
        <v>trans EV subsidy</v>
      </c>
      <c r="L77" s="49"/>
      <c r="M77" s="49"/>
      <c r="N77" s="49"/>
      <c r="O77" s="49"/>
      <c r="Q77" s="49"/>
      <c r="R77" s="152"/>
      <c r="S77" s="49"/>
    </row>
    <row r="78" spans="1:20" ht="16">
      <c r="A78" s="4" t="str">
        <f t="shared" si="20"/>
        <v>Transportation</v>
      </c>
      <c r="B78" s="4" t="str">
        <f t="shared" si="20"/>
        <v>Electric Vehicle Subsidy</v>
      </c>
      <c r="C78" s="4" t="str">
        <f t="shared" si="20"/>
        <v>Additional EV Subsidy Percentage</v>
      </c>
      <c r="D78" s="1" t="s">
        <v>48</v>
      </c>
      <c r="E78" s="1" t="s">
        <v>41</v>
      </c>
      <c r="F78" s="1" t="s">
        <v>89</v>
      </c>
      <c r="G78" s="1" t="s">
        <v>41</v>
      </c>
      <c r="H78" s="108">
        <v>593</v>
      </c>
      <c r="I78" s="147" t="s">
        <v>47</v>
      </c>
      <c r="J78" s="4" t="str">
        <f t="shared" si="21"/>
        <v>EV Subsidy</v>
      </c>
      <c r="K78" s="151" t="str">
        <f t="shared" si="21"/>
        <v>trans EV subsidy</v>
      </c>
      <c r="L78" s="49"/>
      <c r="M78" s="49"/>
      <c r="N78" s="49"/>
      <c r="O78" s="49"/>
      <c r="Q78" s="49"/>
      <c r="R78" s="152"/>
      <c r="S78" s="49"/>
    </row>
    <row r="79" spans="1:20" ht="16">
      <c r="A79" s="4" t="str">
        <f t="shared" si="20"/>
        <v>Transportation</v>
      </c>
      <c r="B79" s="4" t="str">
        <f t="shared" si="20"/>
        <v>Electric Vehicle Subsidy</v>
      </c>
      <c r="C79" s="4" t="str">
        <f t="shared" si="20"/>
        <v>Additional EV Subsidy Percentage</v>
      </c>
      <c r="D79" s="1" t="s">
        <v>45</v>
      </c>
      <c r="E79" s="1" t="s">
        <v>41</v>
      </c>
      <c r="F79" s="1" t="s">
        <v>90</v>
      </c>
      <c r="G79" s="1" t="s">
        <v>41</v>
      </c>
      <c r="H79" s="108">
        <v>594</v>
      </c>
      <c r="I79" s="147" t="s">
        <v>47</v>
      </c>
      <c r="J79" s="4" t="str">
        <f t="shared" si="21"/>
        <v>EV Subsidy</v>
      </c>
      <c r="K79" s="151" t="str">
        <f t="shared" si="21"/>
        <v>trans EV subsidy</v>
      </c>
      <c r="L79" s="49"/>
      <c r="M79" s="49"/>
      <c r="N79" s="49"/>
      <c r="O79" s="49"/>
      <c r="Q79" s="49"/>
      <c r="R79" s="152"/>
      <c r="S79" s="49"/>
    </row>
    <row r="80" spans="1:20" ht="16">
      <c r="A80" s="4" t="str">
        <f t="shared" si="20"/>
        <v>Transportation</v>
      </c>
      <c r="B80" s="4" t="str">
        <f t="shared" si="20"/>
        <v>Electric Vehicle Subsidy</v>
      </c>
      <c r="C80" s="4" t="str">
        <f t="shared" si="20"/>
        <v>Additional EV Subsidy Percentage</v>
      </c>
      <c r="D80" s="1" t="s">
        <v>48</v>
      </c>
      <c r="E80" s="1" t="s">
        <v>42</v>
      </c>
      <c r="F80" s="1" t="s">
        <v>89</v>
      </c>
      <c r="G80" s="1" t="s">
        <v>91</v>
      </c>
      <c r="H80" s="108">
        <v>595</v>
      </c>
      <c r="I80" s="147" t="s">
        <v>47</v>
      </c>
      <c r="J80" s="4" t="str">
        <f t="shared" si="21"/>
        <v>EV Subsidy</v>
      </c>
      <c r="K80" s="151" t="str">
        <f t="shared" si="21"/>
        <v>trans EV subsidy</v>
      </c>
      <c r="L80" s="49"/>
      <c r="M80" s="49"/>
      <c r="N80" s="49"/>
      <c r="O80" s="49"/>
      <c r="Q80" s="49"/>
      <c r="R80" s="152"/>
      <c r="S80" s="49"/>
    </row>
    <row r="81" spans="1:20" ht="16">
      <c r="A81" s="4" t="str">
        <f t="shared" si="20"/>
        <v>Transportation</v>
      </c>
      <c r="B81" s="4" t="str">
        <f t="shared" si="20"/>
        <v>Electric Vehicle Subsidy</v>
      </c>
      <c r="C81" s="4" t="str">
        <f t="shared" si="20"/>
        <v>Additional EV Subsidy Percentage</v>
      </c>
      <c r="D81" s="1" t="s">
        <v>45</v>
      </c>
      <c r="E81" s="1" t="s">
        <v>42</v>
      </c>
      <c r="F81" s="1" t="s">
        <v>90</v>
      </c>
      <c r="G81" s="1" t="s">
        <v>91</v>
      </c>
      <c r="H81" s="108">
        <v>596</v>
      </c>
      <c r="I81" s="147" t="s">
        <v>47</v>
      </c>
      <c r="J81" s="4" t="str">
        <f t="shared" si="21"/>
        <v>EV Subsidy</v>
      </c>
      <c r="K81" s="151" t="str">
        <f t="shared" si="21"/>
        <v>trans EV subsidy</v>
      </c>
      <c r="L81" s="49"/>
      <c r="M81" s="49"/>
      <c r="N81" s="49"/>
      <c r="O81" s="49"/>
      <c r="Q81" s="49"/>
      <c r="R81" s="152"/>
      <c r="S81" s="49"/>
    </row>
    <row r="82" spans="1:20" ht="16">
      <c r="A82" s="4" t="str">
        <f t="shared" si="20"/>
        <v>Transportation</v>
      </c>
      <c r="B82" s="4" t="str">
        <f t="shared" si="20"/>
        <v>Electric Vehicle Subsidy</v>
      </c>
      <c r="C82" s="4" t="str">
        <f t="shared" si="20"/>
        <v>Additional EV Subsidy Percentage</v>
      </c>
      <c r="D82" s="1" t="s">
        <v>48</v>
      </c>
      <c r="E82" s="1" t="s">
        <v>43</v>
      </c>
      <c r="F82" s="1" t="s">
        <v>89</v>
      </c>
      <c r="G82" s="1" t="s">
        <v>92</v>
      </c>
      <c r="H82" s="108">
        <v>597</v>
      </c>
      <c r="I82" s="147" t="s">
        <v>47</v>
      </c>
      <c r="J82" s="4" t="str">
        <f t="shared" si="21"/>
        <v>EV Subsidy</v>
      </c>
      <c r="K82" s="151" t="str">
        <f t="shared" si="21"/>
        <v>trans EV subsidy</v>
      </c>
      <c r="L82" s="49"/>
      <c r="M82" s="49"/>
      <c r="N82" s="49"/>
      <c r="O82" s="49"/>
      <c r="Q82" s="49"/>
      <c r="R82" s="152"/>
      <c r="S82" s="49"/>
    </row>
    <row r="83" spans="1:20" ht="16">
      <c r="A83" s="4" t="str">
        <f t="shared" si="20"/>
        <v>Transportation</v>
      </c>
      <c r="B83" s="4" t="str">
        <f t="shared" si="20"/>
        <v>Electric Vehicle Subsidy</v>
      </c>
      <c r="C83" s="4" t="str">
        <f t="shared" si="20"/>
        <v>Additional EV Subsidy Percentage</v>
      </c>
      <c r="D83" s="1" t="s">
        <v>45</v>
      </c>
      <c r="E83" s="1" t="s">
        <v>43</v>
      </c>
      <c r="F83" s="1" t="s">
        <v>90</v>
      </c>
      <c r="G83" s="1" t="s">
        <v>92</v>
      </c>
      <c r="H83" s="108">
        <v>598</v>
      </c>
      <c r="I83" s="147" t="s">
        <v>47</v>
      </c>
      <c r="J83" s="4" t="str">
        <f t="shared" si="21"/>
        <v>EV Subsidy</v>
      </c>
      <c r="K83" s="151" t="str">
        <f t="shared" si="21"/>
        <v>trans EV subsidy</v>
      </c>
      <c r="L83" s="49"/>
      <c r="M83" s="49"/>
      <c r="N83" s="49"/>
      <c r="O83" s="49"/>
      <c r="Q83" s="49"/>
      <c r="R83" s="152"/>
      <c r="S83" s="49"/>
    </row>
    <row r="84" spans="1:20" ht="16">
      <c r="A84" s="4" t="str">
        <f t="shared" si="20"/>
        <v>Transportation</v>
      </c>
      <c r="B84" s="4" t="str">
        <f t="shared" si="20"/>
        <v>Electric Vehicle Subsidy</v>
      </c>
      <c r="C84" s="4" t="str">
        <f t="shared" si="20"/>
        <v>Additional EV Subsidy Percentage</v>
      </c>
      <c r="D84" s="1" t="s">
        <v>48</v>
      </c>
      <c r="E84" s="1" t="s">
        <v>44</v>
      </c>
      <c r="F84" s="1" t="s">
        <v>89</v>
      </c>
      <c r="G84" s="1" t="s">
        <v>93</v>
      </c>
      <c r="H84" s="108">
        <v>599</v>
      </c>
      <c r="I84" s="147" t="s">
        <v>47</v>
      </c>
      <c r="J84" s="4" t="str">
        <f t="shared" si="21"/>
        <v>EV Subsidy</v>
      </c>
      <c r="K84" s="151" t="str">
        <f t="shared" si="21"/>
        <v>trans EV subsidy</v>
      </c>
      <c r="L84" s="49"/>
      <c r="M84" s="49"/>
      <c r="N84" s="49"/>
      <c r="O84" s="49"/>
      <c r="Q84" s="49"/>
      <c r="R84" s="152"/>
      <c r="S84" s="49"/>
    </row>
    <row r="85" spans="1:20" ht="16">
      <c r="A85" s="4" t="str">
        <f t="shared" si="20"/>
        <v>Transportation</v>
      </c>
      <c r="B85" s="4" t="str">
        <f t="shared" si="20"/>
        <v>Electric Vehicle Subsidy</v>
      </c>
      <c r="C85" s="4" t="str">
        <f t="shared" si="20"/>
        <v>Additional EV Subsidy Percentage</v>
      </c>
      <c r="D85" s="1" t="s">
        <v>45</v>
      </c>
      <c r="E85" s="1" t="s">
        <v>44</v>
      </c>
      <c r="F85" s="1" t="s">
        <v>90</v>
      </c>
      <c r="G85" s="1" t="s">
        <v>93</v>
      </c>
      <c r="H85" s="108">
        <v>600</v>
      </c>
      <c r="I85" s="147" t="s">
        <v>47</v>
      </c>
      <c r="J85" s="4" t="str">
        <f t="shared" si="21"/>
        <v>EV Subsidy</v>
      </c>
      <c r="K85" s="151" t="str">
        <f t="shared" si="21"/>
        <v>trans EV subsidy</v>
      </c>
      <c r="L85" s="49"/>
      <c r="M85" s="49"/>
      <c r="N85" s="49"/>
      <c r="O85" s="49"/>
      <c r="Q85" s="49"/>
      <c r="R85" s="152"/>
      <c r="S85" s="49"/>
    </row>
    <row r="86" spans="1:20" ht="16">
      <c r="A86" s="4" t="str">
        <f t="shared" si="20"/>
        <v>Transportation</v>
      </c>
      <c r="B86" s="4" t="str">
        <f t="shared" si="20"/>
        <v>Electric Vehicle Subsidy</v>
      </c>
      <c r="C86" s="4" t="str">
        <f t="shared" si="20"/>
        <v>Additional EV Subsidy Percentage</v>
      </c>
      <c r="D86" s="1" t="s">
        <v>48</v>
      </c>
      <c r="E86" s="1" t="s">
        <v>120</v>
      </c>
      <c r="F86" s="1" t="s">
        <v>89</v>
      </c>
      <c r="G86" s="1" t="s">
        <v>162</v>
      </c>
      <c r="H86" s="108">
        <v>601</v>
      </c>
      <c r="I86" s="147" t="s">
        <v>47</v>
      </c>
      <c r="J86" s="4" t="str">
        <f t="shared" si="21"/>
        <v>EV Subsidy</v>
      </c>
      <c r="K86" s="151" t="str">
        <f t="shared" si="21"/>
        <v>trans EV subsidy</v>
      </c>
      <c r="L86" s="49"/>
      <c r="M86" s="49"/>
      <c r="N86" s="49"/>
      <c r="O86" s="49"/>
      <c r="Q86" s="49"/>
      <c r="R86" s="152"/>
      <c r="S86" s="49"/>
    </row>
    <row r="87" spans="1:20" ht="16">
      <c r="A87" s="4" t="str">
        <f t="shared" si="20"/>
        <v>Transportation</v>
      </c>
      <c r="B87" s="4" t="str">
        <f t="shared" si="20"/>
        <v>Electric Vehicle Subsidy</v>
      </c>
      <c r="C87" s="4" t="str">
        <f t="shared" si="20"/>
        <v>Additional EV Subsidy Percentage</v>
      </c>
      <c r="D87" s="1" t="s">
        <v>45</v>
      </c>
      <c r="E87" s="1" t="s">
        <v>120</v>
      </c>
      <c r="F87" s="1" t="s">
        <v>90</v>
      </c>
      <c r="G87" s="1" t="s">
        <v>162</v>
      </c>
      <c r="H87" s="108">
        <v>602</v>
      </c>
      <c r="I87" s="147" t="s">
        <v>47</v>
      </c>
      <c r="J87" s="4" t="str">
        <f t="shared" si="21"/>
        <v>EV Subsidy</v>
      </c>
      <c r="K87" s="151" t="str">
        <f t="shared" si="21"/>
        <v>trans EV subsidy</v>
      </c>
      <c r="L87" s="49"/>
      <c r="M87" s="49"/>
      <c r="N87" s="49"/>
      <c r="O87" s="49"/>
      <c r="Q87" s="49"/>
      <c r="R87" s="152"/>
      <c r="S87" s="49"/>
    </row>
    <row r="88" spans="1:20" ht="96">
      <c r="A88" s="3" t="s">
        <v>4</v>
      </c>
      <c r="B88" s="3" t="s">
        <v>11</v>
      </c>
      <c r="C88" s="3" t="s">
        <v>118</v>
      </c>
      <c r="D88" s="144"/>
      <c r="E88" s="144"/>
      <c r="F88" s="144"/>
      <c r="G88" s="144"/>
      <c r="H88" s="108">
        <v>1</v>
      </c>
      <c r="I88" s="144" t="s">
        <v>46</v>
      </c>
      <c r="J88" s="108" t="s">
        <v>11</v>
      </c>
      <c r="K88" s="3" t="s">
        <v>572</v>
      </c>
      <c r="L88" s="153">
        <v>0</v>
      </c>
      <c r="M88" s="153">
        <v>1</v>
      </c>
      <c r="N88" s="99">
        <v>0.02</v>
      </c>
      <c r="O88" s="144" t="s">
        <v>449</v>
      </c>
      <c r="P88" s="144" t="s">
        <v>576</v>
      </c>
      <c r="Q88" s="144" t="s">
        <v>1891</v>
      </c>
      <c r="R88" s="154" t="s">
        <v>209</v>
      </c>
      <c r="S88" s="144" t="s">
        <v>165</v>
      </c>
      <c r="T88" s="144" t="s">
        <v>190</v>
      </c>
    </row>
    <row r="89" spans="1:20" ht="75" customHeight="1">
      <c r="A89" s="3" t="s">
        <v>4</v>
      </c>
      <c r="B89" s="3" t="s">
        <v>5</v>
      </c>
      <c r="C89" s="3" t="s">
        <v>290</v>
      </c>
      <c r="D89" s="144" t="s">
        <v>48</v>
      </c>
      <c r="E89" s="144" t="s">
        <v>40</v>
      </c>
      <c r="F89" s="144" t="s">
        <v>89</v>
      </c>
      <c r="G89" s="144" t="s">
        <v>40</v>
      </c>
      <c r="H89" s="108">
        <v>362</v>
      </c>
      <c r="I89" s="147" t="s">
        <v>46</v>
      </c>
      <c r="J89" s="108" t="s">
        <v>345</v>
      </c>
      <c r="K89" s="3" t="s">
        <v>571</v>
      </c>
      <c r="L89" s="153">
        <v>0</v>
      </c>
      <c r="M89" s="153">
        <f>ROUND(MaxBoundCalculations!B88,1)</f>
        <v>1</v>
      </c>
      <c r="N89" s="153">
        <v>0.01</v>
      </c>
      <c r="O89" s="144" t="s">
        <v>119</v>
      </c>
      <c r="P89" s="144" t="s">
        <v>876</v>
      </c>
      <c r="Q89" s="144" t="s">
        <v>1892</v>
      </c>
      <c r="R89" s="154" t="s">
        <v>210</v>
      </c>
      <c r="S89" s="155" t="s">
        <v>782</v>
      </c>
      <c r="T89" s="144" t="s">
        <v>364</v>
      </c>
    </row>
    <row r="90" spans="1:20" ht="90" customHeight="1">
      <c r="A90" s="4" t="str">
        <f t="shared" ref="A90:C100" si="22">A$89</f>
        <v>Transportation</v>
      </c>
      <c r="B90" s="4" t="str">
        <f t="shared" si="22"/>
        <v>Fuel Economy Standard</v>
      </c>
      <c r="C90" s="4" t="str">
        <f t="shared" si="22"/>
        <v>Percentage Additional Improvement of Fuel Economy Std</v>
      </c>
      <c r="D90" s="144" t="s">
        <v>45</v>
      </c>
      <c r="E90" s="144" t="s">
        <v>40</v>
      </c>
      <c r="F90" s="144" t="s">
        <v>90</v>
      </c>
      <c r="G90" s="144" t="s">
        <v>40</v>
      </c>
      <c r="H90" s="108">
        <v>363</v>
      </c>
      <c r="I90" s="147" t="s">
        <v>46</v>
      </c>
      <c r="J90" s="156" t="str">
        <f t="shared" ref="J90:O90" si="23">J$89</f>
        <v>Vehicle Fuel Economy Standards</v>
      </c>
      <c r="K90" s="156" t="str">
        <f t="shared" si="23"/>
        <v>trans fuel economy standards</v>
      </c>
      <c r="L90" s="60">
        <f t="shared" si="23"/>
        <v>0</v>
      </c>
      <c r="M90" s="60">
        <f t="shared" si="23"/>
        <v>1</v>
      </c>
      <c r="N90" s="60">
        <f t="shared" si="23"/>
        <v>0.01</v>
      </c>
      <c r="O90" s="151" t="str">
        <f t="shared" si="23"/>
        <v>% increase in miles/gal</v>
      </c>
      <c r="P90" s="144" t="s">
        <v>875</v>
      </c>
      <c r="Q90" s="151" t="str">
        <f>Q$89</f>
        <v>transportation-sector-main.html=fuel-econ-std</v>
      </c>
      <c r="R90" s="158" t="str">
        <f>R$89</f>
        <v>fuel-economy-standard.html</v>
      </c>
      <c r="S90" s="157"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57" t="str">
        <f>T$89</f>
        <v>National Research Council, 2013, "Transitions to Alternative Vehicles and Fuels", https://www.nap.edu/catalog/18264/transitions-to-alternative-vehicles-and-fuels, Table 2.9, Fuel economy test mpg.</v>
      </c>
    </row>
    <row r="91" spans="1:20" ht="107.25" customHeight="1">
      <c r="A91" s="4" t="str">
        <f t="shared" si="22"/>
        <v>Transportation</v>
      </c>
      <c r="B91" s="4" t="str">
        <f t="shared" si="22"/>
        <v>Fuel Economy Standard</v>
      </c>
      <c r="C91" s="4" t="str">
        <f t="shared" si="22"/>
        <v>Percentage Additional Improvement of Fuel Economy Std</v>
      </c>
      <c r="D91" s="144" t="s">
        <v>48</v>
      </c>
      <c r="E91" s="144" t="s">
        <v>41</v>
      </c>
      <c r="F91" s="144" t="s">
        <v>89</v>
      </c>
      <c r="G91" s="144" t="s">
        <v>41</v>
      </c>
      <c r="H91" s="108">
        <v>364</v>
      </c>
      <c r="I91" s="147" t="s">
        <v>46</v>
      </c>
      <c r="J91" s="156" t="str">
        <f t="shared" ref="J91:L99" si="24">J$89</f>
        <v>Vehicle Fuel Economy Standards</v>
      </c>
      <c r="K91" s="156" t="str">
        <f t="shared" si="24"/>
        <v>trans fuel economy standards</v>
      </c>
      <c r="L91" s="60">
        <f t="shared" si="24"/>
        <v>0</v>
      </c>
      <c r="M91" s="61">
        <v>0.66</v>
      </c>
      <c r="N91" s="60">
        <f t="shared" ref="N91:O99" si="25">N$89</f>
        <v>0.01</v>
      </c>
      <c r="O91" s="151" t="str">
        <f t="shared" si="25"/>
        <v>% increase in miles/gal</v>
      </c>
      <c r="P91" s="144" t="s">
        <v>884</v>
      </c>
      <c r="Q91" s="151" t="str">
        <f t="shared" ref="Q91:R99" si="26">Q$89</f>
        <v>transportation-sector-main.html=fuel-econ-std</v>
      </c>
      <c r="R91" s="158" t="str">
        <f t="shared" si="26"/>
        <v>fuel-economy-standard.html</v>
      </c>
      <c r="S91" s="155" t="s">
        <v>783</v>
      </c>
      <c r="T91" s="144" t="s">
        <v>375</v>
      </c>
    </row>
    <row r="92" spans="1:20" ht="105" customHeight="1">
      <c r="A92" s="4" t="str">
        <f t="shared" si="22"/>
        <v>Transportation</v>
      </c>
      <c r="B92" s="4" t="str">
        <f t="shared" si="22"/>
        <v>Fuel Economy Standard</v>
      </c>
      <c r="C92" s="4" t="str">
        <f t="shared" si="22"/>
        <v>Percentage Additional Improvement of Fuel Economy Std</v>
      </c>
      <c r="D92" s="144" t="s">
        <v>45</v>
      </c>
      <c r="E92" s="144" t="s">
        <v>41</v>
      </c>
      <c r="F92" s="144" t="s">
        <v>90</v>
      </c>
      <c r="G92" s="144" t="s">
        <v>41</v>
      </c>
      <c r="H92" s="108">
        <v>365</v>
      </c>
      <c r="I92" s="147" t="s">
        <v>46</v>
      </c>
      <c r="J92" s="156" t="str">
        <f t="shared" si="24"/>
        <v>Vehicle Fuel Economy Standards</v>
      </c>
      <c r="K92" s="156" t="str">
        <f t="shared" si="24"/>
        <v>trans fuel economy standards</v>
      </c>
      <c r="L92" s="60">
        <f t="shared" si="24"/>
        <v>0</v>
      </c>
      <c r="M92" s="60">
        <f>M$91</f>
        <v>0.66</v>
      </c>
      <c r="N92" s="60">
        <f t="shared" si="25"/>
        <v>0.01</v>
      </c>
      <c r="O92" s="151" t="str">
        <f t="shared" si="25"/>
        <v>% increase in miles/gal</v>
      </c>
      <c r="P92" s="144" t="s">
        <v>885</v>
      </c>
      <c r="Q92" s="151" t="str">
        <f t="shared" si="26"/>
        <v>transportation-sector-main.html=fuel-econ-std</v>
      </c>
      <c r="R92" s="158" t="str">
        <f t="shared" si="26"/>
        <v>fuel-economy-standard.html</v>
      </c>
      <c r="S92" s="15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57" t="str">
        <f>T$89</f>
        <v>National Research Council, 2013, "Transitions to Alternative Vehicles and Fuels", https://www.nap.edu/catalog/18264/transitions-to-alternative-vehicles-and-fuels, Table 2.9, Fuel economy test mpg.</v>
      </c>
    </row>
    <row r="93" spans="1:20" ht="112">
      <c r="A93" s="4" t="str">
        <f t="shared" si="22"/>
        <v>Transportation</v>
      </c>
      <c r="B93" s="4" t="str">
        <f t="shared" si="22"/>
        <v>Fuel Economy Standard</v>
      </c>
      <c r="C93" s="4" t="str">
        <f t="shared" si="22"/>
        <v>Percentage Additional Improvement of Fuel Economy Std</v>
      </c>
      <c r="D93" s="144" t="s">
        <v>48</v>
      </c>
      <c r="E93" s="144" t="s">
        <v>42</v>
      </c>
      <c r="F93" s="144" t="s">
        <v>89</v>
      </c>
      <c r="G93" s="144" t="s">
        <v>91</v>
      </c>
      <c r="H93" s="108">
        <v>366</v>
      </c>
      <c r="I93" s="147" t="s">
        <v>46</v>
      </c>
      <c r="J93" s="156" t="str">
        <f t="shared" si="24"/>
        <v>Vehicle Fuel Economy Standards</v>
      </c>
      <c r="K93" s="156" t="str">
        <f t="shared" si="24"/>
        <v>trans fuel economy standards</v>
      </c>
      <c r="L93" s="60">
        <f t="shared" si="24"/>
        <v>0</v>
      </c>
      <c r="M93" s="61">
        <v>0.54</v>
      </c>
      <c r="N93" s="60">
        <f t="shared" si="25"/>
        <v>0.01</v>
      </c>
      <c r="O93" s="151" t="str">
        <f t="shared" si="25"/>
        <v>% increase in miles/gal</v>
      </c>
      <c r="P93" s="3" t="s">
        <v>1512</v>
      </c>
      <c r="Q93" s="151" t="str">
        <f t="shared" si="26"/>
        <v>transportation-sector-main.html=fuel-econ-std</v>
      </c>
      <c r="R93" s="158" t="str">
        <f t="shared" si="26"/>
        <v>fuel-economy-standard.html</v>
      </c>
      <c r="S93" s="144" t="s">
        <v>170</v>
      </c>
      <c r="T93" s="144" t="s">
        <v>191</v>
      </c>
    </row>
    <row r="94" spans="1:20" ht="112">
      <c r="A94" s="4" t="str">
        <f t="shared" si="22"/>
        <v>Transportation</v>
      </c>
      <c r="B94" s="4" t="str">
        <f t="shared" si="22"/>
        <v>Fuel Economy Standard</v>
      </c>
      <c r="C94" s="4" t="str">
        <f t="shared" si="22"/>
        <v>Percentage Additional Improvement of Fuel Economy Std</v>
      </c>
      <c r="D94" s="144" t="s">
        <v>45</v>
      </c>
      <c r="E94" s="144" t="s">
        <v>42</v>
      </c>
      <c r="F94" s="144" t="s">
        <v>90</v>
      </c>
      <c r="G94" s="144" t="s">
        <v>91</v>
      </c>
      <c r="H94" s="108">
        <v>367</v>
      </c>
      <c r="I94" s="147" t="s">
        <v>46</v>
      </c>
      <c r="J94" s="156" t="str">
        <f t="shared" si="24"/>
        <v>Vehicle Fuel Economy Standards</v>
      </c>
      <c r="K94" s="156" t="str">
        <f t="shared" si="24"/>
        <v>trans fuel economy standards</v>
      </c>
      <c r="L94" s="60">
        <f t="shared" si="24"/>
        <v>0</v>
      </c>
      <c r="M94" s="60">
        <f>M$93</f>
        <v>0.54</v>
      </c>
      <c r="N94" s="60">
        <f t="shared" si="25"/>
        <v>0.01</v>
      </c>
      <c r="O94" s="151" t="str">
        <f t="shared" si="25"/>
        <v>% increase in miles/gal</v>
      </c>
      <c r="P94" s="144" t="s">
        <v>1513</v>
      </c>
      <c r="Q94" s="151" t="str">
        <f t="shared" si="26"/>
        <v>transportation-sector-main.html=fuel-econ-std</v>
      </c>
      <c r="R94" s="158" t="str">
        <f t="shared" si="26"/>
        <v>fuel-economy-standard.html</v>
      </c>
      <c r="S94" s="144" t="s">
        <v>170</v>
      </c>
      <c r="T94" s="45"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80">
      <c r="A95" s="4" t="str">
        <f t="shared" si="22"/>
        <v>Transportation</v>
      </c>
      <c r="B95" s="4" t="str">
        <f t="shared" si="22"/>
        <v>Fuel Economy Standard</v>
      </c>
      <c r="C95" s="4" t="str">
        <f t="shared" si="22"/>
        <v>Percentage Additional Improvement of Fuel Economy Std</v>
      </c>
      <c r="D95" s="144" t="s">
        <v>48</v>
      </c>
      <c r="E95" s="144" t="s">
        <v>43</v>
      </c>
      <c r="F95" s="144" t="s">
        <v>89</v>
      </c>
      <c r="G95" s="144" t="s">
        <v>92</v>
      </c>
      <c r="H95" s="108">
        <v>368</v>
      </c>
      <c r="I95" s="147" t="s">
        <v>46</v>
      </c>
      <c r="J95" s="156" t="str">
        <f t="shared" si="24"/>
        <v>Vehicle Fuel Economy Standards</v>
      </c>
      <c r="K95" s="156" t="str">
        <f t="shared" si="24"/>
        <v>trans fuel economy standards</v>
      </c>
      <c r="L95" s="60">
        <f t="shared" si="24"/>
        <v>0</v>
      </c>
      <c r="M95" s="61">
        <v>0.2</v>
      </c>
      <c r="N95" s="60">
        <f t="shared" si="25"/>
        <v>0.01</v>
      </c>
      <c r="O95" s="151" t="str">
        <f t="shared" si="25"/>
        <v>% increase in miles/gal</v>
      </c>
      <c r="P95" s="144" t="s">
        <v>1514</v>
      </c>
      <c r="Q95" s="151" t="str">
        <f t="shared" si="26"/>
        <v>transportation-sector-main.html=fuel-econ-std</v>
      </c>
      <c r="R95" s="158" t="str">
        <f t="shared" si="26"/>
        <v>fuel-economy-standard.html</v>
      </c>
      <c r="S95" s="144" t="s">
        <v>170</v>
      </c>
      <c r="T95" s="144" t="s">
        <v>192</v>
      </c>
    </row>
    <row r="96" spans="1:20" ht="80">
      <c r="A96" s="4" t="str">
        <f t="shared" si="22"/>
        <v>Transportation</v>
      </c>
      <c r="B96" s="4" t="str">
        <f t="shared" si="22"/>
        <v>Fuel Economy Standard</v>
      </c>
      <c r="C96" s="4" t="str">
        <f t="shared" si="22"/>
        <v>Percentage Additional Improvement of Fuel Economy Std</v>
      </c>
      <c r="D96" s="144" t="s">
        <v>45</v>
      </c>
      <c r="E96" s="144" t="s">
        <v>43</v>
      </c>
      <c r="F96" s="144" t="s">
        <v>90</v>
      </c>
      <c r="G96" s="144" t="s">
        <v>92</v>
      </c>
      <c r="H96" s="108">
        <v>369</v>
      </c>
      <c r="I96" s="147" t="s">
        <v>46</v>
      </c>
      <c r="J96" s="156" t="str">
        <f t="shared" si="24"/>
        <v>Vehicle Fuel Economy Standards</v>
      </c>
      <c r="K96" s="156" t="str">
        <f t="shared" si="24"/>
        <v>trans fuel economy standards</v>
      </c>
      <c r="L96" s="60">
        <f t="shared" si="24"/>
        <v>0</v>
      </c>
      <c r="M96" s="60">
        <f>M$95</f>
        <v>0.2</v>
      </c>
      <c r="N96" s="60">
        <f t="shared" si="25"/>
        <v>0.01</v>
      </c>
      <c r="O96" s="151" t="str">
        <f t="shared" si="25"/>
        <v>% increase in miles/gal</v>
      </c>
      <c r="P96" s="144" t="s">
        <v>1515</v>
      </c>
      <c r="Q96" s="151" t="str">
        <f t="shared" si="26"/>
        <v>transportation-sector-main.html=fuel-econ-std</v>
      </c>
      <c r="R96" s="158" t="str">
        <f t="shared" si="26"/>
        <v>fuel-economy-standard.html</v>
      </c>
      <c r="S96" s="144" t="s">
        <v>170</v>
      </c>
      <c r="T96" s="45" t="str">
        <f>T$95</f>
        <v>U.S. DOE, 2013, "Potential for Energy Efficiency Improvement Beyond the Light-Duty-Vehicle Sector", http://www.nrel.gov/docs/fy13osti/55637.pdf, Section 3.4.5, Paragraph 1</v>
      </c>
    </row>
    <row r="97" spans="1:20" ht="112">
      <c r="A97" s="4" t="str">
        <f t="shared" si="22"/>
        <v>Transportation</v>
      </c>
      <c r="B97" s="4" t="str">
        <f t="shared" si="22"/>
        <v>Fuel Economy Standard</v>
      </c>
      <c r="C97" s="4" t="str">
        <f t="shared" si="22"/>
        <v>Percentage Additional Improvement of Fuel Economy Std</v>
      </c>
      <c r="D97" s="144" t="s">
        <v>48</v>
      </c>
      <c r="E97" s="144" t="s">
        <v>44</v>
      </c>
      <c r="F97" s="144" t="s">
        <v>89</v>
      </c>
      <c r="G97" s="144" t="s">
        <v>93</v>
      </c>
      <c r="H97" s="108">
        <v>370</v>
      </c>
      <c r="I97" s="147" t="s">
        <v>46</v>
      </c>
      <c r="J97" s="156" t="str">
        <f t="shared" si="24"/>
        <v>Vehicle Fuel Economy Standards</v>
      </c>
      <c r="K97" s="156" t="str">
        <f t="shared" si="24"/>
        <v>trans fuel economy standards</v>
      </c>
      <c r="L97" s="60">
        <f t="shared" si="24"/>
        <v>0</v>
      </c>
      <c r="M97" s="61">
        <v>0.2</v>
      </c>
      <c r="N97" s="60">
        <f t="shared" si="25"/>
        <v>0.01</v>
      </c>
      <c r="O97" s="151" t="str">
        <f t="shared" si="25"/>
        <v>% increase in miles/gal</v>
      </c>
      <c r="P97" s="144" t="s">
        <v>1516</v>
      </c>
      <c r="Q97" s="151" t="str">
        <f t="shared" si="26"/>
        <v>transportation-sector-main.html=fuel-econ-std</v>
      </c>
      <c r="R97" s="158" t="str">
        <f t="shared" si="26"/>
        <v>fuel-economy-standard.html</v>
      </c>
      <c r="S97" s="144" t="s">
        <v>170</v>
      </c>
      <c r="T97" s="144" t="s">
        <v>191</v>
      </c>
    </row>
    <row r="98" spans="1:20" ht="112">
      <c r="A98" s="4" t="str">
        <f t="shared" si="22"/>
        <v>Transportation</v>
      </c>
      <c r="B98" s="4" t="str">
        <f t="shared" si="22"/>
        <v>Fuel Economy Standard</v>
      </c>
      <c r="C98" s="4" t="str">
        <f t="shared" si="22"/>
        <v>Percentage Additional Improvement of Fuel Economy Std</v>
      </c>
      <c r="D98" s="144" t="s">
        <v>45</v>
      </c>
      <c r="E98" s="144" t="s">
        <v>44</v>
      </c>
      <c r="F98" s="144" t="s">
        <v>90</v>
      </c>
      <c r="G98" s="144" t="s">
        <v>93</v>
      </c>
      <c r="H98" s="108">
        <v>371</v>
      </c>
      <c r="I98" s="147" t="s">
        <v>46</v>
      </c>
      <c r="J98" s="156" t="str">
        <f t="shared" si="24"/>
        <v>Vehicle Fuel Economy Standards</v>
      </c>
      <c r="K98" s="156" t="str">
        <f t="shared" si="24"/>
        <v>trans fuel economy standards</v>
      </c>
      <c r="L98" s="60">
        <f t="shared" si="24"/>
        <v>0</v>
      </c>
      <c r="M98" s="60">
        <f>M$97</f>
        <v>0.2</v>
      </c>
      <c r="N98" s="60">
        <f t="shared" si="25"/>
        <v>0.01</v>
      </c>
      <c r="O98" s="151" t="str">
        <f t="shared" si="25"/>
        <v>% increase in miles/gal</v>
      </c>
      <c r="P98" s="144" t="s">
        <v>1517</v>
      </c>
      <c r="Q98" s="151" t="str">
        <f t="shared" si="26"/>
        <v>transportation-sector-main.html=fuel-econ-std</v>
      </c>
      <c r="R98" s="158" t="str">
        <f t="shared" si="26"/>
        <v>fuel-economy-standard.html</v>
      </c>
      <c r="S98" s="144" t="s">
        <v>170</v>
      </c>
      <c r="T98" s="45"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12">
      <c r="A99" s="4" t="str">
        <f t="shared" si="22"/>
        <v>Transportation</v>
      </c>
      <c r="B99" s="4" t="str">
        <f t="shared" si="22"/>
        <v>Fuel Economy Standard</v>
      </c>
      <c r="C99" s="4" t="str">
        <f t="shared" si="22"/>
        <v>Percentage Additional Improvement of Fuel Economy Std</v>
      </c>
      <c r="D99" s="144" t="s">
        <v>48</v>
      </c>
      <c r="E99" s="144" t="s">
        <v>120</v>
      </c>
      <c r="F99" s="144" t="s">
        <v>89</v>
      </c>
      <c r="G99" s="144" t="s">
        <v>162</v>
      </c>
      <c r="H99" s="108">
        <v>372</v>
      </c>
      <c r="I99" s="147" t="s">
        <v>46</v>
      </c>
      <c r="J99" s="156" t="str">
        <f t="shared" si="24"/>
        <v>Vehicle Fuel Economy Standards</v>
      </c>
      <c r="K99" s="156" t="str">
        <f t="shared" si="24"/>
        <v>trans fuel economy standards</v>
      </c>
      <c r="L99" s="60">
        <f t="shared" si="24"/>
        <v>0</v>
      </c>
      <c r="M99" s="61">
        <v>0.74</v>
      </c>
      <c r="N99" s="60">
        <f t="shared" si="25"/>
        <v>0.01</v>
      </c>
      <c r="O99" s="151" t="str">
        <f t="shared" si="25"/>
        <v>% increase in miles/gal</v>
      </c>
      <c r="P99" s="144" t="s">
        <v>1518</v>
      </c>
      <c r="Q99" s="151" t="str">
        <f t="shared" si="26"/>
        <v>transportation-sector-main.html=fuel-econ-std</v>
      </c>
      <c r="R99" s="158" t="str">
        <f t="shared" si="26"/>
        <v>fuel-economy-standard.html</v>
      </c>
      <c r="S99" s="144" t="s">
        <v>170</v>
      </c>
      <c r="T99" s="144" t="s">
        <v>393</v>
      </c>
    </row>
    <row r="100" spans="1:20" ht="32">
      <c r="A100" s="4" t="str">
        <f t="shared" si="22"/>
        <v>Transportation</v>
      </c>
      <c r="B100" s="4" t="str">
        <f t="shared" si="22"/>
        <v>Fuel Economy Standard</v>
      </c>
      <c r="C100" s="4" t="str">
        <f t="shared" si="22"/>
        <v>Percentage Additional Improvement of Fuel Economy Std</v>
      </c>
      <c r="D100" s="144" t="s">
        <v>45</v>
      </c>
      <c r="E100" s="144" t="s">
        <v>120</v>
      </c>
      <c r="F100" s="144" t="s">
        <v>90</v>
      </c>
      <c r="G100" s="144" t="s">
        <v>162</v>
      </c>
      <c r="H100" s="108">
        <v>373</v>
      </c>
      <c r="I100" s="147" t="s">
        <v>47</v>
      </c>
      <c r="J100" s="156" t="str">
        <f>J$89</f>
        <v>Vehicle Fuel Economy Standards</v>
      </c>
      <c r="K100" s="156" t="str">
        <f>K$89</f>
        <v>trans fuel economy standards</v>
      </c>
      <c r="L100" s="150"/>
      <c r="M100" s="58"/>
      <c r="N100" s="150"/>
      <c r="O100" s="151"/>
      <c r="P100" s="144"/>
      <c r="Q100" s="151"/>
      <c r="R100" s="158"/>
      <c r="S100" s="144"/>
      <c r="T100" s="144"/>
    </row>
    <row r="101" spans="1:20" s="1" customFormat="1" ht="112">
      <c r="A101" s="1" t="s">
        <v>4</v>
      </c>
      <c r="B101" s="1" t="s">
        <v>936</v>
      </c>
      <c r="C101" s="1" t="s">
        <v>937</v>
      </c>
      <c r="D101" s="144" t="s">
        <v>48</v>
      </c>
      <c r="E101" s="144" t="s">
        <v>40</v>
      </c>
      <c r="F101" s="144" t="s">
        <v>89</v>
      </c>
      <c r="G101" s="144" t="s">
        <v>40</v>
      </c>
      <c r="H101" s="57">
        <v>460</v>
      </c>
      <c r="I101" s="144" t="s">
        <v>46</v>
      </c>
      <c r="J101" s="1" t="s">
        <v>938</v>
      </c>
      <c r="K101" s="3" t="s">
        <v>939</v>
      </c>
      <c r="L101" s="61">
        <v>0</v>
      </c>
      <c r="M101" s="61">
        <v>1</v>
      </c>
      <c r="N101" s="61">
        <v>0.01</v>
      </c>
      <c r="O101" s="144" t="s">
        <v>474</v>
      </c>
      <c r="P101" s="144" t="s">
        <v>1519</v>
      </c>
      <c r="Q101" s="48"/>
      <c r="R101" s="148" t="s">
        <v>1181</v>
      </c>
      <c r="S101" s="159" t="s">
        <v>940</v>
      </c>
      <c r="T101" s="147"/>
    </row>
    <row r="102" spans="1:20" ht="112">
      <c r="A102" s="4" t="str">
        <f t="shared" ref="A102:C112" si="27">A$101</f>
        <v>Transportation</v>
      </c>
      <c r="B102" s="4" t="str">
        <f t="shared" si="27"/>
        <v>Hydrogen Vehicle Sales Mandate</v>
      </c>
      <c r="C102" s="4" t="str">
        <f t="shared" si="27"/>
        <v>Minimum Required Hydrogen Vehicle Sales Percentage</v>
      </c>
      <c r="D102" s="144" t="s">
        <v>45</v>
      </c>
      <c r="E102" s="144" t="s">
        <v>40</v>
      </c>
      <c r="F102" s="144" t="s">
        <v>90</v>
      </c>
      <c r="G102" s="144" t="s">
        <v>40</v>
      </c>
      <c r="H102" s="108">
        <v>461</v>
      </c>
      <c r="I102" s="144" t="s">
        <v>46</v>
      </c>
      <c r="J102" s="4" t="str">
        <f t="shared" ref="J102:O110" si="28">J$101</f>
        <v>Hydrogen Veh Sales Mandate</v>
      </c>
      <c r="K102" s="4" t="str">
        <f t="shared" si="28"/>
        <v>trans hydrogen vehicle minimum</v>
      </c>
      <c r="L102" s="60">
        <f t="shared" si="28"/>
        <v>0</v>
      </c>
      <c r="M102" s="60">
        <f t="shared" si="28"/>
        <v>1</v>
      </c>
      <c r="N102" s="60">
        <f t="shared" si="28"/>
        <v>0.01</v>
      </c>
      <c r="O102" s="151" t="str">
        <f t="shared" si="28"/>
        <v>% of new vehicles sold</v>
      </c>
      <c r="P102" s="144" t="s">
        <v>1520</v>
      </c>
      <c r="Q102" s="151"/>
      <c r="R102" s="158" t="str">
        <f>R$101</f>
        <v>hydrogen-vehicle-mandate.html</v>
      </c>
      <c r="S102" s="144"/>
      <c r="T102" s="144"/>
    </row>
    <row r="103" spans="1:20" ht="112">
      <c r="A103" s="4" t="str">
        <f t="shared" si="27"/>
        <v>Transportation</v>
      </c>
      <c r="B103" s="4" t="str">
        <f t="shared" si="27"/>
        <v>Hydrogen Vehicle Sales Mandate</v>
      </c>
      <c r="C103" s="4" t="str">
        <f t="shared" si="27"/>
        <v>Minimum Required Hydrogen Vehicle Sales Percentage</v>
      </c>
      <c r="D103" s="144" t="s">
        <v>48</v>
      </c>
      <c r="E103" s="144" t="s">
        <v>41</v>
      </c>
      <c r="F103" s="144" t="s">
        <v>89</v>
      </c>
      <c r="G103" s="144" t="s">
        <v>41</v>
      </c>
      <c r="H103" s="57">
        <v>462</v>
      </c>
      <c r="I103" s="144" t="s">
        <v>46</v>
      </c>
      <c r="J103" s="4" t="str">
        <f t="shared" si="28"/>
        <v>Hydrogen Veh Sales Mandate</v>
      </c>
      <c r="K103" s="4" t="str">
        <f t="shared" si="28"/>
        <v>trans hydrogen vehicle minimum</v>
      </c>
      <c r="L103" s="60">
        <f t="shared" si="28"/>
        <v>0</v>
      </c>
      <c r="M103" s="60">
        <f t="shared" si="28"/>
        <v>1</v>
      </c>
      <c r="N103" s="60">
        <f t="shared" si="28"/>
        <v>0.01</v>
      </c>
      <c r="O103" s="151" t="str">
        <f t="shared" si="28"/>
        <v>% of new vehicles sold</v>
      </c>
      <c r="P103" s="144" t="s">
        <v>1521</v>
      </c>
      <c r="Q103" s="151"/>
      <c r="R103" s="158" t="str">
        <f>R$101</f>
        <v>hydrogen-vehicle-mandate.html</v>
      </c>
      <c r="S103" s="144"/>
      <c r="T103" s="144"/>
    </row>
    <row r="104" spans="1:20" ht="112">
      <c r="A104" s="4" t="str">
        <f t="shared" si="27"/>
        <v>Transportation</v>
      </c>
      <c r="B104" s="4" t="str">
        <f t="shared" si="27"/>
        <v>Hydrogen Vehicle Sales Mandate</v>
      </c>
      <c r="C104" s="4" t="str">
        <f t="shared" si="27"/>
        <v>Minimum Required Hydrogen Vehicle Sales Percentage</v>
      </c>
      <c r="D104" s="144" t="s">
        <v>45</v>
      </c>
      <c r="E104" s="144" t="s">
        <v>41</v>
      </c>
      <c r="F104" s="144" t="s">
        <v>90</v>
      </c>
      <c r="G104" s="144" t="s">
        <v>41</v>
      </c>
      <c r="H104" s="108">
        <v>463</v>
      </c>
      <c r="I104" s="144" t="s">
        <v>46</v>
      </c>
      <c r="J104" s="4" t="str">
        <f t="shared" si="28"/>
        <v>Hydrogen Veh Sales Mandate</v>
      </c>
      <c r="K104" s="4" t="str">
        <f t="shared" si="28"/>
        <v>trans hydrogen vehicle minimum</v>
      </c>
      <c r="L104" s="60">
        <f t="shared" si="28"/>
        <v>0</v>
      </c>
      <c r="M104" s="60">
        <f t="shared" si="28"/>
        <v>1</v>
      </c>
      <c r="N104" s="60">
        <f t="shared" si="28"/>
        <v>0.01</v>
      </c>
      <c r="O104" s="151" t="str">
        <f t="shared" si="28"/>
        <v>% of new vehicles sold</v>
      </c>
      <c r="P104" s="144" t="s">
        <v>1522</v>
      </c>
      <c r="Q104" s="151"/>
      <c r="R104" s="158" t="str">
        <f>R$101</f>
        <v>hydrogen-vehicle-mandate.html</v>
      </c>
      <c r="S104" s="144"/>
      <c r="T104" s="144"/>
    </row>
    <row r="105" spans="1:20" ht="64">
      <c r="A105" s="4" t="str">
        <f t="shared" si="27"/>
        <v>Transportation</v>
      </c>
      <c r="B105" s="4" t="str">
        <f t="shared" si="27"/>
        <v>Hydrogen Vehicle Sales Mandate</v>
      </c>
      <c r="C105" s="4" t="str">
        <f t="shared" si="27"/>
        <v>Minimum Required Hydrogen Vehicle Sales Percentage</v>
      </c>
      <c r="D105" s="144" t="s">
        <v>48</v>
      </c>
      <c r="E105" s="144" t="s">
        <v>42</v>
      </c>
      <c r="F105" s="144" t="s">
        <v>89</v>
      </c>
      <c r="G105" s="144" t="s">
        <v>91</v>
      </c>
      <c r="H105" s="108">
        <v>502</v>
      </c>
      <c r="I105" s="144" t="s">
        <v>46</v>
      </c>
      <c r="J105" s="4" t="str">
        <f t="shared" si="28"/>
        <v>Hydrogen Veh Sales Mandate</v>
      </c>
      <c r="K105" s="4" t="str">
        <f t="shared" si="28"/>
        <v>trans hydrogen vehicle minimum</v>
      </c>
      <c r="L105" s="60">
        <f t="shared" si="28"/>
        <v>0</v>
      </c>
      <c r="M105" s="60">
        <f t="shared" si="28"/>
        <v>1</v>
      </c>
      <c r="N105" s="60">
        <f t="shared" si="28"/>
        <v>0.01</v>
      </c>
      <c r="O105" s="151" t="str">
        <f t="shared" si="28"/>
        <v>% of new vehicles sold</v>
      </c>
      <c r="P105" s="144" t="s">
        <v>1203</v>
      </c>
      <c r="Q105" s="151"/>
      <c r="R105" s="158"/>
      <c r="S105" s="144"/>
      <c r="T105" s="144"/>
    </row>
    <row r="106" spans="1:20" ht="64">
      <c r="A106" s="4" t="str">
        <f t="shared" si="27"/>
        <v>Transportation</v>
      </c>
      <c r="B106" s="4" t="str">
        <f t="shared" si="27"/>
        <v>Hydrogen Vehicle Sales Mandate</v>
      </c>
      <c r="C106" s="4" t="str">
        <f t="shared" si="27"/>
        <v>Minimum Required Hydrogen Vehicle Sales Percentage</v>
      </c>
      <c r="D106" s="144" t="s">
        <v>45</v>
      </c>
      <c r="E106" s="144" t="s">
        <v>42</v>
      </c>
      <c r="F106" s="144" t="s">
        <v>90</v>
      </c>
      <c r="G106" s="144" t="s">
        <v>91</v>
      </c>
      <c r="H106" s="108">
        <v>503</v>
      </c>
      <c r="I106" s="144" t="s">
        <v>46</v>
      </c>
      <c r="J106" s="4" t="str">
        <f t="shared" si="28"/>
        <v>Hydrogen Veh Sales Mandate</v>
      </c>
      <c r="K106" s="4" t="str">
        <f t="shared" si="28"/>
        <v>trans hydrogen vehicle minimum</v>
      </c>
      <c r="L106" s="60">
        <f t="shared" si="28"/>
        <v>0</v>
      </c>
      <c r="M106" s="60">
        <f t="shared" si="28"/>
        <v>1</v>
      </c>
      <c r="N106" s="60">
        <f t="shared" si="28"/>
        <v>0.01</v>
      </c>
      <c r="O106" s="151" t="str">
        <f t="shared" si="28"/>
        <v>% of new vehicles sold</v>
      </c>
      <c r="P106" s="144" t="s">
        <v>1204</v>
      </c>
      <c r="Q106" s="151"/>
      <c r="R106" s="158"/>
      <c r="S106" s="144"/>
      <c r="T106" s="144"/>
    </row>
    <row r="107" spans="1:20" ht="64">
      <c r="A107" s="4" t="str">
        <f t="shared" si="27"/>
        <v>Transportation</v>
      </c>
      <c r="B107" s="4" t="str">
        <f t="shared" si="27"/>
        <v>Hydrogen Vehicle Sales Mandate</v>
      </c>
      <c r="C107" s="4" t="str">
        <f t="shared" si="27"/>
        <v>Minimum Required Hydrogen Vehicle Sales Percentage</v>
      </c>
      <c r="D107" s="144" t="s">
        <v>48</v>
      </c>
      <c r="E107" s="144" t="s">
        <v>43</v>
      </c>
      <c r="F107" s="144" t="s">
        <v>89</v>
      </c>
      <c r="G107" s="144" t="s">
        <v>92</v>
      </c>
      <c r="H107" s="108">
        <v>504</v>
      </c>
      <c r="I107" s="144" t="s">
        <v>46</v>
      </c>
      <c r="J107" s="4" t="str">
        <f t="shared" si="28"/>
        <v>Hydrogen Veh Sales Mandate</v>
      </c>
      <c r="K107" s="4" t="str">
        <f t="shared" si="28"/>
        <v>trans hydrogen vehicle minimum</v>
      </c>
      <c r="L107" s="60">
        <f t="shared" si="28"/>
        <v>0</v>
      </c>
      <c r="M107" s="60">
        <f t="shared" si="28"/>
        <v>1</v>
      </c>
      <c r="N107" s="60">
        <f t="shared" si="28"/>
        <v>0.01</v>
      </c>
      <c r="O107" s="151" t="str">
        <f t="shared" si="28"/>
        <v>% of new vehicles sold</v>
      </c>
      <c r="P107" s="144" t="s">
        <v>1201</v>
      </c>
      <c r="Q107" s="151"/>
      <c r="R107" s="158"/>
      <c r="S107" s="144"/>
      <c r="T107" s="144"/>
    </row>
    <row r="108" spans="1:20" ht="64">
      <c r="A108" s="4" t="str">
        <f t="shared" si="27"/>
        <v>Transportation</v>
      </c>
      <c r="B108" s="4" t="str">
        <f t="shared" si="27"/>
        <v>Hydrogen Vehicle Sales Mandate</v>
      </c>
      <c r="C108" s="4" t="str">
        <f t="shared" si="27"/>
        <v>Minimum Required Hydrogen Vehicle Sales Percentage</v>
      </c>
      <c r="D108" s="144" t="s">
        <v>45</v>
      </c>
      <c r="E108" s="144" t="s">
        <v>43</v>
      </c>
      <c r="F108" s="144" t="s">
        <v>90</v>
      </c>
      <c r="G108" s="144" t="s">
        <v>92</v>
      </c>
      <c r="H108" s="108">
        <v>505</v>
      </c>
      <c r="I108" s="144" t="s">
        <v>46</v>
      </c>
      <c r="J108" s="4" t="str">
        <f t="shared" si="28"/>
        <v>Hydrogen Veh Sales Mandate</v>
      </c>
      <c r="K108" s="4" t="str">
        <f t="shared" si="28"/>
        <v>trans hydrogen vehicle minimum</v>
      </c>
      <c r="L108" s="60">
        <f t="shared" si="28"/>
        <v>0</v>
      </c>
      <c r="M108" s="60">
        <f t="shared" si="28"/>
        <v>1</v>
      </c>
      <c r="N108" s="60">
        <f t="shared" si="28"/>
        <v>0.01</v>
      </c>
      <c r="O108" s="151" t="str">
        <f t="shared" si="28"/>
        <v>% of new vehicles sold</v>
      </c>
      <c r="P108" s="144" t="s">
        <v>1202</v>
      </c>
      <c r="Q108" s="151"/>
      <c r="R108" s="158"/>
      <c r="S108" s="144"/>
      <c r="T108" s="144"/>
    </row>
    <row r="109" spans="1:20" ht="64">
      <c r="A109" s="4" t="str">
        <f t="shared" si="27"/>
        <v>Transportation</v>
      </c>
      <c r="B109" s="4" t="str">
        <f t="shared" si="27"/>
        <v>Hydrogen Vehicle Sales Mandate</v>
      </c>
      <c r="C109" s="4" t="str">
        <f t="shared" si="27"/>
        <v>Minimum Required Hydrogen Vehicle Sales Percentage</v>
      </c>
      <c r="D109" s="144" t="s">
        <v>48</v>
      </c>
      <c r="E109" s="144" t="s">
        <v>44</v>
      </c>
      <c r="F109" s="144" t="s">
        <v>89</v>
      </c>
      <c r="G109" s="144" t="s">
        <v>93</v>
      </c>
      <c r="H109" s="108">
        <v>506</v>
      </c>
      <c r="I109" s="144" t="s">
        <v>46</v>
      </c>
      <c r="J109" s="4" t="str">
        <f t="shared" si="28"/>
        <v>Hydrogen Veh Sales Mandate</v>
      </c>
      <c r="K109" s="4" t="str">
        <f t="shared" si="28"/>
        <v>trans hydrogen vehicle minimum</v>
      </c>
      <c r="L109" s="60">
        <f t="shared" si="28"/>
        <v>0</v>
      </c>
      <c r="M109" s="60">
        <f t="shared" si="28"/>
        <v>1</v>
      </c>
      <c r="N109" s="60">
        <f t="shared" si="28"/>
        <v>0.01</v>
      </c>
      <c r="O109" s="151" t="str">
        <f t="shared" si="28"/>
        <v>% of new vehicles sold</v>
      </c>
      <c r="P109" s="144" t="s">
        <v>1205</v>
      </c>
      <c r="Q109" s="151"/>
      <c r="R109" s="158"/>
      <c r="S109" s="144"/>
      <c r="T109" s="144"/>
    </row>
    <row r="110" spans="1:20" ht="80">
      <c r="A110" s="4" t="str">
        <f t="shared" si="27"/>
        <v>Transportation</v>
      </c>
      <c r="B110" s="4" t="str">
        <f t="shared" si="27"/>
        <v>Hydrogen Vehicle Sales Mandate</v>
      </c>
      <c r="C110" s="4" t="str">
        <f t="shared" si="27"/>
        <v>Minimum Required Hydrogen Vehicle Sales Percentage</v>
      </c>
      <c r="D110" s="144" t="s">
        <v>45</v>
      </c>
      <c r="E110" s="144" t="s">
        <v>44</v>
      </c>
      <c r="F110" s="144" t="s">
        <v>90</v>
      </c>
      <c r="G110" s="144" t="s">
        <v>93</v>
      </c>
      <c r="H110" s="108">
        <v>507</v>
      </c>
      <c r="I110" s="144" t="s">
        <v>46</v>
      </c>
      <c r="J110" s="4" t="str">
        <f t="shared" si="28"/>
        <v>Hydrogen Veh Sales Mandate</v>
      </c>
      <c r="K110" s="4" t="str">
        <f t="shared" si="28"/>
        <v>trans hydrogen vehicle minimum</v>
      </c>
      <c r="L110" s="60">
        <f t="shared" si="28"/>
        <v>0</v>
      </c>
      <c r="M110" s="60">
        <f t="shared" si="28"/>
        <v>1</v>
      </c>
      <c r="N110" s="60">
        <f t="shared" si="28"/>
        <v>0.01</v>
      </c>
      <c r="O110" s="151" t="str">
        <f t="shared" si="28"/>
        <v>% of new vehicles sold</v>
      </c>
      <c r="P110" s="144" t="s">
        <v>1206</v>
      </c>
      <c r="Q110" s="151"/>
      <c r="R110" s="158"/>
      <c r="S110" s="144"/>
      <c r="T110" s="144"/>
    </row>
    <row r="111" spans="1:20" ht="32">
      <c r="A111" s="4" t="str">
        <f t="shared" si="27"/>
        <v>Transportation</v>
      </c>
      <c r="B111" s="4" t="str">
        <f t="shared" si="27"/>
        <v>Hydrogen Vehicle Sales Mandate</v>
      </c>
      <c r="C111" s="4" t="str">
        <f t="shared" si="27"/>
        <v>Minimum Required Hydrogen Vehicle Sales Percentage</v>
      </c>
      <c r="D111" s="144" t="s">
        <v>48</v>
      </c>
      <c r="E111" s="144" t="s">
        <v>120</v>
      </c>
      <c r="F111" s="144" t="s">
        <v>89</v>
      </c>
      <c r="G111" s="144" t="s">
        <v>162</v>
      </c>
      <c r="H111" s="108">
        <v>603</v>
      </c>
      <c r="I111" s="147" t="s">
        <v>47</v>
      </c>
      <c r="J111" s="156"/>
      <c r="K111" s="156"/>
      <c r="L111" s="150"/>
      <c r="M111" s="58"/>
      <c r="N111" s="150"/>
      <c r="O111" s="151"/>
      <c r="P111" s="144"/>
      <c r="Q111" s="151"/>
      <c r="R111" s="158"/>
      <c r="S111" s="144"/>
      <c r="T111" s="144"/>
    </row>
    <row r="112" spans="1:20" ht="32">
      <c r="A112" s="4" t="str">
        <f t="shared" si="27"/>
        <v>Transportation</v>
      </c>
      <c r="B112" s="4" t="str">
        <f t="shared" si="27"/>
        <v>Hydrogen Vehicle Sales Mandate</v>
      </c>
      <c r="C112" s="4" t="str">
        <f t="shared" si="27"/>
        <v>Minimum Required Hydrogen Vehicle Sales Percentage</v>
      </c>
      <c r="D112" s="144" t="s">
        <v>45</v>
      </c>
      <c r="E112" s="144" t="s">
        <v>120</v>
      </c>
      <c r="F112" s="144" t="s">
        <v>90</v>
      </c>
      <c r="G112" s="144" t="s">
        <v>162</v>
      </c>
      <c r="H112" s="108">
        <v>604</v>
      </c>
      <c r="I112" s="147" t="s">
        <v>47</v>
      </c>
      <c r="J112" s="156"/>
      <c r="K112" s="156"/>
      <c r="L112" s="150"/>
      <c r="M112" s="58"/>
      <c r="N112" s="150"/>
      <c r="O112" s="151"/>
      <c r="P112" s="144"/>
      <c r="Q112" s="151"/>
      <c r="R112" s="158"/>
      <c r="S112" s="144"/>
      <c r="T112" s="144"/>
    </row>
    <row r="113" spans="1:20" s="1" customFormat="1" ht="64">
      <c r="A113" s="1" t="s">
        <v>4</v>
      </c>
      <c r="B113" s="1" t="s">
        <v>477</v>
      </c>
      <c r="C113" s="1" t="s">
        <v>478</v>
      </c>
      <c r="D113" s="144"/>
      <c r="E113" s="144"/>
      <c r="F113" s="144"/>
      <c r="G113" s="144"/>
      <c r="H113" s="57">
        <v>190</v>
      </c>
      <c r="I113" s="144" t="s">
        <v>46</v>
      </c>
      <c r="J113" s="1" t="s">
        <v>477</v>
      </c>
      <c r="K113" s="3" t="s">
        <v>570</v>
      </c>
      <c r="L113" s="58">
        <v>0</v>
      </c>
      <c r="M113" s="58">
        <v>0.2</v>
      </c>
      <c r="N113" s="58">
        <v>0.01</v>
      </c>
      <c r="O113" s="147" t="s">
        <v>479</v>
      </c>
      <c r="P113" s="144" t="s">
        <v>577</v>
      </c>
      <c r="Q113" s="144" t="s">
        <v>1893</v>
      </c>
      <c r="R113" s="154" t="s">
        <v>480</v>
      </c>
      <c r="S113" s="147" t="s">
        <v>481</v>
      </c>
      <c r="T113" s="147"/>
    </row>
    <row r="114" spans="1:20" ht="96">
      <c r="A114" s="3" t="s">
        <v>4</v>
      </c>
      <c r="B114" s="3" t="s">
        <v>1806</v>
      </c>
      <c r="C114" s="3" t="s">
        <v>1807</v>
      </c>
      <c r="D114" s="144" t="s">
        <v>48</v>
      </c>
      <c r="E114" s="144"/>
      <c r="F114" s="144" t="s">
        <v>1808</v>
      </c>
      <c r="G114" s="144"/>
      <c r="H114" s="108">
        <v>8</v>
      </c>
      <c r="I114" s="144" t="s">
        <v>46</v>
      </c>
      <c r="J114" s="3" t="s">
        <v>1806</v>
      </c>
      <c r="K114" s="3" t="s">
        <v>1809</v>
      </c>
      <c r="L114" s="99">
        <v>0</v>
      </c>
      <c r="M114" s="99">
        <v>1</v>
      </c>
      <c r="N114" s="99">
        <v>0.01</v>
      </c>
      <c r="O114" s="144" t="s">
        <v>1810</v>
      </c>
      <c r="P114" s="144" t="s">
        <v>1811</v>
      </c>
      <c r="Q114" s="144" t="s">
        <v>1894</v>
      </c>
      <c r="R114" s="154" t="s">
        <v>211</v>
      </c>
      <c r="S114" s="160" t="s">
        <v>446</v>
      </c>
      <c r="T114" s="144"/>
    </row>
    <row r="115" spans="1:20" ht="64">
      <c r="A115" s="4" t="str">
        <f>A$114</f>
        <v>Transportation</v>
      </c>
      <c r="B115" s="4" t="str">
        <f>B$114</f>
        <v>Transportation Demand Management</v>
      </c>
      <c r="C115" s="4" t="str">
        <f>C$114</f>
        <v>Fraction of TDM Package Implemented</v>
      </c>
      <c r="D115" s="144" t="s">
        <v>45</v>
      </c>
      <c r="E115" s="144"/>
      <c r="F115" s="144" t="s">
        <v>90</v>
      </c>
      <c r="G115" s="144"/>
      <c r="H115" s="108">
        <v>179</v>
      </c>
      <c r="I115" s="144" t="s">
        <v>46</v>
      </c>
      <c r="J115" s="4" t="str">
        <f t="shared" ref="J115:O115" si="29">J$114</f>
        <v>Transportation Demand Management</v>
      </c>
      <c r="K115" s="60" t="str">
        <f t="shared" si="29"/>
        <v>trans TDM</v>
      </c>
      <c r="L115" s="60">
        <f t="shared" si="29"/>
        <v>0</v>
      </c>
      <c r="M115" s="60">
        <f t="shared" si="29"/>
        <v>1</v>
      </c>
      <c r="N115" s="60">
        <f t="shared" si="29"/>
        <v>0.01</v>
      </c>
      <c r="O115" s="45" t="str">
        <f t="shared" si="29"/>
        <v>% of TDM package implemented</v>
      </c>
      <c r="P115" s="144" t="s">
        <v>578</v>
      </c>
      <c r="Q115" s="45" t="str">
        <f>Q$114</f>
        <v>transportation-sector-main.html=tdm</v>
      </c>
      <c r="R115" s="161" t="str">
        <f>R$114</f>
        <v>transportation-demand-management.html</v>
      </c>
      <c r="S115" s="45" t="str">
        <f>S$114</f>
        <v>International Energy Agency, 2009, "Transport, Energy and CO2: Moving toward Sustainability", http://www.iea.org/publications/freepublications/publication/transport2009.pdf</v>
      </c>
      <c r="T115" s="144"/>
    </row>
    <row r="116" spans="1:20" ht="48">
      <c r="A116" s="3" t="s">
        <v>75</v>
      </c>
      <c r="B116" s="3" t="s">
        <v>15</v>
      </c>
      <c r="C116" s="3" t="s">
        <v>928</v>
      </c>
      <c r="D116" s="144" t="s">
        <v>122</v>
      </c>
      <c r="E116" s="144" t="s">
        <v>266</v>
      </c>
      <c r="F116" s="144" t="s">
        <v>270</v>
      </c>
      <c r="G116" s="144" t="s">
        <v>128</v>
      </c>
      <c r="H116" s="108">
        <v>435</v>
      </c>
      <c r="I116" s="144" t="s">
        <v>46</v>
      </c>
      <c r="J116" s="3" t="s">
        <v>15</v>
      </c>
      <c r="K116" s="3" t="s">
        <v>927</v>
      </c>
      <c r="L116" s="153">
        <v>0</v>
      </c>
      <c r="M116" s="153">
        <v>1</v>
      </c>
      <c r="N116" s="153">
        <v>0.01</v>
      </c>
      <c r="O116" s="144" t="s">
        <v>121</v>
      </c>
      <c r="P116" s="144" t="s">
        <v>1812</v>
      </c>
      <c r="Q116" s="144" t="s">
        <v>1895</v>
      </c>
      <c r="R116" s="154" t="s">
        <v>212</v>
      </c>
      <c r="S116" s="144"/>
      <c r="T116" s="144"/>
    </row>
    <row r="117" spans="1:20" ht="32">
      <c r="A117" s="4" t="str">
        <f t="shared" ref="A117:C130" si="30">A$116</f>
        <v>Buildings and Appliances</v>
      </c>
      <c r="B117" s="4" t="str">
        <f t="shared" si="30"/>
        <v>Building Component Electrification</v>
      </c>
      <c r="C117" s="4" t="str">
        <f t="shared" si="30"/>
        <v>Fraction of New Bldg Components Shifted to Other Fuels</v>
      </c>
      <c r="D117" s="144" t="s">
        <v>123</v>
      </c>
      <c r="E117" s="144" t="s">
        <v>266</v>
      </c>
      <c r="F117" s="144" t="s">
        <v>270</v>
      </c>
      <c r="G117" s="144" t="s">
        <v>129</v>
      </c>
      <c r="H117" s="108">
        <v>436</v>
      </c>
      <c r="I117" s="144" t="s">
        <v>47</v>
      </c>
      <c r="J117" s="4"/>
      <c r="K117" s="4"/>
      <c r="L117" s="60"/>
      <c r="M117" s="60"/>
      <c r="N117" s="60"/>
      <c r="O117" s="45"/>
      <c r="P117" s="144"/>
      <c r="Q117" s="45"/>
      <c r="R117" s="161"/>
      <c r="S117" s="45"/>
      <c r="T117" s="45"/>
    </row>
    <row r="118" spans="1:20" ht="32">
      <c r="A118" s="4" t="str">
        <f t="shared" si="30"/>
        <v>Buildings and Appliances</v>
      </c>
      <c r="B118" s="4" t="str">
        <f t="shared" si="30"/>
        <v>Building Component Electrification</v>
      </c>
      <c r="C118" s="4" t="str">
        <f t="shared" si="30"/>
        <v>Fraction of New Bldg Components Shifted to Other Fuels</v>
      </c>
      <c r="D118" s="144" t="s">
        <v>125</v>
      </c>
      <c r="E118" s="144" t="s">
        <v>266</v>
      </c>
      <c r="F118" s="144" t="s">
        <v>270</v>
      </c>
      <c r="G118" s="144" t="s">
        <v>131</v>
      </c>
      <c r="H118" s="108">
        <v>437</v>
      </c>
      <c r="I118" s="144" t="s">
        <v>47</v>
      </c>
      <c r="J118" s="4"/>
      <c r="K118" s="4"/>
      <c r="L118" s="4"/>
      <c r="M118" s="60"/>
      <c r="N118" s="60"/>
      <c r="O118" s="45"/>
      <c r="P118" s="144"/>
      <c r="Q118" s="45"/>
      <c r="R118" s="161"/>
      <c r="S118" s="45"/>
      <c r="T118" s="45"/>
    </row>
    <row r="119" spans="1:20" ht="48">
      <c r="A119" s="4" t="str">
        <f t="shared" si="30"/>
        <v>Buildings and Appliances</v>
      </c>
      <c r="B119" s="4" t="str">
        <f t="shared" si="30"/>
        <v>Building Component Electrification</v>
      </c>
      <c r="C119" s="4" t="str">
        <f t="shared" si="30"/>
        <v>Fraction of New Bldg Components Shifted to Other Fuels</v>
      </c>
      <c r="D119" s="144" t="s">
        <v>126</v>
      </c>
      <c r="E119" s="144" t="s">
        <v>266</v>
      </c>
      <c r="F119" s="144" t="s">
        <v>270</v>
      </c>
      <c r="G119" s="144" t="s">
        <v>132</v>
      </c>
      <c r="H119" s="108">
        <v>438</v>
      </c>
      <c r="I119" s="144" t="s">
        <v>46</v>
      </c>
      <c r="J119" s="4" t="str">
        <f t="shared" ref="J119:O121" si="31">J$116</f>
        <v>Building Component Electrification</v>
      </c>
      <c r="K119" s="4" t="str">
        <f t="shared" si="31"/>
        <v>bldgs new component fuel shifting</v>
      </c>
      <c r="L119" s="60">
        <f t="shared" si="31"/>
        <v>0</v>
      </c>
      <c r="M119" s="60">
        <f t="shared" si="31"/>
        <v>1</v>
      </c>
      <c r="N119" s="60">
        <f t="shared" si="31"/>
        <v>0.01</v>
      </c>
      <c r="O119" s="45" t="str">
        <f t="shared" si="31"/>
        <v>% of newly sold non-electric building components</v>
      </c>
      <c r="P119" s="144" t="s">
        <v>1813</v>
      </c>
      <c r="Q119" s="45" t="str">
        <f t="shared" ref="Q119:R121" si="32">Q$116</f>
        <v>buildings-sector-main.html=component-elec</v>
      </c>
      <c r="R119" s="161" t="str">
        <f t="shared" si="32"/>
        <v>building-component-electrification.html</v>
      </c>
      <c r="S119" s="45"/>
      <c r="T119" s="45"/>
    </row>
    <row r="120" spans="1:20" ht="48">
      <c r="A120" s="4" t="str">
        <f t="shared" si="30"/>
        <v>Buildings and Appliances</v>
      </c>
      <c r="B120" s="4" t="str">
        <f t="shared" si="30"/>
        <v>Building Component Electrification</v>
      </c>
      <c r="C120" s="4" t="str">
        <f t="shared" si="30"/>
        <v>Fraction of New Bldg Components Shifted to Other Fuels</v>
      </c>
      <c r="D120" s="144" t="s">
        <v>127</v>
      </c>
      <c r="E120" s="144" t="s">
        <v>266</v>
      </c>
      <c r="F120" s="144" t="s">
        <v>270</v>
      </c>
      <c r="G120" s="144" t="s">
        <v>133</v>
      </c>
      <c r="H120" s="108">
        <v>439</v>
      </c>
      <c r="I120" s="144" t="s">
        <v>46</v>
      </c>
      <c r="J120" s="4" t="str">
        <f t="shared" si="31"/>
        <v>Building Component Electrification</v>
      </c>
      <c r="K120" s="4" t="str">
        <f t="shared" si="31"/>
        <v>bldgs new component fuel shifting</v>
      </c>
      <c r="L120" s="60">
        <f t="shared" si="31"/>
        <v>0</v>
      </c>
      <c r="M120" s="60">
        <f t="shared" si="31"/>
        <v>1</v>
      </c>
      <c r="N120" s="60">
        <f t="shared" si="31"/>
        <v>0.01</v>
      </c>
      <c r="O120" s="45" t="str">
        <f t="shared" si="31"/>
        <v>% of newly sold non-electric building components</v>
      </c>
      <c r="P120" s="144" t="s">
        <v>1814</v>
      </c>
      <c r="Q120" s="45" t="str">
        <f t="shared" si="32"/>
        <v>buildings-sector-main.html=component-elec</v>
      </c>
      <c r="R120" s="161" t="str">
        <f t="shared" si="32"/>
        <v>building-component-electrification.html</v>
      </c>
      <c r="S120" s="45"/>
      <c r="T120" s="45"/>
    </row>
    <row r="121" spans="1:20" ht="48">
      <c r="A121" s="4" t="str">
        <f t="shared" si="30"/>
        <v>Buildings and Appliances</v>
      </c>
      <c r="B121" s="4" t="str">
        <f t="shared" si="30"/>
        <v>Building Component Electrification</v>
      </c>
      <c r="C121" s="4" t="str">
        <f t="shared" si="30"/>
        <v>Fraction of New Bldg Components Shifted to Other Fuels</v>
      </c>
      <c r="D121" s="144" t="s">
        <v>122</v>
      </c>
      <c r="E121" s="144" t="s">
        <v>267</v>
      </c>
      <c r="F121" s="144" t="s">
        <v>269</v>
      </c>
      <c r="G121" s="144" t="s">
        <v>128</v>
      </c>
      <c r="H121" s="108">
        <v>440</v>
      </c>
      <c r="I121" s="144" t="s">
        <v>46</v>
      </c>
      <c r="J121" s="4" t="str">
        <f t="shared" si="31"/>
        <v>Building Component Electrification</v>
      </c>
      <c r="K121" s="4" t="str">
        <f t="shared" si="31"/>
        <v>bldgs new component fuel shifting</v>
      </c>
      <c r="L121" s="60">
        <f t="shared" si="31"/>
        <v>0</v>
      </c>
      <c r="M121" s="60">
        <f t="shared" si="31"/>
        <v>1</v>
      </c>
      <c r="N121" s="60">
        <f t="shared" si="31"/>
        <v>0.01</v>
      </c>
      <c r="O121" s="45" t="str">
        <f t="shared" si="31"/>
        <v>% of newly sold non-electric building components</v>
      </c>
      <c r="P121" s="144" t="s">
        <v>1815</v>
      </c>
      <c r="Q121" s="45" t="str">
        <f t="shared" si="32"/>
        <v>buildings-sector-main.html=component-elec</v>
      </c>
      <c r="R121" s="161" t="str">
        <f t="shared" si="32"/>
        <v>building-component-electrification.html</v>
      </c>
      <c r="S121" s="45"/>
      <c r="T121" s="45"/>
    </row>
    <row r="122" spans="1:20" ht="32">
      <c r="A122" s="4" t="str">
        <f t="shared" si="30"/>
        <v>Buildings and Appliances</v>
      </c>
      <c r="B122" s="4" t="str">
        <f t="shared" si="30"/>
        <v>Building Component Electrification</v>
      </c>
      <c r="C122" s="4" t="str">
        <f t="shared" si="30"/>
        <v>Fraction of New Bldg Components Shifted to Other Fuels</v>
      </c>
      <c r="D122" s="144" t="s">
        <v>123</v>
      </c>
      <c r="E122" s="144" t="s">
        <v>267</v>
      </c>
      <c r="F122" s="144" t="s">
        <v>269</v>
      </c>
      <c r="G122" s="144" t="s">
        <v>129</v>
      </c>
      <c r="H122" s="108">
        <v>441</v>
      </c>
      <c r="I122" s="144" t="s">
        <v>47</v>
      </c>
      <c r="J122" s="4"/>
      <c r="K122" s="4"/>
      <c r="L122" s="4"/>
      <c r="M122" s="60"/>
      <c r="N122" s="60"/>
      <c r="O122" s="45"/>
      <c r="P122" s="144"/>
      <c r="Q122" s="45"/>
      <c r="R122" s="161"/>
      <c r="S122" s="45"/>
      <c r="T122" s="45"/>
    </row>
    <row r="123" spans="1:20" ht="32">
      <c r="A123" s="4" t="str">
        <f t="shared" si="30"/>
        <v>Buildings and Appliances</v>
      </c>
      <c r="B123" s="4" t="str">
        <f t="shared" si="30"/>
        <v>Building Component Electrification</v>
      </c>
      <c r="C123" s="4" t="str">
        <f t="shared" si="30"/>
        <v>Fraction of New Bldg Components Shifted to Other Fuels</v>
      </c>
      <c r="D123" s="144" t="s">
        <v>125</v>
      </c>
      <c r="E123" s="144" t="s">
        <v>267</v>
      </c>
      <c r="F123" s="144" t="s">
        <v>269</v>
      </c>
      <c r="G123" s="144" t="s">
        <v>131</v>
      </c>
      <c r="H123" s="108">
        <v>442</v>
      </c>
      <c r="I123" s="144" t="s">
        <v>47</v>
      </c>
      <c r="J123" s="4"/>
      <c r="K123" s="4"/>
      <c r="L123" s="4"/>
      <c r="M123" s="60"/>
      <c r="N123" s="60"/>
      <c r="O123" s="45"/>
      <c r="P123" s="144"/>
      <c r="Q123" s="45"/>
      <c r="R123" s="161"/>
      <c r="S123" s="45"/>
      <c r="T123" s="45"/>
    </row>
    <row r="124" spans="1:20" ht="48">
      <c r="A124" s="4" t="str">
        <f t="shared" si="30"/>
        <v>Buildings and Appliances</v>
      </c>
      <c r="B124" s="4" t="str">
        <f t="shared" si="30"/>
        <v>Building Component Electrification</v>
      </c>
      <c r="C124" s="4" t="str">
        <f t="shared" si="30"/>
        <v>Fraction of New Bldg Components Shifted to Other Fuels</v>
      </c>
      <c r="D124" s="144" t="s">
        <v>126</v>
      </c>
      <c r="E124" s="144" t="s">
        <v>267</v>
      </c>
      <c r="F124" s="144" t="s">
        <v>269</v>
      </c>
      <c r="G124" s="144" t="s">
        <v>132</v>
      </c>
      <c r="H124" s="108">
        <v>443</v>
      </c>
      <c r="I124" s="144" t="s">
        <v>46</v>
      </c>
      <c r="J124" s="4" t="str">
        <f t="shared" ref="J124:O126" si="33">J$116</f>
        <v>Building Component Electrification</v>
      </c>
      <c r="K124" s="4" t="str">
        <f t="shared" si="33"/>
        <v>bldgs new component fuel shifting</v>
      </c>
      <c r="L124" s="60">
        <f t="shared" si="33"/>
        <v>0</v>
      </c>
      <c r="M124" s="60">
        <f t="shared" si="33"/>
        <v>1</v>
      </c>
      <c r="N124" s="60">
        <f t="shared" si="33"/>
        <v>0.01</v>
      </c>
      <c r="O124" s="45" t="str">
        <f t="shared" si="33"/>
        <v>% of newly sold non-electric building components</v>
      </c>
      <c r="P124" s="144" t="s">
        <v>1816</v>
      </c>
      <c r="Q124" s="45" t="str">
        <f t="shared" ref="Q124:R126" si="34">Q$116</f>
        <v>buildings-sector-main.html=component-elec</v>
      </c>
      <c r="R124" s="161" t="str">
        <f t="shared" si="34"/>
        <v>building-component-electrification.html</v>
      </c>
      <c r="S124" s="45"/>
      <c r="T124" s="45"/>
    </row>
    <row r="125" spans="1:20" ht="48">
      <c r="A125" s="4" t="str">
        <f t="shared" si="30"/>
        <v>Buildings and Appliances</v>
      </c>
      <c r="B125" s="4" t="str">
        <f t="shared" si="30"/>
        <v>Building Component Electrification</v>
      </c>
      <c r="C125" s="4" t="str">
        <f t="shared" si="30"/>
        <v>Fraction of New Bldg Components Shifted to Other Fuels</v>
      </c>
      <c r="D125" s="144" t="s">
        <v>127</v>
      </c>
      <c r="E125" s="144" t="s">
        <v>267</v>
      </c>
      <c r="F125" s="144" t="s">
        <v>269</v>
      </c>
      <c r="G125" s="144" t="s">
        <v>133</v>
      </c>
      <c r="H125" s="108">
        <v>444</v>
      </c>
      <c r="I125" s="144" t="s">
        <v>46</v>
      </c>
      <c r="J125" s="4" t="str">
        <f t="shared" si="33"/>
        <v>Building Component Electrification</v>
      </c>
      <c r="K125" s="4" t="str">
        <f t="shared" si="33"/>
        <v>bldgs new component fuel shifting</v>
      </c>
      <c r="L125" s="60">
        <f t="shared" si="33"/>
        <v>0</v>
      </c>
      <c r="M125" s="60">
        <f t="shared" si="33"/>
        <v>1</v>
      </c>
      <c r="N125" s="60">
        <f t="shared" si="33"/>
        <v>0.01</v>
      </c>
      <c r="O125" s="45" t="str">
        <f t="shared" si="33"/>
        <v>% of newly sold non-electric building components</v>
      </c>
      <c r="P125" s="144" t="s">
        <v>1814</v>
      </c>
      <c r="Q125" s="45" t="str">
        <f t="shared" si="34"/>
        <v>buildings-sector-main.html=component-elec</v>
      </c>
      <c r="R125" s="161" t="str">
        <f t="shared" si="34"/>
        <v>building-component-electrification.html</v>
      </c>
      <c r="S125" s="45"/>
      <c r="T125" s="45"/>
    </row>
    <row r="126" spans="1:20" ht="48">
      <c r="A126" s="4" t="str">
        <f t="shared" si="30"/>
        <v>Buildings and Appliances</v>
      </c>
      <c r="B126" s="4" t="str">
        <f t="shared" si="30"/>
        <v>Building Component Electrification</v>
      </c>
      <c r="C126" s="4" t="str">
        <f t="shared" si="30"/>
        <v>Fraction of New Bldg Components Shifted to Other Fuels</v>
      </c>
      <c r="D126" s="144" t="s">
        <v>122</v>
      </c>
      <c r="E126" s="144" t="s">
        <v>268</v>
      </c>
      <c r="F126" s="144" t="s">
        <v>182</v>
      </c>
      <c r="G126" s="144" t="s">
        <v>128</v>
      </c>
      <c r="H126" s="108">
        <v>445</v>
      </c>
      <c r="I126" s="144" t="s">
        <v>46</v>
      </c>
      <c r="J126" s="4" t="str">
        <f t="shared" si="33"/>
        <v>Building Component Electrification</v>
      </c>
      <c r="K126" s="4" t="str">
        <f t="shared" si="33"/>
        <v>bldgs new component fuel shifting</v>
      </c>
      <c r="L126" s="60">
        <f t="shared" si="33"/>
        <v>0</v>
      </c>
      <c r="M126" s="60">
        <f t="shared" si="33"/>
        <v>1</v>
      </c>
      <c r="N126" s="60">
        <f t="shared" si="33"/>
        <v>0.01</v>
      </c>
      <c r="O126" s="45" t="str">
        <f t="shared" si="33"/>
        <v>% of newly sold non-electric building components</v>
      </c>
      <c r="P126" s="144" t="s">
        <v>1817</v>
      </c>
      <c r="Q126" s="45" t="str">
        <f t="shared" si="34"/>
        <v>buildings-sector-main.html=component-elec</v>
      </c>
      <c r="R126" s="161" t="str">
        <f t="shared" si="34"/>
        <v>building-component-electrification.html</v>
      </c>
      <c r="S126" s="45"/>
      <c r="T126" s="45"/>
    </row>
    <row r="127" spans="1:20" ht="32">
      <c r="A127" s="4" t="str">
        <f t="shared" si="30"/>
        <v>Buildings and Appliances</v>
      </c>
      <c r="B127" s="4" t="str">
        <f t="shared" si="30"/>
        <v>Building Component Electrification</v>
      </c>
      <c r="C127" s="4" t="str">
        <f t="shared" si="30"/>
        <v>Fraction of New Bldg Components Shifted to Other Fuels</v>
      </c>
      <c r="D127" s="144" t="s">
        <v>123</v>
      </c>
      <c r="E127" s="144" t="s">
        <v>268</v>
      </c>
      <c r="F127" s="144" t="s">
        <v>182</v>
      </c>
      <c r="G127" s="144" t="s">
        <v>129</v>
      </c>
      <c r="H127" s="108">
        <v>446</v>
      </c>
      <c r="I127" s="144" t="s">
        <v>47</v>
      </c>
      <c r="J127" s="4"/>
      <c r="K127" s="4"/>
      <c r="L127" s="4"/>
      <c r="M127" s="60"/>
      <c r="N127" s="60"/>
      <c r="O127" s="45"/>
      <c r="P127" s="144"/>
      <c r="Q127" s="45"/>
      <c r="R127" s="161"/>
      <c r="S127" s="45"/>
      <c r="T127" s="45"/>
    </row>
    <row r="128" spans="1:20" ht="32">
      <c r="A128" s="4" t="str">
        <f t="shared" si="30"/>
        <v>Buildings and Appliances</v>
      </c>
      <c r="B128" s="4" t="str">
        <f t="shared" si="30"/>
        <v>Building Component Electrification</v>
      </c>
      <c r="C128" s="4" t="str">
        <f t="shared" si="30"/>
        <v>Fraction of New Bldg Components Shifted to Other Fuels</v>
      </c>
      <c r="D128" s="144" t="s">
        <v>125</v>
      </c>
      <c r="E128" s="144" t="s">
        <v>268</v>
      </c>
      <c r="F128" s="144" t="s">
        <v>182</v>
      </c>
      <c r="G128" s="144" t="s">
        <v>131</v>
      </c>
      <c r="H128" s="108">
        <v>447</v>
      </c>
      <c r="I128" s="144" t="s">
        <v>47</v>
      </c>
      <c r="J128" s="4"/>
      <c r="K128" s="4"/>
      <c r="L128" s="4"/>
      <c r="M128" s="60"/>
      <c r="N128" s="60"/>
      <c r="O128" s="45"/>
      <c r="P128" s="144"/>
      <c r="Q128" s="45"/>
      <c r="R128" s="161"/>
      <c r="S128" s="45"/>
      <c r="T128" s="45"/>
    </row>
    <row r="129" spans="1:20" ht="48">
      <c r="A129" s="4" t="str">
        <f t="shared" si="30"/>
        <v>Buildings and Appliances</v>
      </c>
      <c r="B129" s="4" t="str">
        <f t="shared" si="30"/>
        <v>Building Component Electrification</v>
      </c>
      <c r="C129" s="4" t="str">
        <f t="shared" si="30"/>
        <v>Fraction of New Bldg Components Shifted to Other Fuels</v>
      </c>
      <c r="D129" s="144" t="s">
        <v>126</v>
      </c>
      <c r="E129" s="144" t="s">
        <v>268</v>
      </c>
      <c r="F129" s="144" t="s">
        <v>182</v>
      </c>
      <c r="G129" s="144" t="s">
        <v>132</v>
      </c>
      <c r="H129" s="108">
        <v>448</v>
      </c>
      <c r="I129" s="144" t="s">
        <v>46</v>
      </c>
      <c r="J129" s="4" t="str">
        <f t="shared" ref="J129:O130" si="35">J$116</f>
        <v>Building Component Electrification</v>
      </c>
      <c r="K129" s="4" t="str">
        <f t="shared" si="35"/>
        <v>bldgs new component fuel shifting</v>
      </c>
      <c r="L129" s="60">
        <f t="shared" si="35"/>
        <v>0</v>
      </c>
      <c r="M129" s="60">
        <f t="shared" si="35"/>
        <v>1</v>
      </c>
      <c r="N129" s="60">
        <f t="shared" si="35"/>
        <v>0.01</v>
      </c>
      <c r="O129" s="45" t="str">
        <f t="shared" si="35"/>
        <v>% of newly sold non-electric building components</v>
      </c>
      <c r="P129" s="144" t="s">
        <v>1818</v>
      </c>
      <c r="Q129" s="45" t="str">
        <f>Q$116</f>
        <v>buildings-sector-main.html=component-elec</v>
      </c>
      <c r="R129" s="161" t="str">
        <f>R$116</f>
        <v>building-component-electrification.html</v>
      </c>
      <c r="S129" s="45"/>
      <c r="T129" s="45"/>
    </row>
    <row r="130" spans="1:20" ht="48">
      <c r="A130" s="4" t="str">
        <f t="shared" si="30"/>
        <v>Buildings and Appliances</v>
      </c>
      <c r="B130" s="4" t="str">
        <f t="shared" si="30"/>
        <v>Building Component Electrification</v>
      </c>
      <c r="C130" s="4" t="str">
        <f t="shared" si="30"/>
        <v>Fraction of New Bldg Components Shifted to Other Fuels</v>
      </c>
      <c r="D130" s="144" t="s">
        <v>127</v>
      </c>
      <c r="E130" s="144" t="s">
        <v>268</v>
      </c>
      <c r="F130" s="144" t="s">
        <v>182</v>
      </c>
      <c r="G130" s="144" t="s">
        <v>133</v>
      </c>
      <c r="H130" s="108">
        <v>449</v>
      </c>
      <c r="I130" s="144" t="s">
        <v>46</v>
      </c>
      <c r="J130" s="4" t="str">
        <f t="shared" si="35"/>
        <v>Building Component Electrification</v>
      </c>
      <c r="K130" s="4" t="str">
        <f t="shared" si="35"/>
        <v>bldgs new component fuel shifting</v>
      </c>
      <c r="L130" s="60">
        <f t="shared" si="35"/>
        <v>0</v>
      </c>
      <c r="M130" s="60">
        <f t="shared" si="35"/>
        <v>1</v>
      </c>
      <c r="N130" s="60">
        <f t="shared" si="35"/>
        <v>0.01</v>
      </c>
      <c r="O130" s="45" t="str">
        <f t="shared" si="35"/>
        <v>% of newly sold non-electric building components</v>
      </c>
      <c r="P130" s="144" t="s">
        <v>1819</v>
      </c>
      <c r="Q130" s="45" t="str">
        <f>Q$116</f>
        <v>buildings-sector-main.html=component-elec</v>
      </c>
      <c r="R130" s="161" t="str">
        <f>R$116</f>
        <v>building-component-electrification.html</v>
      </c>
      <c r="S130" s="45"/>
      <c r="T130" s="45"/>
    </row>
    <row r="131" spans="1:20" s="4" customFormat="1" ht="112">
      <c r="A131" s="3" t="s">
        <v>75</v>
      </c>
      <c r="B131" s="3" t="s">
        <v>107</v>
      </c>
      <c r="C131" s="3" t="s">
        <v>291</v>
      </c>
      <c r="D131" s="144" t="s">
        <v>122</v>
      </c>
      <c r="E131" s="144" t="s">
        <v>266</v>
      </c>
      <c r="F131" s="144" t="s">
        <v>270</v>
      </c>
      <c r="G131" s="144" t="s">
        <v>128</v>
      </c>
      <c r="H131" s="108">
        <v>13</v>
      </c>
      <c r="I131" s="144" t="s">
        <v>46</v>
      </c>
      <c r="J131" s="3" t="s">
        <v>107</v>
      </c>
      <c r="K131" s="3" t="s">
        <v>569</v>
      </c>
      <c r="L131" s="153">
        <v>0</v>
      </c>
      <c r="M131" s="153">
        <f>ROUND(MaxBoundCalculations!B162,2)</f>
        <v>0.22</v>
      </c>
      <c r="N131" s="153">
        <v>0.01</v>
      </c>
      <c r="O131" s="144" t="s">
        <v>33</v>
      </c>
      <c r="P131" s="144" t="s">
        <v>1820</v>
      </c>
      <c r="Q131" s="144" t="s">
        <v>1896</v>
      </c>
      <c r="R131" s="154" t="s">
        <v>213</v>
      </c>
      <c r="S131" s="144" t="s">
        <v>166</v>
      </c>
      <c r="T131" s="144" t="s">
        <v>434</v>
      </c>
    </row>
    <row r="132" spans="1:20" s="4" customFormat="1" ht="112">
      <c r="A132" s="4" t="str">
        <f t="shared" ref="A132:C148" si="36">A$131</f>
        <v>Buildings and Appliances</v>
      </c>
      <c r="B132" s="4" t="str">
        <f t="shared" si="36"/>
        <v>Building Energy Efficiency Standards</v>
      </c>
      <c r="C132" s="4" t="str">
        <f t="shared" si="36"/>
        <v>Reduction in E Use Allowed by Component Eff Std</v>
      </c>
      <c r="D132" s="144" t="s">
        <v>123</v>
      </c>
      <c r="E132" s="144" t="s">
        <v>266</v>
      </c>
      <c r="F132" s="144" t="s">
        <v>270</v>
      </c>
      <c r="G132" s="144" t="s">
        <v>129</v>
      </c>
      <c r="H132" s="108">
        <v>14</v>
      </c>
      <c r="I132" s="144" t="s">
        <v>46</v>
      </c>
      <c r="J132" s="4" t="str">
        <f t="shared" ref="J132:L148" si="37">J$131</f>
        <v>Building Energy Efficiency Standards</v>
      </c>
      <c r="K132" s="150" t="str">
        <f t="shared" si="37"/>
        <v>bldgs efficiency standards</v>
      </c>
      <c r="L132" s="150">
        <f t="shared" si="37"/>
        <v>0</v>
      </c>
      <c r="M132" s="58">
        <f>ROUND(MaxBoundCalculations!B163,2)</f>
        <v>0.38</v>
      </c>
      <c r="N132" s="150">
        <f t="shared" ref="N132:O148" si="38">N$131</f>
        <v>0.01</v>
      </c>
      <c r="O132" s="151" t="str">
        <f t="shared" si="38"/>
        <v>% reduction in energy use</v>
      </c>
      <c r="P132" s="144" t="s">
        <v>1821</v>
      </c>
      <c r="Q132" s="151" t="str">
        <f t="shared" ref="Q132:S148" si="39">Q$131</f>
        <v>buildings-sector-main.html=eff-stds</v>
      </c>
      <c r="R132" s="158" t="str">
        <f t="shared" si="39"/>
        <v>building-energy-efficiency-standards.html</v>
      </c>
      <c r="S132" s="15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151" t="str">
        <f t="shared" ref="T132:T148" si="40">T131</f>
        <v>Itron, 2007, "ASSESSMENT OF LONG-TERM
ELECTRIC ENERGY EFFICIENCY
POTENTIAL IN CALIFORNIA’S
RESIDENTIAL SECTOR," http://www.energy.ca.gov/2007publications/CEC-500-2007-002/CEC-500-2007-002.PDF, p.33, Table 5-1</v>
      </c>
    </row>
    <row r="133" spans="1:20" s="4" customFormat="1" ht="112">
      <c r="A133" s="4" t="str">
        <f t="shared" si="36"/>
        <v>Buildings and Appliances</v>
      </c>
      <c r="B133" s="4" t="str">
        <f t="shared" si="36"/>
        <v>Building Energy Efficiency Standards</v>
      </c>
      <c r="C133" s="4" t="str">
        <f t="shared" si="36"/>
        <v>Reduction in E Use Allowed by Component Eff Std</v>
      </c>
      <c r="D133" s="144" t="s">
        <v>124</v>
      </c>
      <c r="E133" s="144" t="s">
        <v>266</v>
      </c>
      <c r="F133" s="144" t="s">
        <v>270</v>
      </c>
      <c r="G133" s="144" t="s">
        <v>130</v>
      </c>
      <c r="H133" s="108">
        <v>15</v>
      </c>
      <c r="I133" s="144" t="s">
        <v>46</v>
      </c>
      <c r="J133" s="4" t="str">
        <f t="shared" si="37"/>
        <v>Building Energy Efficiency Standards</v>
      </c>
      <c r="K133" s="150" t="str">
        <f t="shared" si="37"/>
        <v>bldgs efficiency standards</v>
      </c>
      <c r="L133" s="150">
        <f t="shared" si="37"/>
        <v>0</v>
      </c>
      <c r="M133" s="58">
        <f>ROUND(MaxBoundCalculations!B163,2)</f>
        <v>0.38</v>
      </c>
      <c r="N133" s="150">
        <f t="shared" si="38"/>
        <v>0.01</v>
      </c>
      <c r="O133" s="151" t="str">
        <f t="shared" si="38"/>
        <v>% reduction in energy use</v>
      </c>
      <c r="P133" s="144" t="s">
        <v>1822</v>
      </c>
      <c r="Q133" s="151" t="str">
        <f t="shared" si="39"/>
        <v>buildings-sector-main.html=eff-stds</v>
      </c>
      <c r="R133" s="158" t="str">
        <f t="shared" si="39"/>
        <v>building-energy-efficiency-standards.html</v>
      </c>
      <c r="S133" s="15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151" t="str">
        <f t="shared" si="40"/>
        <v>Itron, 2007, "ASSESSMENT OF LONG-TERM
ELECTRIC ENERGY EFFICIENCY
POTENTIAL IN CALIFORNIA’S
RESIDENTIAL SECTOR," http://www.energy.ca.gov/2007publications/CEC-500-2007-002/CEC-500-2007-002.PDF, p.33, Table 5-1</v>
      </c>
    </row>
    <row r="134" spans="1:20" s="4" customFormat="1" ht="112">
      <c r="A134" s="4" t="str">
        <f t="shared" si="36"/>
        <v>Buildings and Appliances</v>
      </c>
      <c r="B134" s="4" t="str">
        <f t="shared" si="36"/>
        <v>Building Energy Efficiency Standards</v>
      </c>
      <c r="C134" s="4" t="str">
        <f t="shared" si="36"/>
        <v>Reduction in E Use Allowed by Component Eff Std</v>
      </c>
      <c r="D134" s="144" t="s">
        <v>125</v>
      </c>
      <c r="E134" s="144" t="s">
        <v>266</v>
      </c>
      <c r="F134" s="144" t="s">
        <v>270</v>
      </c>
      <c r="G134" s="144" t="s">
        <v>131</v>
      </c>
      <c r="H134" s="108">
        <v>16</v>
      </c>
      <c r="I134" s="144" t="s">
        <v>46</v>
      </c>
      <c r="J134" s="4" t="str">
        <f t="shared" si="37"/>
        <v>Building Energy Efficiency Standards</v>
      </c>
      <c r="K134" s="150" t="str">
        <f t="shared" si="37"/>
        <v>bldgs efficiency standards</v>
      </c>
      <c r="L134" s="150">
        <f t="shared" si="37"/>
        <v>0</v>
      </c>
      <c r="M134" s="58">
        <f>ROUND(MaxBoundCalculations!B161,2)</f>
        <v>0.4</v>
      </c>
      <c r="N134" s="150">
        <f t="shared" si="38"/>
        <v>0.01</v>
      </c>
      <c r="O134" s="151" t="str">
        <f t="shared" si="38"/>
        <v>% reduction in energy use</v>
      </c>
      <c r="P134" s="144" t="s">
        <v>1823</v>
      </c>
      <c r="Q134" s="151" t="str">
        <f t="shared" si="39"/>
        <v>buildings-sector-main.html=eff-stds</v>
      </c>
      <c r="R134" s="158" t="str">
        <f t="shared" si="39"/>
        <v>building-energy-efficiency-standards.html</v>
      </c>
      <c r="S134" s="15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151" t="str">
        <f t="shared" si="40"/>
        <v>Itron, 2007, "ASSESSMENT OF LONG-TERM
ELECTRIC ENERGY EFFICIENCY
POTENTIAL IN CALIFORNIA’S
RESIDENTIAL SECTOR," http://www.energy.ca.gov/2007publications/CEC-500-2007-002/CEC-500-2007-002.PDF, p.33, Table 5-1</v>
      </c>
    </row>
    <row r="135" spans="1:20" s="4" customFormat="1" ht="112">
      <c r="A135" s="4" t="str">
        <f t="shared" si="36"/>
        <v>Buildings and Appliances</v>
      </c>
      <c r="B135" s="4" t="str">
        <f t="shared" si="36"/>
        <v>Building Energy Efficiency Standards</v>
      </c>
      <c r="C135" s="4" t="str">
        <f t="shared" si="36"/>
        <v>Reduction in E Use Allowed by Component Eff Std</v>
      </c>
      <c r="D135" s="144" t="s">
        <v>126</v>
      </c>
      <c r="E135" s="144" t="s">
        <v>266</v>
      </c>
      <c r="F135" s="144" t="s">
        <v>270</v>
      </c>
      <c r="G135" s="144" t="s">
        <v>132</v>
      </c>
      <c r="H135" s="108">
        <v>17</v>
      </c>
      <c r="I135" s="144" t="s">
        <v>46</v>
      </c>
      <c r="J135" s="4" t="str">
        <f t="shared" si="37"/>
        <v>Building Energy Efficiency Standards</v>
      </c>
      <c r="K135" s="150" t="str">
        <f t="shared" si="37"/>
        <v>bldgs efficiency standards</v>
      </c>
      <c r="L135" s="150">
        <f t="shared" si="37"/>
        <v>0</v>
      </c>
      <c r="M135" s="58">
        <f>ROUND(MaxBoundCalculations!B159,2)</f>
        <v>0.38</v>
      </c>
      <c r="N135" s="150">
        <f t="shared" si="38"/>
        <v>0.01</v>
      </c>
      <c r="O135" s="151" t="str">
        <f t="shared" si="38"/>
        <v>% reduction in energy use</v>
      </c>
      <c r="P135" s="144" t="s">
        <v>1824</v>
      </c>
      <c r="Q135" s="151" t="str">
        <f t="shared" si="39"/>
        <v>buildings-sector-main.html=eff-stds</v>
      </c>
      <c r="R135" s="158" t="str">
        <f t="shared" si="39"/>
        <v>building-energy-efficiency-standards.html</v>
      </c>
      <c r="S135" s="15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151" t="str">
        <f t="shared" si="40"/>
        <v>Itron, 2007, "ASSESSMENT OF LONG-TERM
ELECTRIC ENERGY EFFICIENCY
POTENTIAL IN CALIFORNIA’S
RESIDENTIAL SECTOR," http://www.energy.ca.gov/2007publications/CEC-500-2007-002/CEC-500-2007-002.PDF, p.33, Table 5-1</v>
      </c>
    </row>
    <row r="136" spans="1:20" s="4" customFormat="1" ht="112">
      <c r="A136" s="4" t="str">
        <f t="shared" si="36"/>
        <v>Buildings and Appliances</v>
      </c>
      <c r="B136" s="4" t="str">
        <f t="shared" si="36"/>
        <v>Building Energy Efficiency Standards</v>
      </c>
      <c r="C136" s="4" t="str">
        <f t="shared" si="36"/>
        <v>Reduction in E Use Allowed by Component Eff Std</v>
      </c>
      <c r="D136" s="144" t="s">
        <v>127</v>
      </c>
      <c r="E136" s="144" t="s">
        <v>266</v>
      </c>
      <c r="F136" s="144" t="s">
        <v>270</v>
      </c>
      <c r="G136" s="144" t="s">
        <v>133</v>
      </c>
      <c r="H136" s="108">
        <v>18</v>
      </c>
      <c r="I136" s="144" t="s">
        <v>46</v>
      </c>
      <c r="J136" s="4" t="str">
        <f t="shared" si="37"/>
        <v>Building Energy Efficiency Standards</v>
      </c>
      <c r="K136" s="150" t="str">
        <f t="shared" si="37"/>
        <v>bldgs efficiency standards</v>
      </c>
      <c r="L136" s="150">
        <f t="shared" si="37"/>
        <v>0</v>
      </c>
      <c r="M136" s="58">
        <f>ROUND(MaxBoundCalculations!B160,2)</f>
        <v>0.11</v>
      </c>
      <c r="N136" s="150">
        <f t="shared" si="38"/>
        <v>0.01</v>
      </c>
      <c r="O136" s="151" t="str">
        <f t="shared" si="38"/>
        <v>% reduction in energy use</v>
      </c>
      <c r="P136" s="144" t="s">
        <v>1825</v>
      </c>
      <c r="Q136" s="151" t="str">
        <f t="shared" si="39"/>
        <v>buildings-sector-main.html=eff-stds</v>
      </c>
      <c r="R136" s="158" t="str">
        <f t="shared" si="39"/>
        <v>building-energy-efficiency-standards.html</v>
      </c>
      <c r="S136" s="15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151" t="str">
        <f t="shared" si="40"/>
        <v>Itron, 2007, "ASSESSMENT OF LONG-TERM
ELECTRIC ENERGY EFFICIENCY
POTENTIAL IN CALIFORNIA’S
RESIDENTIAL SECTOR," http://www.energy.ca.gov/2007publications/CEC-500-2007-002/CEC-500-2007-002.PDF, p.33, Table 5-1</v>
      </c>
    </row>
    <row r="137" spans="1:20" s="4" customFormat="1" ht="112">
      <c r="A137" s="4" t="str">
        <f t="shared" si="36"/>
        <v>Buildings and Appliances</v>
      </c>
      <c r="B137" s="4" t="str">
        <f t="shared" si="36"/>
        <v>Building Energy Efficiency Standards</v>
      </c>
      <c r="C137" s="4" t="str">
        <f t="shared" si="36"/>
        <v>Reduction in E Use Allowed by Component Eff Std</v>
      </c>
      <c r="D137" s="144" t="s">
        <v>122</v>
      </c>
      <c r="E137" s="144" t="s">
        <v>267</v>
      </c>
      <c r="F137" s="144" t="s">
        <v>269</v>
      </c>
      <c r="G137" s="144" t="s">
        <v>128</v>
      </c>
      <c r="H137" s="108">
        <v>150</v>
      </c>
      <c r="I137" s="144" t="s">
        <v>46</v>
      </c>
      <c r="J137" s="4" t="str">
        <f t="shared" si="37"/>
        <v>Building Energy Efficiency Standards</v>
      </c>
      <c r="K137" s="150" t="str">
        <f t="shared" si="37"/>
        <v>bldgs efficiency standards</v>
      </c>
      <c r="L137" s="150">
        <f t="shared" si="37"/>
        <v>0</v>
      </c>
      <c r="M137" s="150">
        <f t="shared" ref="M137:M148" si="41">M131</f>
        <v>0.22</v>
      </c>
      <c r="N137" s="150">
        <f t="shared" si="38"/>
        <v>0.01</v>
      </c>
      <c r="O137" s="151" t="str">
        <f t="shared" si="38"/>
        <v>% reduction in energy use</v>
      </c>
      <c r="P137" s="144" t="s">
        <v>1826</v>
      </c>
      <c r="Q137" s="151" t="str">
        <f t="shared" si="39"/>
        <v>buildings-sector-main.html=eff-stds</v>
      </c>
      <c r="R137" s="158" t="str">
        <f t="shared" si="39"/>
        <v>building-energy-efficiency-standards.html</v>
      </c>
      <c r="S137" s="15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151" t="str">
        <f t="shared" si="40"/>
        <v>Itron, 2007, "ASSESSMENT OF LONG-TERM
ELECTRIC ENERGY EFFICIENCY
POTENTIAL IN CALIFORNIA’S
RESIDENTIAL SECTOR," http://www.energy.ca.gov/2007publications/CEC-500-2007-002/CEC-500-2007-002.PDF, p.33, Table 5-1</v>
      </c>
    </row>
    <row r="138" spans="1:20" s="4" customFormat="1" ht="112">
      <c r="A138" s="4" t="str">
        <f t="shared" si="36"/>
        <v>Buildings and Appliances</v>
      </c>
      <c r="B138" s="4" t="str">
        <f t="shared" si="36"/>
        <v>Building Energy Efficiency Standards</v>
      </c>
      <c r="C138" s="4" t="str">
        <f t="shared" si="36"/>
        <v>Reduction in E Use Allowed by Component Eff Std</v>
      </c>
      <c r="D138" s="144" t="s">
        <v>123</v>
      </c>
      <c r="E138" s="144" t="s">
        <v>267</v>
      </c>
      <c r="F138" s="144" t="s">
        <v>269</v>
      </c>
      <c r="G138" s="144" t="s">
        <v>129</v>
      </c>
      <c r="H138" s="108">
        <v>151</v>
      </c>
      <c r="I138" s="144" t="s">
        <v>46</v>
      </c>
      <c r="J138" s="4" t="str">
        <f t="shared" si="37"/>
        <v>Building Energy Efficiency Standards</v>
      </c>
      <c r="K138" s="150" t="str">
        <f t="shared" si="37"/>
        <v>bldgs efficiency standards</v>
      </c>
      <c r="L138" s="150">
        <f t="shared" si="37"/>
        <v>0</v>
      </c>
      <c r="M138" s="150">
        <f t="shared" si="41"/>
        <v>0.38</v>
      </c>
      <c r="N138" s="150">
        <f t="shared" si="38"/>
        <v>0.01</v>
      </c>
      <c r="O138" s="151" t="str">
        <f t="shared" si="38"/>
        <v>% reduction in energy use</v>
      </c>
      <c r="P138" s="144" t="s">
        <v>1827</v>
      </c>
      <c r="Q138" s="151" t="str">
        <f t="shared" si="39"/>
        <v>buildings-sector-main.html=eff-stds</v>
      </c>
      <c r="R138" s="158" t="str">
        <f t="shared" si="39"/>
        <v>building-energy-efficiency-standards.html</v>
      </c>
      <c r="S138" s="15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151" t="str">
        <f t="shared" si="40"/>
        <v>Itron, 2007, "ASSESSMENT OF LONG-TERM
ELECTRIC ENERGY EFFICIENCY
POTENTIAL IN CALIFORNIA’S
RESIDENTIAL SECTOR," http://www.energy.ca.gov/2007publications/CEC-500-2007-002/CEC-500-2007-002.PDF, p.33, Table 5-1</v>
      </c>
    </row>
    <row r="139" spans="1:20" s="4" customFormat="1" ht="112">
      <c r="A139" s="4" t="str">
        <f t="shared" si="36"/>
        <v>Buildings and Appliances</v>
      </c>
      <c r="B139" s="4" t="str">
        <f t="shared" si="36"/>
        <v>Building Energy Efficiency Standards</v>
      </c>
      <c r="C139" s="4" t="str">
        <f t="shared" si="36"/>
        <v>Reduction in E Use Allowed by Component Eff Std</v>
      </c>
      <c r="D139" s="144" t="s">
        <v>124</v>
      </c>
      <c r="E139" s="144" t="s">
        <v>267</v>
      </c>
      <c r="F139" s="144" t="s">
        <v>269</v>
      </c>
      <c r="G139" s="144" t="s">
        <v>130</v>
      </c>
      <c r="H139" s="108">
        <v>152</v>
      </c>
      <c r="I139" s="144" t="s">
        <v>46</v>
      </c>
      <c r="J139" s="4" t="str">
        <f t="shared" si="37"/>
        <v>Building Energy Efficiency Standards</v>
      </c>
      <c r="K139" s="150" t="str">
        <f t="shared" si="37"/>
        <v>bldgs efficiency standards</v>
      </c>
      <c r="L139" s="150">
        <f t="shared" si="37"/>
        <v>0</v>
      </c>
      <c r="M139" s="150">
        <f t="shared" si="41"/>
        <v>0.38</v>
      </c>
      <c r="N139" s="150">
        <f t="shared" si="38"/>
        <v>0.01</v>
      </c>
      <c r="O139" s="151" t="str">
        <f t="shared" si="38"/>
        <v>% reduction in energy use</v>
      </c>
      <c r="P139" s="144" t="s">
        <v>1828</v>
      </c>
      <c r="Q139" s="151" t="str">
        <f t="shared" si="39"/>
        <v>buildings-sector-main.html=eff-stds</v>
      </c>
      <c r="R139" s="158" t="str">
        <f t="shared" si="39"/>
        <v>building-energy-efficiency-standards.html</v>
      </c>
      <c r="S139" s="15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151" t="str">
        <f t="shared" si="40"/>
        <v>Itron, 2007, "ASSESSMENT OF LONG-TERM
ELECTRIC ENERGY EFFICIENCY
POTENTIAL IN CALIFORNIA’S
RESIDENTIAL SECTOR," http://www.energy.ca.gov/2007publications/CEC-500-2007-002/CEC-500-2007-002.PDF, p.33, Table 5-1</v>
      </c>
    </row>
    <row r="140" spans="1:20" s="4" customFormat="1" ht="112">
      <c r="A140" s="4" t="str">
        <f t="shared" si="36"/>
        <v>Buildings and Appliances</v>
      </c>
      <c r="B140" s="4" t="str">
        <f t="shared" si="36"/>
        <v>Building Energy Efficiency Standards</v>
      </c>
      <c r="C140" s="4" t="str">
        <f t="shared" si="36"/>
        <v>Reduction in E Use Allowed by Component Eff Std</v>
      </c>
      <c r="D140" s="144" t="s">
        <v>125</v>
      </c>
      <c r="E140" s="144" t="s">
        <v>267</v>
      </c>
      <c r="F140" s="144" t="s">
        <v>269</v>
      </c>
      <c r="G140" s="144" t="s">
        <v>131</v>
      </c>
      <c r="H140" s="108">
        <v>153</v>
      </c>
      <c r="I140" s="144" t="s">
        <v>46</v>
      </c>
      <c r="J140" s="4" t="str">
        <f t="shared" si="37"/>
        <v>Building Energy Efficiency Standards</v>
      </c>
      <c r="K140" s="150" t="str">
        <f t="shared" si="37"/>
        <v>bldgs efficiency standards</v>
      </c>
      <c r="L140" s="150">
        <f t="shared" si="37"/>
        <v>0</v>
      </c>
      <c r="M140" s="150">
        <f t="shared" si="41"/>
        <v>0.4</v>
      </c>
      <c r="N140" s="150">
        <f t="shared" si="38"/>
        <v>0.01</v>
      </c>
      <c r="O140" s="151" t="str">
        <f t="shared" si="38"/>
        <v>% reduction in energy use</v>
      </c>
      <c r="P140" s="144" t="s">
        <v>1829</v>
      </c>
      <c r="Q140" s="151" t="str">
        <f t="shared" si="39"/>
        <v>buildings-sector-main.html=eff-stds</v>
      </c>
      <c r="R140" s="158" t="str">
        <f t="shared" si="39"/>
        <v>building-energy-efficiency-standards.html</v>
      </c>
      <c r="S140" s="15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151" t="str">
        <f t="shared" si="40"/>
        <v>Itron, 2007, "ASSESSMENT OF LONG-TERM
ELECTRIC ENERGY EFFICIENCY
POTENTIAL IN CALIFORNIA’S
RESIDENTIAL SECTOR," http://www.energy.ca.gov/2007publications/CEC-500-2007-002/CEC-500-2007-002.PDF, p.33, Table 5-1</v>
      </c>
    </row>
    <row r="141" spans="1:20" s="4" customFormat="1" ht="112">
      <c r="A141" s="4" t="str">
        <f t="shared" si="36"/>
        <v>Buildings and Appliances</v>
      </c>
      <c r="B141" s="4" t="str">
        <f t="shared" si="36"/>
        <v>Building Energy Efficiency Standards</v>
      </c>
      <c r="C141" s="4" t="str">
        <f t="shared" si="36"/>
        <v>Reduction in E Use Allowed by Component Eff Std</v>
      </c>
      <c r="D141" s="144" t="s">
        <v>126</v>
      </c>
      <c r="E141" s="144" t="s">
        <v>267</v>
      </c>
      <c r="F141" s="144" t="s">
        <v>269</v>
      </c>
      <c r="G141" s="144" t="s">
        <v>132</v>
      </c>
      <c r="H141" s="108">
        <v>154</v>
      </c>
      <c r="I141" s="144" t="s">
        <v>46</v>
      </c>
      <c r="J141" s="4" t="str">
        <f t="shared" si="37"/>
        <v>Building Energy Efficiency Standards</v>
      </c>
      <c r="K141" s="150" t="str">
        <f t="shared" si="37"/>
        <v>bldgs efficiency standards</v>
      </c>
      <c r="L141" s="150">
        <f t="shared" si="37"/>
        <v>0</v>
      </c>
      <c r="M141" s="150">
        <f t="shared" si="41"/>
        <v>0.38</v>
      </c>
      <c r="N141" s="150">
        <f t="shared" si="38"/>
        <v>0.01</v>
      </c>
      <c r="O141" s="151" t="str">
        <f t="shared" si="38"/>
        <v>% reduction in energy use</v>
      </c>
      <c r="P141" s="144" t="s">
        <v>1830</v>
      </c>
      <c r="Q141" s="151" t="str">
        <f t="shared" si="39"/>
        <v>buildings-sector-main.html=eff-stds</v>
      </c>
      <c r="R141" s="158" t="str">
        <f t="shared" si="39"/>
        <v>building-energy-efficiency-standards.html</v>
      </c>
      <c r="S141" s="15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151" t="str">
        <f t="shared" si="40"/>
        <v>Itron, 2007, "ASSESSMENT OF LONG-TERM
ELECTRIC ENERGY EFFICIENCY
POTENTIAL IN CALIFORNIA’S
RESIDENTIAL SECTOR," http://www.energy.ca.gov/2007publications/CEC-500-2007-002/CEC-500-2007-002.PDF, p.33, Table 5-1</v>
      </c>
    </row>
    <row r="142" spans="1:20" s="4" customFormat="1" ht="112">
      <c r="A142" s="4" t="str">
        <f t="shared" si="36"/>
        <v>Buildings and Appliances</v>
      </c>
      <c r="B142" s="4" t="str">
        <f t="shared" si="36"/>
        <v>Building Energy Efficiency Standards</v>
      </c>
      <c r="C142" s="4" t="str">
        <f t="shared" si="36"/>
        <v>Reduction in E Use Allowed by Component Eff Std</v>
      </c>
      <c r="D142" s="144" t="s">
        <v>127</v>
      </c>
      <c r="E142" s="144" t="s">
        <v>267</v>
      </c>
      <c r="F142" s="144" t="s">
        <v>269</v>
      </c>
      <c r="G142" s="144" t="s">
        <v>133</v>
      </c>
      <c r="H142" s="108">
        <v>155</v>
      </c>
      <c r="I142" s="144" t="s">
        <v>46</v>
      </c>
      <c r="J142" s="4" t="str">
        <f t="shared" si="37"/>
        <v>Building Energy Efficiency Standards</v>
      </c>
      <c r="K142" s="150" t="str">
        <f t="shared" si="37"/>
        <v>bldgs efficiency standards</v>
      </c>
      <c r="L142" s="150">
        <f t="shared" si="37"/>
        <v>0</v>
      </c>
      <c r="M142" s="150">
        <f t="shared" si="41"/>
        <v>0.11</v>
      </c>
      <c r="N142" s="150">
        <f t="shared" si="38"/>
        <v>0.01</v>
      </c>
      <c r="O142" s="151" t="str">
        <f t="shared" si="38"/>
        <v>% reduction in energy use</v>
      </c>
      <c r="P142" s="144" t="s">
        <v>1831</v>
      </c>
      <c r="Q142" s="151" t="str">
        <f t="shared" si="39"/>
        <v>buildings-sector-main.html=eff-stds</v>
      </c>
      <c r="R142" s="158" t="str">
        <f t="shared" si="39"/>
        <v>building-energy-efficiency-standards.html</v>
      </c>
      <c r="S142" s="15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51" t="str">
        <f t="shared" si="40"/>
        <v>Itron, 2007, "ASSESSMENT OF LONG-TERM
ELECTRIC ENERGY EFFICIENCY
POTENTIAL IN CALIFORNIA’S
RESIDENTIAL SECTOR," http://www.energy.ca.gov/2007publications/CEC-500-2007-002/CEC-500-2007-002.PDF, p.33, Table 5-1</v>
      </c>
    </row>
    <row r="143" spans="1:20" s="4" customFormat="1" ht="112">
      <c r="A143" s="4" t="str">
        <f t="shared" si="36"/>
        <v>Buildings and Appliances</v>
      </c>
      <c r="B143" s="4" t="str">
        <f t="shared" si="36"/>
        <v>Building Energy Efficiency Standards</v>
      </c>
      <c r="C143" s="4" t="str">
        <f t="shared" si="36"/>
        <v>Reduction in E Use Allowed by Component Eff Std</v>
      </c>
      <c r="D143" s="144" t="s">
        <v>122</v>
      </c>
      <c r="E143" s="144" t="s">
        <v>268</v>
      </c>
      <c r="F143" s="144" t="s">
        <v>182</v>
      </c>
      <c r="G143" s="144" t="s">
        <v>128</v>
      </c>
      <c r="H143" s="108">
        <v>156</v>
      </c>
      <c r="I143" s="144" t="s">
        <v>46</v>
      </c>
      <c r="J143" s="4" t="str">
        <f t="shared" si="37"/>
        <v>Building Energy Efficiency Standards</v>
      </c>
      <c r="K143" s="150" t="str">
        <f t="shared" si="37"/>
        <v>bldgs efficiency standards</v>
      </c>
      <c r="L143" s="150">
        <f t="shared" si="37"/>
        <v>0</v>
      </c>
      <c r="M143" s="150">
        <f t="shared" si="41"/>
        <v>0.22</v>
      </c>
      <c r="N143" s="150">
        <f t="shared" si="38"/>
        <v>0.01</v>
      </c>
      <c r="O143" s="151" t="str">
        <f t="shared" si="38"/>
        <v>% reduction in energy use</v>
      </c>
      <c r="P143" s="144" t="s">
        <v>1832</v>
      </c>
      <c r="Q143" s="151" t="str">
        <f t="shared" si="39"/>
        <v>buildings-sector-main.html=eff-stds</v>
      </c>
      <c r="R143" s="158" t="str">
        <f t="shared" si="39"/>
        <v>building-energy-efficiency-standards.html</v>
      </c>
      <c r="S143" s="15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51" t="str">
        <f t="shared" si="40"/>
        <v>Itron, 2007, "ASSESSMENT OF LONG-TERM
ELECTRIC ENERGY EFFICIENCY
POTENTIAL IN CALIFORNIA’S
RESIDENTIAL SECTOR," http://www.energy.ca.gov/2007publications/CEC-500-2007-002/CEC-500-2007-002.PDF, p.33, Table 5-1</v>
      </c>
    </row>
    <row r="144" spans="1:20" s="4" customFormat="1" ht="112">
      <c r="A144" s="4" t="str">
        <f t="shared" si="36"/>
        <v>Buildings and Appliances</v>
      </c>
      <c r="B144" s="4" t="str">
        <f t="shared" si="36"/>
        <v>Building Energy Efficiency Standards</v>
      </c>
      <c r="C144" s="4" t="str">
        <f t="shared" si="36"/>
        <v>Reduction in E Use Allowed by Component Eff Std</v>
      </c>
      <c r="D144" s="144" t="s">
        <v>123</v>
      </c>
      <c r="E144" s="144" t="s">
        <v>268</v>
      </c>
      <c r="F144" s="144" t="s">
        <v>182</v>
      </c>
      <c r="G144" s="144" t="s">
        <v>129</v>
      </c>
      <c r="H144" s="108">
        <v>157</v>
      </c>
      <c r="I144" s="144" t="s">
        <v>46</v>
      </c>
      <c r="J144" s="4" t="str">
        <f t="shared" si="37"/>
        <v>Building Energy Efficiency Standards</v>
      </c>
      <c r="K144" s="150" t="str">
        <f t="shared" si="37"/>
        <v>bldgs efficiency standards</v>
      </c>
      <c r="L144" s="150">
        <f t="shared" si="37"/>
        <v>0</v>
      </c>
      <c r="M144" s="150">
        <f t="shared" si="41"/>
        <v>0.38</v>
      </c>
      <c r="N144" s="150">
        <f t="shared" si="38"/>
        <v>0.01</v>
      </c>
      <c r="O144" s="151" t="str">
        <f t="shared" si="38"/>
        <v>% reduction in energy use</v>
      </c>
      <c r="P144" s="144" t="s">
        <v>1833</v>
      </c>
      <c r="Q144" s="151" t="str">
        <f t="shared" si="39"/>
        <v>buildings-sector-main.html=eff-stds</v>
      </c>
      <c r="R144" s="158" t="str">
        <f t="shared" si="39"/>
        <v>building-energy-efficiency-standards.html</v>
      </c>
      <c r="S144" s="15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51" t="str">
        <f t="shared" si="40"/>
        <v>Itron, 2007, "ASSESSMENT OF LONG-TERM
ELECTRIC ENERGY EFFICIENCY
POTENTIAL IN CALIFORNIA’S
RESIDENTIAL SECTOR," http://www.energy.ca.gov/2007publications/CEC-500-2007-002/CEC-500-2007-002.PDF, p.33, Table 5-1</v>
      </c>
    </row>
    <row r="145" spans="1:20" s="4" customFormat="1" ht="112">
      <c r="A145" s="4" t="str">
        <f t="shared" si="36"/>
        <v>Buildings and Appliances</v>
      </c>
      <c r="B145" s="4" t="str">
        <f t="shared" si="36"/>
        <v>Building Energy Efficiency Standards</v>
      </c>
      <c r="C145" s="4" t="str">
        <f t="shared" si="36"/>
        <v>Reduction in E Use Allowed by Component Eff Std</v>
      </c>
      <c r="D145" s="144" t="s">
        <v>124</v>
      </c>
      <c r="E145" s="144" t="s">
        <v>268</v>
      </c>
      <c r="F145" s="144" t="s">
        <v>182</v>
      </c>
      <c r="G145" s="144" t="s">
        <v>130</v>
      </c>
      <c r="H145" s="108">
        <v>158</v>
      </c>
      <c r="I145" s="144" t="s">
        <v>46</v>
      </c>
      <c r="J145" s="4" t="str">
        <f t="shared" si="37"/>
        <v>Building Energy Efficiency Standards</v>
      </c>
      <c r="K145" s="150" t="str">
        <f t="shared" si="37"/>
        <v>bldgs efficiency standards</v>
      </c>
      <c r="L145" s="150">
        <f t="shared" si="37"/>
        <v>0</v>
      </c>
      <c r="M145" s="150">
        <f t="shared" si="41"/>
        <v>0.38</v>
      </c>
      <c r="N145" s="150">
        <f t="shared" si="38"/>
        <v>0.01</v>
      </c>
      <c r="O145" s="151" t="str">
        <f t="shared" si="38"/>
        <v>% reduction in energy use</v>
      </c>
      <c r="P145" s="144" t="s">
        <v>1834</v>
      </c>
      <c r="Q145" s="151" t="str">
        <f t="shared" si="39"/>
        <v>buildings-sector-main.html=eff-stds</v>
      </c>
      <c r="R145" s="158" t="str">
        <f t="shared" si="39"/>
        <v>building-energy-efficiency-standards.html</v>
      </c>
      <c r="S145" s="15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51" t="str">
        <f t="shared" si="40"/>
        <v>Itron, 2007, "ASSESSMENT OF LONG-TERM
ELECTRIC ENERGY EFFICIENCY
POTENTIAL IN CALIFORNIA’S
RESIDENTIAL SECTOR," http://www.energy.ca.gov/2007publications/CEC-500-2007-002/CEC-500-2007-002.PDF, p.33, Table 5-1</v>
      </c>
    </row>
    <row r="146" spans="1:20" s="4" customFormat="1" ht="112">
      <c r="A146" s="4" t="str">
        <f t="shared" si="36"/>
        <v>Buildings and Appliances</v>
      </c>
      <c r="B146" s="4" t="str">
        <f t="shared" si="36"/>
        <v>Building Energy Efficiency Standards</v>
      </c>
      <c r="C146" s="4" t="str">
        <f t="shared" si="36"/>
        <v>Reduction in E Use Allowed by Component Eff Std</v>
      </c>
      <c r="D146" s="144" t="s">
        <v>125</v>
      </c>
      <c r="E146" s="144" t="s">
        <v>268</v>
      </c>
      <c r="F146" s="144" t="s">
        <v>182</v>
      </c>
      <c r="G146" s="144" t="s">
        <v>131</v>
      </c>
      <c r="H146" s="108">
        <v>159</v>
      </c>
      <c r="I146" s="144" t="s">
        <v>46</v>
      </c>
      <c r="J146" s="4" t="str">
        <f t="shared" si="37"/>
        <v>Building Energy Efficiency Standards</v>
      </c>
      <c r="K146" s="150" t="str">
        <f t="shared" si="37"/>
        <v>bldgs efficiency standards</v>
      </c>
      <c r="L146" s="150">
        <f t="shared" si="37"/>
        <v>0</v>
      </c>
      <c r="M146" s="150">
        <f t="shared" si="41"/>
        <v>0.4</v>
      </c>
      <c r="N146" s="150">
        <f t="shared" si="38"/>
        <v>0.01</v>
      </c>
      <c r="O146" s="151" t="str">
        <f t="shared" si="38"/>
        <v>% reduction in energy use</v>
      </c>
      <c r="P146" s="144" t="s">
        <v>1835</v>
      </c>
      <c r="Q146" s="151" t="str">
        <f t="shared" si="39"/>
        <v>buildings-sector-main.html=eff-stds</v>
      </c>
      <c r="R146" s="158" t="str">
        <f t="shared" si="39"/>
        <v>building-energy-efficiency-standards.html</v>
      </c>
      <c r="S146" s="15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51" t="str">
        <f t="shared" si="40"/>
        <v>Itron, 2007, "ASSESSMENT OF LONG-TERM
ELECTRIC ENERGY EFFICIENCY
POTENTIAL IN CALIFORNIA’S
RESIDENTIAL SECTOR," http://www.energy.ca.gov/2007publications/CEC-500-2007-002/CEC-500-2007-002.PDF, p.33, Table 5-1</v>
      </c>
    </row>
    <row r="147" spans="1:20" s="4" customFormat="1" ht="112">
      <c r="A147" s="4" t="str">
        <f t="shared" si="36"/>
        <v>Buildings and Appliances</v>
      </c>
      <c r="B147" s="4" t="str">
        <f t="shared" si="36"/>
        <v>Building Energy Efficiency Standards</v>
      </c>
      <c r="C147" s="4" t="str">
        <f t="shared" si="36"/>
        <v>Reduction in E Use Allowed by Component Eff Std</v>
      </c>
      <c r="D147" s="144" t="s">
        <v>126</v>
      </c>
      <c r="E147" s="144" t="s">
        <v>268</v>
      </c>
      <c r="F147" s="144" t="s">
        <v>182</v>
      </c>
      <c r="G147" s="144" t="s">
        <v>132</v>
      </c>
      <c r="H147" s="108">
        <v>160</v>
      </c>
      <c r="I147" s="144" t="s">
        <v>46</v>
      </c>
      <c r="J147" s="4" t="str">
        <f t="shared" si="37"/>
        <v>Building Energy Efficiency Standards</v>
      </c>
      <c r="K147" s="150" t="str">
        <f t="shared" si="37"/>
        <v>bldgs efficiency standards</v>
      </c>
      <c r="L147" s="150">
        <f t="shared" si="37"/>
        <v>0</v>
      </c>
      <c r="M147" s="150">
        <f t="shared" si="41"/>
        <v>0.38</v>
      </c>
      <c r="N147" s="150">
        <f t="shared" si="38"/>
        <v>0.01</v>
      </c>
      <c r="O147" s="151" t="str">
        <f t="shared" si="38"/>
        <v>% reduction in energy use</v>
      </c>
      <c r="P147" s="144" t="s">
        <v>1836</v>
      </c>
      <c r="Q147" s="151" t="str">
        <f t="shared" si="39"/>
        <v>buildings-sector-main.html=eff-stds</v>
      </c>
      <c r="R147" s="158" t="str">
        <f t="shared" si="39"/>
        <v>building-energy-efficiency-standards.html</v>
      </c>
      <c r="S147" s="15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51" t="str">
        <f t="shared" si="40"/>
        <v>Itron, 2007, "ASSESSMENT OF LONG-TERM
ELECTRIC ENERGY EFFICIENCY
POTENTIAL IN CALIFORNIA’S
RESIDENTIAL SECTOR," http://www.energy.ca.gov/2007publications/CEC-500-2007-002/CEC-500-2007-002.PDF, p.33, Table 5-1</v>
      </c>
    </row>
    <row r="148" spans="1:20" s="4" customFormat="1" ht="112">
      <c r="A148" s="4" t="str">
        <f t="shared" si="36"/>
        <v>Buildings and Appliances</v>
      </c>
      <c r="B148" s="4" t="str">
        <f t="shared" si="36"/>
        <v>Building Energy Efficiency Standards</v>
      </c>
      <c r="C148" s="4" t="str">
        <f t="shared" si="36"/>
        <v>Reduction in E Use Allowed by Component Eff Std</v>
      </c>
      <c r="D148" s="144" t="s">
        <v>127</v>
      </c>
      <c r="E148" s="144" t="s">
        <v>268</v>
      </c>
      <c r="F148" s="144" t="s">
        <v>182</v>
      </c>
      <c r="G148" s="144" t="s">
        <v>133</v>
      </c>
      <c r="H148" s="108">
        <v>161</v>
      </c>
      <c r="I148" s="144" t="s">
        <v>46</v>
      </c>
      <c r="J148" s="4" t="str">
        <f t="shared" si="37"/>
        <v>Building Energy Efficiency Standards</v>
      </c>
      <c r="K148" s="150" t="str">
        <f t="shared" si="37"/>
        <v>bldgs efficiency standards</v>
      </c>
      <c r="L148" s="150">
        <f t="shared" si="37"/>
        <v>0</v>
      </c>
      <c r="M148" s="150">
        <f t="shared" si="41"/>
        <v>0.11</v>
      </c>
      <c r="N148" s="150">
        <f t="shared" si="38"/>
        <v>0.01</v>
      </c>
      <c r="O148" s="151" t="str">
        <f t="shared" si="38"/>
        <v>% reduction in energy use</v>
      </c>
      <c r="P148" s="144" t="s">
        <v>1837</v>
      </c>
      <c r="Q148" s="151" t="str">
        <f t="shared" si="39"/>
        <v>buildings-sector-main.html=eff-stds</v>
      </c>
      <c r="R148" s="158" t="str">
        <f t="shared" si="39"/>
        <v>building-energy-efficiency-standards.html</v>
      </c>
      <c r="S148" s="15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51" t="str">
        <f t="shared" si="40"/>
        <v>Itron, 2007, "ASSESSMENT OF LONG-TERM
ELECTRIC ENERGY EFFICIENCY
POTENTIAL IN CALIFORNIA’S
RESIDENTIAL SECTOR," http://www.energy.ca.gov/2007publications/CEC-500-2007-002/CEC-500-2007-002.PDF, p.33, Table 5-1</v>
      </c>
    </row>
    <row r="149" spans="1:20" s="4" customFormat="1" ht="48">
      <c r="A149" s="3" t="s">
        <v>75</v>
      </c>
      <c r="B149" s="3" t="s">
        <v>14</v>
      </c>
      <c r="C149" s="3" t="s">
        <v>7</v>
      </c>
      <c r="D149" s="144"/>
      <c r="E149" s="144"/>
      <c r="F149" s="144"/>
      <c r="G149" s="144"/>
      <c r="H149" s="108">
        <v>19</v>
      </c>
      <c r="I149" s="144" t="s">
        <v>46</v>
      </c>
      <c r="J149" s="3" t="s">
        <v>14</v>
      </c>
      <c r="K149" s="3" t="s">
        <v>568</v>
      </c>
      <c r="L149" s="3">
        <v>0</v>
      </c>
      <c r="M149" s="3">
        <v>1</v>
      </c>
      <c r="N149" s="3">
        <v>1</v>
      </c>
      <c r="O149" s="144" t="s">
        <v>32</v>
      </c>
      <c r="P149" s="144" t="s">
        <v>588</v>
      </c>
      <c r="Q149" s="144" t="s">
        <v>1897</v>
      </c>
      <c r="R149" s="154" t="s">
        <v>214</v>
      </c>
      <c r="S149" s="147" t="s">
        <v>78</v>
      </c>
      <c r="T149" s="151"/>
    </row>
    <row r="150" spans="1:20" s="4" customFormat="1" ht="112">
      <c r="A150" s="3" t="s">
        <v>75</v>
      </c>
      <c r="B150" s="3" t="s">
        <v>252</v>
      </c>
      <c r="C150" s="3" t="s">
        <v>292</v>
      </c>
      <c r="D150" s="144"/>
      <c r="E150" s="144"/>
      <c r="F150" s="144"/>
      <c r="G150" s="144"/>
      <c r="H150" s="108">
        <v>146</v>
      </c>
      <c r="I150" s="144" t="s">
        <v>46</v>
      </c>
      <c r="J150" s="108" t="s">
        <v>346</v>
      </c>
      <c r="K150" s="3" t="s">
        <v>567</v>
      </c>
      <c r="L150" s="3">
        <v>0</v>
      </c>
      <c r="M150" s="99">
        <f>ROUND(MaxBoundCalculations!B172,2)</f>
        <v>0.24</v>
      </c>
      <c r="N150" s="101">
        <v>5.0000000000000001E-3</v>
      </c>
      <c r="O150" s="144" t="s">
        <v>253</v>
      </c>
      <c r="P150" s="144" t="s">
        <v>579</v>
      </c>
      <c r="Q150" s="144" t="s">
        <v>1898</v>
      </c>
      <c r="R150" s="154" t="s">
        <v>254</v>
      </c>
      <c r="S150" s="147" t="s">
        <v>297</v>
      </c>
      <c r="T150" s="147" t="s">
        <v>399</v>
      </c>
    </row>
    <row r="151" spans="1:20" s="4" customFormat="1" ht="48">
      <c r="A151" s="3" t="s">
        <v>75</v>
      </c>
      <c r="B151" s="3" t="s">
        <v>255</v>
      </c>
      <c r="C151" s="3" t="s">
        <v>257</v>
      </c>
      <c r="D151" s="144"/>
      <c r="E151" s="144"/>
      <c r="F151" s="144"/>
      <c r="G151" s="144"/>
      <c r="H151" s="108">
        <v>147</v>
      </c>
      <c r="I151" s="144" t="s">
        <v>46</v>
      </c>
      <c r="J151" s="108" t="s">
        <v>346</v>
      </c>
      <c r="K151" s="3" t="s">
        <v>566</v>
      </c>
      <c r="L151" s="3">
        <v>0</v>
      </c>
      <c r="M151" s="153">
        <v>0.5</v>
      </c>
      <c r="N151" s="99">
        <v>0.01</v>
      </c>
      <c r="O151" s="144" t="s">
        <v>258</v>
      </c>
      <c r="P151" s="144" t="s">
        <v>589</v>
      </c>
      <c r="Q151" s="144" t="s">
        <v>1899</v>
      </c>
      <c r="R151" s="154" t="s">
        <v>256</v>
      </c>
      <c r="S151" s="147" t="s">
        <v>298</v>
      </c>
      <c r="T151" s="151"/>
    </row>
    <row r="152" spans="1:20" s="4" customFormat="1" ht="48">
      <c r="A152" s="3" t="s">
        <v>75</v>
      </c>
      <c r="B152" s="3" t="s">
        <v>13</v>
      </c>
      <c r="C152" s="3" t="s">
        <v>134</v>
      </c>
      <c r="D152" s="144"/>
      <c r="E152" s="144"/>
      <c r="F152" s="144"/>
      <c r="G152" s="144"/>
      <c r="H152" s="108">
        <v>20</v>
      </c>
      <c r="I152" s="144" t="s">
        <v>46</v>
      </c>
      <c r="J152" s="3" t="s">
        <v>13</v>
      </c>
      <c r="K152" s="3" t="s">
        <v>565</v>
      </c>
      <c r="L152" s="3">
        <v>0</v>
      </c>
      <c r="M152" s="3">
        <v>1</v>
      </c>
      <c r="N152" s="3">
        <v>1</v>
      </c>
      <c r="O152" s="144" t="s">
        <v>32</v>
      </c>
      <c r="P152" s="144" t="s">
        <v>1523</v>
      </c>
      <c r="Q152" s="144" t="s">
        <v>1900</v>
      </c>
      <c r="R152" s="154" t="s">
        <v>215</v>
      </c>
      <c r="S152" s="147" t="s">
        <v>78</v>
      </c>
      <c r="T152" s="151"/>
    </row>
    <row r="153" spans="1:20" s="4" customFormat="1" ht="64">
      <c r="A153" s="3" t="s">
        <v>75</v>
      </c>
      <c r="B153" s="3" t="s">
        <v>902</v>
      </c>
      <c r="C153" s="3" t="s">
        <v>901</v>
      </c>
      <c r="D153" s="144" t="s">
        <v>266</v>
      </c>
      <c r="E153" s="144"/>
      <c r="F153" s="144" t="s">
        <v>270</v>
      </c>
      <c r="G153" s="144"/>
      <c r="H153" s="108">
        <v>378</v>
      </c>
      <c r="I153" s="144" t="s">
        <v>46</v>
      </c>
      <c r="J153" s="3" t="s">
        <v>16</v>
      </c>
      <c r="K153" s="3" t="s">
        <v>564</v>
      </c>
      <c r="L153" s="153">
        <v>0</v>
      </c>
      <c r="M153" s="153">
        <v>0.5</v>
      </c>
      <c r="N153" s="153">
        <v>0.01</v>
      </c>
      <c r="O153" s="144" t="s">
        <v>903</v>
      </c>
      <c r="P153" s="144" t="s">
        <v>1524</v>
      </c>
      <c r="Q153" s="144" t="s">
        <v>1901</v>
      </c>
      <c r="R153" s="154" t="s">
        <v>216</v>
      </c>
      <c r="S153" s="144" t="s">
        <v>170</v>
      </c>
      <c r="T153" s="147"/>
    </row>
    <row r="154" spans="1:20" s="4" customFormat="1" ht="64">
      <c r="A154" s="4" t="str">
        <f t="shared" ref="A154:C155" si="42">A$153</f>
        <v>Buildings and Appliances</v>
      </c>
      <c r="B154" s="4" t="str">
        <f t="shared" si="42"/>
        <v>Retrofit Existing Buildings</v>
      </c>
      <c r="C154" s="4" t="str">
        <f t="shared" si="42"/>
        <v>Share of Preexisting Buildings Subject to Retrofitting</v>
      </c>
      <c r="D154" s="144" t="s">
        <v>267</v>
      </c>
      <c r="E154" s="144"/>
      <c r="F154" s="144" t="s">
        <v>269</v>
      </c>
      <c r="G154" s="144"/>
      <c r="H154" s="108">
        <v>379</v>
      </c>
      <c r="I154" s="144" t="s">
        <v>46</v>
      </c>
      <c r="J154" s="4" t="str">
        <f t="shared" ref="J154:O155" si="43">J$153</f>
        <v>Increased Retrofitting</v>
      </c>
      <c r="K154" s="60" t="str">
        <f t="shared" si="43"/>
        <v>bldgs retrofitting</v>
      </c>
      <c r="L154" s="60">
        <f t="shared" si="43"/>
        <v>0</v>
      </c>
      <c r="M154" s="150">
        <f t="shared" si="43"/>
        <v>0.5</v>
      </c>
      <c r="N154" s="150">
        <f t="shared" si="43"/>
        <v>0.01</v>
      </c>
      <c r="O154" s="151" t="str">
        <f t="shared" si="43"/>
        <v>% of existing buildings</v>
      </c>
      <c r="P154" s="144" t="s">
        <v>1525</v>
      </c>
      <c r="Q154" s="144" t="s">
        <v>1901</v>
      </c>
      <c r="R154" s="154" t="s">
        <v>216</v>
      </c>
      <c r="S154" s="151" t="str">
        <f>S153</f>
        <v>Calculated from model data; see the relevant variable(s) in the InputData folder for source information.</v>
      </c>
      <c r="T154" s="151"/>
    </row>
    <row r="155" spans="1:20" s="4" customFormat="1" ht="64">
      <c r="A155" s="4" t="str">
        <f t="shared" si="42"/>
        <v>Buildings and Appliances</v>
      </c>
      <c r="B155" s="4" t="str">
        <f t="shared" si="42"/>
        <v>Retrofit Existing Buildings</v>
      </c>
      <c r="C155" s="4" t="str">
        <f t="shared" si="42"/>
        <v>Share of Preexisting Buildings Subject to Retrofitting</v>
      </c>
      <c r="D155" s="144" t="s">
        <v>268</v>
      </c>
      <c r="E155" s="144"/>
      <c r="F155" s="144" t="s">
        <v>182</v>
      </c>
      <c r="G155" s="144"/>
      <c r="H155" s="108">
        <v>380</v>
      </c>
      <c r="I155" s="144" t="s">
        <v>46</v>
      </c>
      <c r="J155" s="4" t="str">
        <f t="shared" si="43"/>
        <v>Increased Retrofitting</v>
      </c>
      <c r="K155" s="60" t="str">
        <f t="shared" si="43"/>
        <v>bldgs retrofitting</v>
      </c>
      <c r="L155" s="60">
        <f t="shared" si="43"/>
        <v>0</v>
      </c>
      <c r="M155" s="150">
        <f t="shared" si="43"/>
        <v>0.5</v>
      </c>
      <c r="N155" s="150">
        <f t="shared" si="43"/>
        <v>0.01</v>
      </c>
      <c r="O155" s="151" t="str">
        <f t="shared" si="43"/>
        <v>% of existing buildings</v>
      </c>
      <c r="P155" s="144" t="s">
        <v>1526</v>
      </c>
      <c r="Q155" s="144" t="s">
        <v>1901</v>
      </c>
      <c r="R155" s="154" t="s">
        <v>216</v>
      </c>
      <c r="S155" s="151" t="str">
        <f>S154</f>
        <v>Calculated from model data; see the relevant variable(s) in the InputData folder for source information.</v>
      </c>
      <c r="T155" s="151"/>
    </row>
    <row r="156" spans="1:20" s="4" customFormat="1" ht="32">
      <c r="A156" s="3" t="s">
        <v>75</v>
      </c>
      <c r="B156" s="3" t="s">
        <v>12</v>
      </c>
      <c r="C156" s="3" t="s">
        <v>6</v>
      </c>
      <c r="D156" s="144" t="s">
        <v>122</v>
      </c>
      <c r="E156" s="144"/>
      <c r="F156" s="144" t="s">
        <v>128</v>
      </c>
      <c r="G156" s="144"/>
      <c r="H156" s="108">
        <v>27</v>
      </c>
      <c r="I156" s="144" t="s">
        <v>46</v>
      </c>
      <c r="J156" s="3" t="s">
        <v>12</v>
      </c>
      <c r="K156" s="3" t="s">
        <v>563</v>
      </c>
      <c r="L156" s="3">
        <v>0</v>
      </c>
      <c r="M156" s="3">
        <v>1</v>
      </c>
      <c r="N156" s="3">
        <v>1</v>
      </c>
      <c r="O156" s="144" t="s">
        <v>32</v>
      </c>
      <c r="P156" s="144" t="s">
        <v>1838</v>
      </c>
      <c r="Q156" s="144" t="s">
        <v>1902</v>
      </c>
      <c r="R156" s="154" t="s">
        <v>217</v>
      </c>
      <c r="S156" s="147" t="s">
        <v>78</v>
      </c>
      <c r="T156" s="151"/>
    </row>
    <row r="157" spans="1:20" s="4" customFormat="1" ht="32">
      <c r="A157" s="4" t="str">
        <f t="shared" ref="A157:C161" si="44">A$156</f>
        <v>Buildings and Appliances</v>
      </c>
      <c r="B157" s="4" t="str">
        <f t="shared" si="44"/>
        <v>Rebate for Efficient Products</v>
      </c>
      <c r="C157" s="4" t="str">
        <f t="shared" si="44"/>
        <v>Boolean Rebate Program for Efficient Components</v>
      </c>
      <c r="D157" s="144" t="s">
        <v>123</v>
      </c>
      <c r="E157" s="144"/>
      <c r="F157" s="144" t="s">
        <v>129</v>
      </c>
      <c r="G157" s="144"/>
      <c r="H157" s="108">
        <v>28</v>
      </c>
      <c r="I157" s="144" t="s">
        <v>46</v>
      </c>
      <c r="J157" s="4" t="str">
        <f t="shared" ref="J157:O157" si="45">J$156</f>
        <v>Rebate for Efficient Products</v>
      </c>
      <c r="K157" s="4" t="str">
        <f t="shared" si="45"/>
        <v>bldgs rebate</v>
      </c>
      <c r="L157" s="4">
        <f t="shared" si="45"/>
        <v>0</v>
      </c>
      <c r="M157" s="4">
        <f t="shared" si="45"/>
        <v>1</v>
      </c>
      <c r="N157" s="4">
        <f t="shared" si="45"/>
        <v>1</v>
      </c>
      <c r="O157" s="151" t="str">
        <f t="shared" si="45"/>
        <v>on/off</v>
      </c>
      <c r="P157" s="144" t="s">
        <v>590</v>
      </c>
      <c r="Q157" s="144" t="s">
        <v>1902</v>
      </c>
      <c r="R157" s="154" t="s">
        <v>217</v>
      </c>
      <c r="S157" s="147" t="s">
        <v>78</v>
      </c>
      <c r="T157" s="151"/>
    </row>
    <row r="158" spans="1:20" s="4" customFormat="1" ht="32">
      <c r="A158" s="4" t="str">
        <f t="shared" si="44"/>
        <v>Buildings and Appliances</v>
      </c>
      <c r="B158" s="4" t="str">
        <f t="shared" si="44"/>
        <v>Rebate for Efficient Products</v>
      </c>
      <c r="C158" s="4" t="str">
        <f t="shared" si="44"/>
        <v>Boolean Rebate Program for Efficient Components</v>
      </c>
      <c r="D158" s="144" t="s">
        <v>124</v>
      </c>
      <c r="E158" s="144"/>
      <c r="F158" s="144" t="s">
        <v>130</v>
      </c>
      <c r="G158" s="144"/>
      <c r="H158" s="108">
        <v>605</v>
      </c>
      <c r="I158" s="144" t="s">
        <v>47</v>
      </c>
      <c r="J158" s="4" t="str">
        <f t="shared" ref="J158:K161" si="46">J$156</f>
        <v>Rebate for Efficient Products</v>
      </c>
      <c r="K158" s="4" t="str">
        <f t="shared" si="46"/>
        <v>bldgs rebate</v>
      </c>
      <c r="L158" s="3"/>
      <c r="M158" s="3"/>
      <c r="N158" s="3"/>
      <c r="O158" s="144"/>
      <c r="P158" s="144"/>
      <c r="Q158" s="151"/>
      <c r="R158" s="154"/>
      <c r="S158" s="151"/>
      <c r="T158" s="151"/>
    </row>
    <row r="159" spans="1:20" s="4" customFormat="1" ht="32">
      <c r="A159" s="4" t="str">
        <f t="shared" si="44"/>
        <v>Buildings and Appliances</v>
      </c>
      <c r="B159" s="4" t="str">
        <f t="shared" si="44"/>
        <v>Rebate for Efficient Products</v>
      </c>
      <c r="C159" s="4" t="str">
        <f t="shared" si="44"/>
        <v>Boolean Rebate Program for Efficient Components</v>
      </c>
      <c r="D159" s="144" t="s">
        <v>125</v>
      </c>
      <c r="E159" s="144"/>
      <c r="F159" s="144" t="s">
        <v>131</v>
      </c>
      <c r="G159" s="144"/>
      <c r="H159" s="108">
        <v>606</v>
      </c>
      <c r="I159" s="144" t="s">
        <v>47</v>
      </c>
      <c r="J159" s="4" t="str">
        <f t="shared" si="46"/>
        <v>Rebate for Efficient Products</v>
      </c>
      <c r="K159" s="4" t="str">
        <f t="shared" si="46"/>
        <v>bldgs rebate</v>
      </c>
      <c r="L159" s="3"/>
      <c r="M159" s="3"/>
      <c r="N159" s="3"/>
      <c r="O159" s="144"/>
      <c r="P159" s="144"/>
      <c r="Q159" s="151"/>
      <c r="R159" s="154"/>
      <c r="S159" s="151"/>
      <c r="T159" s="151"/>
    </row>
    <row r="160" spans="1:20" s="4" customFormat="1" ht="32">
      <c r="A160" s="4" t="str">
        <f t="shared" si="44"/>
        <v>Buildings and Appliances</v>
      </c>
      <c r="B160" s="4" t="str">
        <f t="shared" si="44"/>
        <v>Rebate for Efficient Products</v>
      </c>
      <c r="C160" s="4" t="str">
        <f t="shared" si="44"/>
        <v>Boolean Rebate Program for Efficient Components</v>
      </c>
      <c r="D160" s="144" t="s">
        <v>126</v>
      </c>
      <c r="E160" s="144"/>
      <c r="F160" s="144" t="s">
        <v>132</v>
      </c>
      <c r="G160" s="144"/>
      <c r="H160" s="108">
        <v>29</v>
      </c>
      <c r="I160" s="144" t="s">
        <v>46</v>
      </c>
      <c r="J160" s="4" t="str">
        <f t="shared" si="46"/>
        <v>Rebate for Efficient Products</v>
      </c>
      <c r="K160" s="4" t="str">
        <f t="shared" si="46"/>
        <v>bldgs rebate</v>
      </c>
      <c r="L160" s="4">
        <f>L$156</f>
        <v>0</v>
      </c>
      <c r="M160" s="4">
        <f>M$156</f>
        <v>1</v>
      </c>
      <c r="N160" s="4">
        <f>N$156</f>
        <v>1</v>
      </c>
      <c r="O160" s="151" t="str">
        <f>O$156</f>
        <v>on/off</v>
      </c>
      <c r="P160" s="144" t="s">
        <v>591</v>
      </c>
      <c r="Q160" s="144" t="s">
        <v>1902</v>
      </c>
      <c r="R160" s="154" t="s">
        <v>217</v>
      </c>
      <c r="S160" s="147" t="s">
        <v>78</v>
      </c>
      <c r="T160" s="151"/>
    </row>
    <row r="161" spans="1:20" s="4" customFormat="1" ht="32">
      <c r="A161" s="4" t="str">
        <f t="shared" si="44"/>
        <v>Buildings and Appliances</v>
      </c>
      <c r="B161" s="4" t="str">
        <f t="shared" si="44"/>
        <v>Rebate for Efficient Products</v>
      </c>
      <c r="C161" s="4" t="str">
        <f t="shared" si="44"/>
        <v>Boolean Rebate Program for Efficient Components</v>
      </c>
      <c r="D161" s="144" t="s">
        <v>127</v>
      </c>
      <c r="E161" s="144"/>
      <c r="F161" s="144" t="s">
        <v>133</v>
      </c>
      <c r="G161" s="144"/>
      <c r="H161" s="108">
        <v>607</v>
      </c>
      <c r="I161" s="144" t="s">
        <v>47</v>
      </c>
      <c r="J161" s="4" t="str">
        <f t="shared" si="46"/>
        <v>Rebate for Efficient Products</v>
      </c>
      <c r="K161" s="4" t="str">
        <f t="shared" si="46"/>
        <v>bldgs rebate</v>
      </c>
      <c r="L161" s="3"/>
      <c r="M161" s="3"/>
      <c r="N161" s="3"/>
      <c r="O161" s="144"/>
      <c r="P161" s="144"/>
      <c r="Q161" s="151"/>
      <c r="R161" s="154"/>
      <c r="S161" s="151"/>
      <c r="T161" s="151"/>
    </row>
    <row r="162" spans="1:20" s="1" customFormat="1" ht="32">
      <c r="A162" s="1" t="s">
        <v>8</v>
      </c>
      <c r="B162" s="1" t="s">
        <v>331</v>
      </c>
      <c r="C162" s="1" t="s">
        <v>332</v>
      </c>
      <c r="D162" s="144" t="s">
        <v>455</v>
      </c>
      <c r="E162" s="144"/>
      <c r="F162" s="144" t="s">
        <v>454</v>
      </c>
      <c r="G162" s="147"/>
      <c r="H162" s="57">
        <v>167</v>
      </c>
      <c r="I162" s="147" t="s">
        <v>46</v>
      </c>
      <c r="J162" s="1" t="s">
        <v>331</v>
      </c>
      <c r="K162" s="3" t="s">
        <v>562</v>
      </c>
      <c r="L162" s="1">
        <v>0</v>
      </c>
      <c r="M162" s="1">
        <v>1</v>
      </c>
      <c r="N162" s="1">
        <v>1</v>
      </c>
      <c r="O162" s="147" t="s">
        <v>32</v>
      </c>
      <c r="P162" s="144" t="s">
        <v>1839</v>
      </c>
      <c r="Q162" s="144" t="s">
        <v>1903</v>
      </c>
      <c r="R162" s="154" t="s">
        <v>333</v>
      </c>
      <c r="S162" s="147"/>
      <c r="T162" s="147"/>
    </row>
    <row r="163" spans="1:20" s="4" customFormat="1" ht="32">
      <c r="A163" s="4" t="str">
        <f t="shared" ref="A163:C177" si="47">A$162</f>
        <v>Electricity Supply</v>
      </c>
      <c r="B163" s="4" t="str">
        <f t="shared" si="47"/>
        <v>Ban New Power Plants</v>
      </c>
      <c r="C163" s="4" t="str">
        <f t="shared" si="47"/>
        <v>Boolean Ban New Power Plants</v>
      </c>
      <c r="D163" s="147" t="s">
        <v>300</v>
      </c>
      <c r="E163" s="144"/>
      <c r="F163" s="147" t="s">
        <v>301</v>
      </c>
      <c r="G163" s="144"/>
      <c r="H163" s="108">
        <v>168</v>
      </c>
      <c r="I163" s="144" t="s">
        <v>46</v>
      </c>
      <c r="J163" s="4" t="str">
        <f t="shared" ref="J163:O165" si="48">J$162</f>
        <v>Ban New Power Plants</v>
      </c>
      <c r="K163" s="4" t="str">
        <f t="shared" si="48"/>
        <v>elec ban new power plants</v>
      </c>
      <c r="L163" s="4">
        <f t="shared" si="48"/>
        <v>0</v>
      </c>
      <c r="M163" s="4">
        <f t="shared" si="48"/>
        <v>1</v>
      </c>
      <c r="N163" s="4">
        <f t="shared" si="48"/>
        <v>1</v>
      </c>
      <c r="O163" s="151" t="str">
        <f t="shared" si="48"/>
        <v>on/off</v>
      </c>
      <c r="P163" s="144" t="s">
        <v>592</v>
      </c>
      <c r="Q163" s="151" t="str">
        <f t="shared" ref="Q163:R165" si="49">Q$162</f>
        <v>electricity-sector-main.html=ban</v>
      </c>
      <c r="R163" s="158" t="str">
        <f t="shared" si="49"/>
        <v>ban-new-capacity.html</v>
      </c>
      <c r="S163" s="151"/>
      <c r="T163" s="151"/>
    </row>
    <row r="164" spans="1:20" s="4" customFormat="1" ht="32">
      <c r="A164" s="4" t="str">
        <f t="shared" si="47"/>
        <v>Electricity Supply</v>
      </c>
      <c r="B164" s="4" t="str">
        <f t="shared" si="47"/>
        <v>Ban New Power Plants</v>
      </c>
      <c r="C164" s="4" t="str">
        <f t="shared" si="47"/>
        <v>Boolean Ban New Power Plants</v>
      </c>
      <c r="D164" s="147" t="s">
        <v>81</v>
      </c>
      <c r="E164" s="144"/>
      <c r="F164" s="147" t="s">
        <v>95</v>
      </c>
      <c r="G164" s="144"/>
      <c r="H164" s="57">
        <v>169</v>
      </c>
      <c r="I164" s="144" t="s">
        <v>46</v>
      </c>
      <c r="J164" s="4" t="str">
        <f t="shared" si="48"/>
        <v>Ban New Power Plants</v>
      </c>
      <c r="K164" s="4" t="str">
        <f t="shared" si="48"/>
        <v>elec ban new power plants</v>
      </c>
      <c r="L164" s="4">
        <f t="shared" si="48"/>
        <v>0</v>
      </c>
      <c r="M164" s="4">
        <f t="shared" si="48"/>
        <v>1</v>
      </c>
      <c r="N164" s="4">
        <f t="shared" si="48"/>
        <v>1</v>
      </c>
      <c r="O164" s="151" t="str">
        <f t="shared" si="48"/>
        <v>on/off</v>
      </c>
      <c r="P164" s="144" t="s">
        <v>593</v>
      </c>
      <c r="Q164" s="151" t="str">
        <f t="shared" si="49"/>
        <v>electricity-sector-main.html=ban</v>
      </c>
      <c r="R164" s="158" t="str">
        <f t="shared" si="49"/>
        <v>ban-new-capacity.html</v>
      </c>
      <c r="S164" s="151"/>
      <c r="T164" s="151"/>
    </row>
    <row r="165" spans="1:20" s="4" customFormat="1" ht="32">
      <c r="A165" s="4" t="str">
        <f t="shared" si="47"/>
        <v>Electricity Supply</v>
      </c>
      <c r="B165" s="4" t="str">
        <f t="shared" si="47"/>
        <v>Ban New Power Plants</v>
      </c>
      <c r="C165" s="4" t="str">
        <f t="shared" si="47"/>
        <v>Boolean Ban New Power Plants</v>
      </c>
      <c r="D165" s="147" t="s">
        <v>82</v>
      </c>
      <c r="E165" s="144"/>
      <c r="F165" s="147" t="s">
        <v>96</v>
      </c>
      <c r="G165" s="144"/>
      <c r="H165" s="108">
        <v>170</v>
      </c>
      <c r="I165" s="144" t="s">
        <v>46</v>
      </c>
      <c r="J165" s="4" t="str">
        <f t="shared" si="48"/>
        <v>Ban New Power Plants</v>
      </c>
      <c r="K165" s="4" t="str">
        <f t="shared" si="48"/>
        <v>elec ban new power plants</v>
      </c>
      <c r="L165" s="4">
        <f t="shared" si="48"/>
        <v>0</v>
      </c>
      <c r="M165" s="4">
        <f t="shared" si="48"/>
        <v>1</v>
      </c>
      <c r="N165" s="4">
        <f t="shared" si="48"/>
        <v>1</v>
      </c>
      <c r="O165" s="151" t="str">
        <f t="shared" si="48"/>
        <v>on/off</v>
      </c>
      <c r="P165" s="144" t="s">
        <v>594</v>
      </c>
      <c r="Q165" s="151" t="str">
        <f t="shared" si="49"/>
        <v>electricity-sector-main.html=ban</v>
      </c>
      <c r="R165" s="158" t="str">
        <f t="shared" si="49"/>
        <v>ban-new-capacity.html</v>
      </c>
      <c r="S165" s="151"/>
      <c r="T165" s="151"/>
    </row>
    <row r="166" spans="1:20" s="4" customFormat="1" ht="32">
      <c r="A166" s="4" t="str">
        <f t="shared" si="47"/>
        <v>Electricity Supply</v>
      </c>
      <c r="B166" s="4" t="str">
        <f t="shared" si="47"/>
        <v>Ban New Power Plants</v>
      </c>
      <c r="C166" s="4" t="str">
        <f t="shared" si="47"/>
        <v>Boolean Ban New Power Plants</v>
      </c>
      <c r="D166" s="147" t="s">
        <v>456</v>
      </c>
      <c r="E166" s="144"/>
      <c r="F166" s="147" t="s">
        <v>459</v>
      </c>
      <c r="G166" s="144"/>
      <c r="H166" s="108">
        <v>608</v>
      </c>
      <c r="I166" s="144" t="s">
        <v>47</v>
      </c>
      <c r="J166" s="4" t="str">
        <f t="shared" ref="J166:K177" si="50">J$162</f>
        <v>Ban New Power Plants</v>
      </c>
      <c r="K166" s="4" t="str">
        <f t="shared" si="50"/>
        <v>elec ban new power plants</v>
      </c>
      <c r="L166" s="3"/>
      <c r="M166" s="3"/>
      <c r="N166" s="3"/>
      <c r="O166" s="144"/>
      <c r="P166" s="144"/>
      <c r="Q166" s="151"/>
      <c r="R166" s="154"/>
      <c r="S166" s="151"/>
      <c r="T166" s="151"/>
    </row>
    <row r="167" spans="1:20" s="4" customFormat="1" ht="32">
      <c r="A167" s="4" t="str">
        <f t="shared" si="47"/>
        <v>Electricity Supply</v>
      </c>
      <c r="B167" s="4" t="str">
        <f t="shared" si="47"/>
        <v>Ban New Power Plants</v>
      </c>
      <c r="C167" s="4" t="str">
        <f t="shared" si="47"/>
        <v>Boolean Ban New Power Plants</v>
      </c>
      <c r="D167" s="147" t="s">
        <v>83</v>
      </c>
      <c r="E167" s="144"/>
      <c r="F167" s="147" t="s">
        <v>97</v>
      </c>
      <c r="G167" s="144"/>
      <c r="H167" s="108">
        <v>609</v>
      </c>
      <c r="I167" s="144" t="s">
        <v>47</v>
      </c>
      <c r="J167" s="4" t="str">
        <f t="shared" si="50"/>
        <v>Ban New Power Plants</v>
      </c>
      <c r="K167" s="4" t="str">
        <f t="shared" si="50"/>
        <v>elec ban new power plants</v>
      </c>
      <c r="L167" s="3"/>
      <c r="M167" s="3"/>
      <c r="N167" s="3"/>
      <c r="O167" s="144"/>
      <c r="P167" s="144"/>
      <c r="Q167" s="151"/>
      <c r="R167" s="154"/>
      <c r="S167" s="151"/>
      <c r="T167" s="151"/>
    </row>
    <row r="168" spans="1:20" s="4" customFormat="1" ht="32">
      <c r="A168" s="4" t="str">
        <f t="shared" si="47"/>
        <v>Electricity Supply</v>
      </c>
      <c r="B168" s="4" t="str">
        <f t="shared" si="47"/>
        <v>Ban New Power Plants</v>
      </c>
      <c r="C168" s="4" t="str">
        <f t="shared" si="47"/>
        <v>Boolean Ban New Power Plants</v>
      </c>
      <c r="D168" s="147" t="s">
        <v>84</v>
      </c>
      <c r="E168" s="144"/>
      <c r="F168" s="147" t="s">
        <v>98</v>
      </c>
      <c r="G168" s="144"/>
      <c r="H168" s="108">
        <v>610</v>
      </c>
      <c r="I168" s="144" t="s">
        <v>47</v>
      </c>
      <c r="J168" s="4" t="str">
        <f t="shared" si="50"/>
        <v>Ban New Power Plants</v>
      </c>
      <c r="K168" s="4" t="str">
        <f t="shared" si="50"/>
        <v>elec ban new power plants</v>
      </c>
      <c r="L168" s="3"/>
      <c r="M168" s="3"/>
      <c r="N168" s="3"/>
      <c r="O168" s="144"/>
      <c r="P168" s="144"/>
      <c r="Q168" s="151"/>
      <c r="R168" s="154"/>
      <c r="S168" s="151"/>
      <c r="T168" s="151"/>
    </row>
    <row r="169" spans="1:20" s="4" customFormat="1" ht="32">
      <c r="A169" s="4" t="str">
        <f t="shared" si="47"/>
        <v>Electricity Supply</v>
      </c>
      <c r="B169" s="4" t="str">
        <f t="shared" si="47"/>
        <v>Ban New Power Plants</v>
      </c>
      <c r="C169" s="4" t="str">
        <f t="shared" si="47"/>
        <v>Boolean Ban New Power Plants</v>
      </c>
      <c r="D169" s="147" t="s">
        <v>85</v>
      </c>
      <c r="E169" s="144"/>
      <c r="F169" s="147" t="s">
        <v>99</v>
      </c>
      <c r="G169" s="144"/>
      <c r="H169" s="108">
        <v>611</v>
      </c>
      <c r="I169" s="144" t="s">
        <v>47</v>
      </c>
      <c r="J169" s="4" t="str">
        <f t="shared" si="50"/>
        <v>Ban New Power Plants</v>
      </c>
      <c r="K169" s="4" t="str">
        <f t="shared" si="50"/>
        <v>elec ban new power plants</v>
      </c>
      <c r="L169" s="3"/>
      <c r="M169" s="3"/>
      <c r="N169" s="3"/>
      <c r="O169" s="144"/>
      <c r="P169" s="144"/>
      <c r="Q169" s="151"/>
      <c r="R169" s="154"/>
      <c r="S169" s="151"/>
      <c r="T169" s="151"/>
    </row>
    <row r="170" spans="1:20" s="4" customFormat="1" ht="32">
      <c r="A170" s="4" t="str">
        <f t="shared" si="47"/>
        <v>Electricity Supply</v>
      </c>
      <c r="B170" s="4" t="str">
        <f t="shared" si="47"/>
        <v>Ban New Power Plants</v>
      </c>
      <c r="C170" s="4" t="str">
        <f t="shared" si="47"/>
        <v>Boolean Ban New Power Plants</v>
      </c>
      <c r="D170" s="147" t="s">
        <v>800</v>
      </c>
      <c r="E170" s="144"/>
      <c r="F170" s="147" t="s">
        <v>443</v>
      </c>
      <c r="G170" s="144"/>
      <c r="H170" s="108">
        <v>612</v>
      </c>
      <c r="I170" s="144" t="s">
        <v>47</v>
      </c>
      <c r="J170" s="4" t="str">
        <f t="shared" si="50"/>
        <v>Ban New Power Plants</v>
      </c>
      <c r="K170" s="4" t="str">
        <f t="shared" si="50"/>
        <v>elec ban new power plants</v>
      </c>
      <c r="L170" s="3"/>
      <c r="M170" s="3"/>
      <c r="N170" s="3"/>
      <c r="O170" s="144"/>
      <c r="P170" s="144"/>
      <c r="Q170" s="151"/>
      <c r="R170" s="154"/>
      <c r="S170" s="151"/>
      <c r="T170" s="151"/>
    </row>
    <row r="171" spans="1:20" s="4" customFormat="1" ht="32">
      <c r="A171" s="4" t="str">
        <f t="shared" si="47"/>
        <v>Electricity Supply</v>
      </c>
      <c r="B171" s="4" t="str">
        <f t="shared" si="47"/>
        <v>Ban New Power Plants</v>
      </c>
      <c r="C171" s="4" t="str">
        <f t="shared" si="47"/>
        <v>Boolean Ban New Power Plants</v>
      </c>
      <c r="D171" s="147" t="s">
        <v>302</v>
      </c>
      <c r="E171" s="144"/>
      <c r="F171" s="147" t="s">
        <v>304</v>
      </c>
      <c r="G171" s="144"/>
      <c r="H171" s="108">
        <v>613</v>
      </c>
      <c r="I171" s="144" t="s">
        <v>47</v>
      </c>
      <c r="J171" s="4" t="str">
        <f t="shared" si="50"/>
        <v>Ban New Power Plants</v>
      </c>
      <c r="K171" s="4" t="str">
        <f t="shared" si="50"/>
        <v>elec ban new power plants</v>
      </c>
      <c r="L171" s="3"/>
      <c r="M171" s="3"/>
      <c r="N171" s="3"/>
      <c r="O171" s="144"/>
      <c r="P171" s="144"/>
      <c r="Q171" s="151"/>
      <c r="R171" s="154"/>
      <c r="S171" s="151"/>
      <c r="T171" s="151"/>
    </row>
    <row r="172" spans="1:20" s="4" customFormat="1" ht="32">
      <c r="A172" s="4" t="str">
        <f t="shared" si="47"/>
        <v>Electricity Supply</v>
      </c>
      <c r="B172" s="4" t="str">
        <f t="shared" si="47"/>
        <v>Ban New Power Plants</v>
      </c>
      <c r="C172" s="4" t="str">
        <f t="shared" si="47"/>
        <v>Boolean Ban New Power Plants</v>
      </c>
      <c r="D172" s="147" t="s">
        <v>303</v>
      </c>
      <c r="E172" s="144"/>
      <c r="F172" s="147" t="s">
        <v>305</v>
      </c>
      <c r="G172" s="144"/>
      <c r="H172" s="108">
        <v>614</v>
      </c>
      <c r="I172" s="144" t="s">
        <v>47</v>
      </c>
      <c r="J172" s="4" t="str">
        <f t="shared" si="50"/>
        <v>Ban New Power Plants</v>
      </c>
      <c r="K172" s="4" t="str">
        <f t="shared" si="50"/>
        <v>elec ban new power plants</v>
      </c>
      <c r="L172" s="3"/>
      <c r="M172" s="3"/>
      <c r="N172" s="3"/>
      <c r="O172" s="144"/>
      <c r="P172" s="144"/>
      <c r="Q172" s="151"/>
      <c r="R172" s="154"/>
      <c r="S172" s="151"/>
      <c r="T172" s="151"/>
    </row>
    <row r="173" spans="1:20" s="4" customFormat="1" ht="32">
      <c r="A173" s="4" t="str">
        <f t="shared" si="47"/>
        <v>Electricity Supply</v>
      </c>
      <c r="B173" s="4" t="str">
        <f t="shared" si="47"/>
        <v>Ban New Power Plants</v>
      </c>
      <c r="C173" s="4" t="str">
        <f t="shared" si="47"/>
        <v>Boolean Ban New Power Plants</v>
      </c>
      <c r="D173" s="147" t="s">
        <v>452</v>
      </c>
      <c r="E173" s="144"/>
      <c r="F173" s="147" t="s">
        <v>451</v>
      </c>
      <c r="G173" s="144"/>
      <c r="H173" s="108">
        <v>116</v>
      </c>
      <c r="I173" s="144" t="s">
        <v>46</v>
      </c>
      <c r="J173" s="4" t="str">
        <f t="shared" si="50"/>
        <v>Ban New Power Plants</v>
      </c>
      <c r="K173" s="4" t="str">
        <f t="shared" si="50"/>
        <v>elec ban new power plants</v>
      </c>
      <c r="L173" s="4">
        <f>L$162</f>
        <v>0</v>
      </c>
      <c r="M173" s="4">
        <f>M$162</f>
        <v>1</v>
      </c>
      <c r="N173" s="4">
        <f>N$162</f>
        <v>1</v>
      </c>
      <c r="O173" s="151" t="str">
        <f>O$162</f>
        <v>on/off</v>
      </c>
      <c r="P173" s="144" t="s">
        <v>595</v>
      </c>
      <c r="Q173" s="151" t="str">
        <f>Q$162</f>
        <v>electricity-sector-main.html=ban</v>
      </c>
      <c r="R173" s="158" t="str">
        <f>R$162</f>
        <v>ban-new-capacity.html</v>
      </c>
      <c r="S173" s="151"/>
      <c r="T173" s="151"/>
    </row>
    <row r="174" spans="1:20" s="4" customFormat="1" ht="32">
      <c r="A174" s="4" t="str">
        <f t="shared" si="47"/>
        <v>Electricity Supply</v>
      </c>
      <c r="B174" s="4" t="str">
        <f t="shared" si="47"/>
        <v>Ban New Power Plants</v>
      </c>
      <c r="C174" s="4" t="str">
        <f t="shared" si="47"/>
        <v>Boolean Ban New Power Plants</v>
      </c>
      <c r="D174" s="147" t="s">
        <v>461</v>
      </c>
      <c r="E174" s="144"/>
      <c r="F174" s="147" t="s">
        <v>462</v>
      </c>
      <c r="G174" s="144"/>
      <c r="H174" s="108">
        <v>615</v>
      </c>
      <c r="I174" s="144" t="s">
        <v>47</v>
      </c>
      <c r="J174" s="4" t="str">
        <f t="shared" si="50"/>
        <v>Ban New Power Plants</v>
      </c>
      <c r="K174" s="4" t="str">
        <f t="shared" si="50"/>
        <v>elec ban new power plants</v>
      </c>
      <c r="L174" s="60"/>
      <c r="M174" s="60"/>
      <c r="N174" s="60"/>
      <c r="O174" s="151"/>
      <c r="P174" s="144"/>
      <c r="Q174" s="151"/>
      <c r="R174" s="154"/>
      <c r="S174" s="151"/>
      <c r="T174" s="151"/>
    </row>
    <row r="175" spans="1:20" s="4" customFormat="1" ht="32">
      <c r="A175" s="4" t="str">
        <f t="shared" si="47"/>
        <v>Electricity Supply</v>
      </c>
      <c r="B175" s="4" t="str">
        <f t="shared" si="47"/>
        <v>Ban New Power Plants</v>
      </c>
      <c r="C175" s="4" t="str">
        <f t="shared" si="47"/>
        <v>Boolean Ban New Power Plants</v>
      </c>
      <c r="D175" s="147" t="s">
        <v>1251</v>
      </c>
      <c r="E175" s="144"/>
      <c r="F175" s="147" t="s">
        <v>910</v>
      </c>
      <c r="G175" s="144"/>
      <c r="H175" s="108">
        <v>616</v>
      </c>
      <c r="I175" s="144" t="s">
        <v>47</v>
      </c>
      <c r="J175" s="4" t="str">
        <f t="shared" si="50"/>
        <v>Ban New Power Plants</v>
      </c>
      <c r="K175" s="4" t="str">
        <f t="shared" si="50"/>
        <v>elec ban new power plants</v>
      </c>
      <c r="L175" s="60"/>
      <c r="M175" s="60"/>
      <c r="N175" s="60"/>
      <c r="O175" s="151"/>
      <c r="P175" s="144"/>
      <c r="Q175" s="151"/>
      <c r="R175" s="154"/>
      <c r="S175" s="151"/>
      <c r="T175" s="151"/>
    </row>
    <row r="176" spans="1:20" s="4" customFormat="1" ht="32">
      <c r="A176" s="4" t="str">
        <f t="shared" si="47"/>
        <v>Electricity Supply</v>
      </c>
      <c r="B176" s="4" t="str">
        <f t="shared" si="47"/>
        <v>Ban New Power Plants</v>
      </c>
      <c r="C176" s="4" t="str">
        <f t="shared" si="47"/>
        <v>Boolean Ban New Power Plants</v>
      </c>
      <c r="D176" s="147" t="s">
        <v>1252</v>
      </c>
      <c r="E176" s="144"/>
      <c r="F176" s="147" t="s">
        <v>1056</v>
      </c>
      <c r="G176" s="144"/>
      <c r="H176" s="108">
        <v>617</v>
      </c>
      <c r="I176" s="144" t="s">
        <v>47</v>
      </c>
      <c r="J176" s="4" t="str">
        <f t="shared" si="50"/>
        <v>Ban New Power Plants</v>
      </c>
      <c r="K176" s="4" t="str">
        <f t="shared" si="50"/>
        <v>elec ban new power plants</v>
      </c>
      <c r="L176" s="60"/>
      <c r="M176" s="60"/>
      <c r="N176" s="60"/>
      <c r="O176" s="151"/>
      <c r="P176" s="144"/>
      <c r="Q176" s="151"/>
      <c r="R176" s="154"/>
      <c r="S176" s="151"/>
      <c r="T176" s="151"/>
    </row>
    <row r="177" spans="1:20" s="4" customFormat="1" ht="32">
      <c r="A177" s="4" t="str">
        <f t="shared" si="47"/>
        <v>Electricity Supply</v>
      </c>
      <c r="B177" s="4" t="str">
        <f t="shared" si="47"/>
        <v>Ban New Power Plants</v>
      </c>
      <c r="C177" s="4" t="str">
        <f t="shared" si="47"/>
        <v>Boolean Ban New Power Plants</v>
      </c>
      <c r="D177" s="147" t="s">
        <v>1253</v>
      </c>
      <c r="E177" s="144"/>
      <c r="F177" s="147" t="s">
        <v>912</v>
      </c>
      <c r="G177" s="144"/>
      <c r="H177" s="108">
        <v>618</v>
      </c>
      <c r="I177" s="144" t="s">
        <v>47</v>
      </c>
      <c r="J177" s="4" t="str">
        <f t="shared" si="50"/>
        <v>Ban New Power Plants</v>
      </c>
      <c r="K177" s="4" t="str">
        <f t="shared" si="50"/>
        <v>elec ban new power plants</v>
      </c>
      <c r="L177" s="60"/>
      <c r="M177" s="60"/>
      <c r="N177" s="60"/>
      <c r="O177" s="151"/>
      <c r="P177" s="144"/>
      <c r="Q177" s="151"/>
      <c r="R177" s="154"/>
      <c r="S177" s="151"/>
      <c r="T177" s="151"/>
    </row>
    <row r="178" spans="1:20" s="4" customFormat="1" ht="176">
      <c r="A178" s="3" t="s">
        <v>8</v>
      </c>
      <c r="B178" s="144" t="s">
        <v>1236</v>
      </c>
      <c r="C178" s="3" t="s">
        <v>1237</v>
      </c>
      <c r="D178" s="144"/>
      <c r="E178" s="144"/>
      <c r="F178" s="144"/>
      <c r="G178" s="144"/>
      <c r="H178" s="108">
        <v>508</v>
      </c>
      <c r="I178" s="144" t="s">
        <v>46</v>
      </c>
      <c r="J178" s="144" t="s">
        <v>1236</v>
      </c>
      <c r="K178" s="3" t="s">
        <v>551</v>
      </c>
      <c r="L178" s="153">
        <v>0</v>
      </c>
      <c r="M178" s="99">
        <v>1</v>
      </c>
      <c r="N178" s="99">
        <v>0.01</v>
      </c>
      <c r="O178" s="144" t="s">
        <v>37</v>
      </c>
      <c r="P178" s="144" t="s">
        <v>1840</v>
      </c>
      <c r="Q178" s="144" t="s">
        <v>1904</v>
      </c>
      <c r="R178" s="154" t="s">
        <v>874</v>
      </c>
      <c r="S178" s="147" t="s">
        <v>1841</v>
      </c>
      <c r="T178" s="144"/>
    </row>
    <row r="179" spans="1:20" s="1" customFormat="1" ht="48">
      <c r="A179" s="1" t="s">
        <v>8</v>
      </c>
      <c r="B179" s="1" t="s">
        <v>259</v>
      </c>
      <c r="C179" s="1" t="s">
        <v>262</v>
      </c>
      <c r="D179" s="147"/>
      <c r="E179" s="147"/>
      <c r="F179" s="147"/>
      <c r="G179" s="147"/>
      <c r="H179" s="57">
        <v>148</v>
      </c>
      <c r="I179" s="144" t="s">
        <v>46</v>
      </c>
      <c r="J179" s="1" t="s">
        <v>347</v>
      </c>
      <c r="K179" s="3" t="s">
        <v>561</v>
      </c>
      <c r="L179" s="58">
        <v>-0.5</v>
      </c>
      <c r="M179" s="58">
        <v>1</v>
      </c>
      <c r="N179" s="58">
        <v>0.02</v>
      </c>
      <c r="O179" s="147" t="s">
        <v>263</v>
      </c>
      <c r="P179" s="144" t="s">
        <v>1842</v>
      </c>
      <c r="Q179" s="144" t="s">
        <v>1905</v>
      </c>
      <c r="R179" s="154" t="s">
        <v>265</v>
      </c>
      <c r="S179" s="147" t="s">
        <v>1843</v>
      </c>
      <c r="T179" s="147"/>
    </row>
    <row r="180" spans="1:20" s="1" customFormat="1" ht="48">
      <c r="A180" s="1" t="s">
        <v>8</v>
      </c>
      <c r="B180" s="1" t="s">
        <v>260</v>
      </c>
      <c r="C180" s="1" t="s">
        <v>261</v>
      </c>
      <c r="D180" s="144" t="s">
        <v>455</v>
      </c>
      <c r="E180" s="144"/>
      <c r="F180" s="144" t="s">
        <v>454</v>
      </c>
      <c r="G180" s="147"/>
      <c r="H180" s="57">
        <v>149</v>
      </c>
      <c r="I180" s="144" t="s">
        <v>46</v>
      </c>
      <c r="J180" s="1" t="s">
        <v>347</v>
      </c>
      <c r="K180" s="3" t="s">
        <v>560</v>
      </c>
      <c r="L180" s="58">
        <v>-0.5</v>
      </c>
      <c r="M180" s="58">
        <v>1</v>
      </c>
      <c r="N180" s="58">
        <v>0.02</v>
      </c>
      <c r="O180" s="147" t="s">
        <v>264</v>
      </c>
      <c r="P180" s="144" t="s">
        <v>1844</v>
      </c>
      <c r="Q180" s="144" t="s">
        <v>1906</v>
      </c>
      <c r="R180" s="154" t="s">
        <v>265</v>
      </c>
      <c r="S180" s="147" t="s">
        <v>1843</v>
      </c>
      <c r="T180" s="147"/>
    </row>
    <row r="181" spans="1:20" s="1" customFormat="1" ht="48">
      <c r="A181" s="4" t="str">
        <f t="shared" ref="A181:C195" si="51">A$180</f>
        <v>Electricity Supply</v>
      </c>
      <c r="B181" s="4" t="str">
        <f t="shared" si="51"/>
        <v>Change Electricity Imports</v>
      </c>
      <c r="C181" s="4" t="str">
        <f t="shared" si="51"/>
        <v>Percent Change in Electricity Imports</v>
      </c>
      <c r="D181" s="147" t="s">
        <v>300</v>
      </c>
      <c r="E181" s="144"/>
      <c r="F181" s="147" t="s">
        <v>301</v>
      </c>
      <c r="G181" s="147"/>
      <c r="H181" s="57">
        <v>526</v>
      </c>
      <c r="I181" s="144" t="s">
        <v>46</v>
      </c>
      <c r="J181" s="4" t="str">
        <f t="shared" ref="J181:S185" si="52">J$180</f>
        <v>Electricity Imports and Exports</v>
      </c>
      <c r="K181" s="4" t="str">
        <f t="shared" si="52"/>
        <v>elec change imports</v>
      </c>
      <c r="L181" s="60">
        <f t="shared" si="52"/>
        <v>-0.5</v>
      </c>
      <c r="M181" s="60">
        <f t="shared" si="52"/>
        <v>1</v>
      </c>
      <c r="N181" s="60">
        <f t="shared" si="52"/>
        <v>0.02</v>
      </c>
      <c r="O181" s="151" t="str">
        <f t="shared" si="52"/>
        <v>% change in imports</v>
      </c>
      <c r="P181" s="151" t="str">
        <f t="shared" si="52"/>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151" t="str">
        <f t="shared" si="52"/>
        <v>electricity-sector-main.html=elec-imports</v>
      </c>
      <c r="R181" s="158" t="str">
        <f t="shared" si="52"/>
        <v>electricity-imports-exports.html</v>
      </c>
      <c r="S181" s="151" t="str">
        <f t="shared" si="52"/>
        <v>Energy Information Administation.  2016.  Electric Power Annual.  Table 2.13.</v>
      </c>
      <c r="T181" s="147"/>
    </row>
    <row r="182" spans="1:20" s="1" customFormat="1" ht="48">
      <c r="A182" s="4" t="str">
        <f t="shared" si="51"/>
        <v>Electricity Supply</v>
      </c>
      <c r="B182" s="4" t="str">
        <f t="shared" si="51"/>
        <v>Change Electricity Imports</v>
      </c>
      <c r="C182" s="4" t="str">
        <f t="shared" si="51"/>
        <v>Percent Change in Electricity Imports</v>
      </c>
      <c r="D182" s="147" t="s">
        <v>81</v>
      </c>
      <c r="E182" s="144"/>
      <c r="F182" s="147" t="s">
        <v>95</v>
      </c>
      <c r="G182" s="147"/>
      <c r="H182" s="57">
        <v>527</v>
      </c>
      <c r="I182" s="144" t="s">
        <v>46</v>
      </c>
      <c r="J182" s="4" t="str">
        <f t="shared" si="52"/>
        <v>Electricity Imports and Exports</v>
      </c>
      <c r="K182" s="4" t="str">
        <f t="shared" si="52"/>
        <v>elec change imports</v>
      </c>
      <c r="L182" s="60">
        <f t="shared" si="52"/>
        <v>-0.5</v>
      </c>
      <c r="M182" s="60">
        <f t="shared" si="52"/>
        <v>1</v>
      </c>
      <c r="N182" s="60">
        <f t="shared" si="52"/>
        <v>0.02</v>
      </c>
      <c r="O182" s="151" t="str">
        <f t="shared" si="52"/>
        <v>% change in imports</v>
      </c>
      <c r="P182" s="151" t="str">
        <f t="shared" si="52"/>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151" t="str">
        <f t="shared" si="52"/>
        <v>electricity-sector-main.html=elec-imports</v>
      </c>
      <c r="R182" s="158" t="str">
        <f t="shared" si="52"/>
        <v>electricity-imports-exports.html</v>
      </c>
      <c r="S182" s="151" t="str">
        <f t="shared" si="52"/>
        <v>Energy Information Administation.  2016.  Electric Power Annual.  Table 2.13.</v>
      </c>
      <c r="T182" s="147"/>
    </row>
    <row r="183" spans="1:20" s="1" customFormat="1" ht="48">
      <c r="A183" s="4" t="str">
        <f t="shared" si="51"/>
        <v>Electricity Supply</v>
      </c>
      <c r="B183" s="4" t="str">
        <f t="shared" si="51"/>
        <v>Change Electricity Imports</v>
      </c>
      <c r="C183" s="4" t="str">
        <f t="shared" si="51"/>
        <v>Percent Change in Electricity Imports</v>
      </c>
      <c r="D183" s="147" t="s">
        <v>82</v>
      </c>
      <c r="E183" s="144"/>
      <c r="F183" s="147" t="s">
        <v>96</v>
      </c>
      <c r="G183" s="147"/>
      <c r="H183" s="57">
        <v>528</v>
      </c>
      <c r="I183" s="144" t="s">
        <v>46</v>
      </c>
      <c r="J183" s="4" t="str">
        <f t="shared" si="52"/>
        <v>Electricity Imports and Exports</v>
      </c>
      <c r="K183" s="4" t="str">
        <f t="shared" si="52"/>
        <v>elec change imports</v>
      </c>
      <c r="L183" s="60">
        <f t="shared" si="52"/>
        <v>-0.5</v>
      </c>
      <c r="M183" s="60">
        <f t="shared" si="52"/>
        <v>1</v>
      </c>
      <c r="N183" s="60">
        <f t="shared" si="52"/>
        <v>0.02</v>
      </c>
      <c r="O183" s="151" t="str">
        <f t="shared" si="52"/>
        <v>% change in imports</v>
      </c>
      <c r="P183" s="151" t="str">
        <f t="shared" si="52"/>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151" t="str">
        <f t="shared" si="52"/>
        <v>electricity-sector-main.html=elec-imports</v>
      </c>
      <c r="R183" s="158" t="str">
        <f t="shared" si="52"/>
        <v>electricity-imports-exports.html</v>
      </c>
      <c r="S183" s="151" t="str">
        <f t="shared" si="52"/>
        <v>Energy Information Administation.  2016.  Electric Power Annual.  Table 2.13.</v>
      </c>
      <c r="T183" s="147"/>
    </row>
    <row r="184" spans="1:20" s="1" customFormat="1" ht="48">
      <c r="A184" s="4" t="str">
        <f t="shared" si="51"/>
        <v>Electricity Supply</v>
      </c>
      <c r="B184" s="4" t="str">
        <f t="shared" si="51"/>
        <v>Change Electricity Imports</v>
      </c>
      <c r="C184" s="4" t="str">
        <f t="shared" si="51"/>
        <v>Percent Change in Electricity Imports</v>
      </c>
      <c r="D184" s="147" t="s">
        <v>456</v>
      </c>
      <c r="E184" s="144"/>
      <c r="F184" s="147" t="s">
        <v>459</v>
      </c>
      <c r="G184" s="147"/>
      <c r="H184" s="57">
        <v>529</v>
      </c>
      <c r="I184" s="144" t="s">
        <v>46</v>
      </c>
      <c r="J184" s="4" t="str">
        <f t="shared" si="52"/>
        <v>Electricity Imports and Exports</v>
      </c>
      <c r="K184" s="4" t="str">
        <f t="shared" si="52"/>
        <v>elec change imports</v>
      </c>
      <c r="L184" s="60">
        <f t="shared" si="52"/>
        <v>-0.5</v>
      </c>
      <c r="M184" s="60">
        <f t="shared" si="52"/>
        <v>1</v>
      </c>
      <c r="N184" s="60">
        <f t="shared" si="52"/>
        <v>0.02</v>
      </c>
      <c r="O184" s="151" t="str">
        <f t="shared" si="52"/>
        <v>% change in imports</v>
      </c>
      <c r="P184" s="151" t="str">
        <f t="shared" si="52"/>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151" t="str">
        <f t="shared" si="52"/>
        <v>electricity-sector-main.html=elec-imports</v>
      </c>
      <c r="R184" s="158" t="str">
        <f t="shared" si="52"/>
        <v>electricity-imports-exports.html</v>
      </c>
      <c r="S184" s="151" t="str">
        <f t="shared" si="52"/>
        <v>Energy Information Administation.  2016.  Electric Power Annual.  Table 2.13.</v>
      </c>
      <c r="T184" s="147"/>
    </row>
    <row r="185" spans="1:20" s="1" customFormat="1" ht="48">
      <c r="A185" s="4" t="str">
        <f t="shared" si="51"/>
        <v>Electricity Supply</v>
      </c>
      <c r="B185" s="4" t="str">
        <f t="shared" si="51"/>
        <v>Change Electricity Imports</v>
      </c>
      <c r="C185" s="4" t="str">
        <f t="shared" si="51"/>
        <v>Percent Change in Electricity Imports</v>
      </c>
      <c r="D185" s="147" t="s">
        <v>83</v>
      </c>
      <c r="E185" s="144"/>
      <c r="F185" s="147" t="s">
        <v>97</v>
      </c>
      <c r="G185" s="147"/>
      <c r="H185" s="57">
        <v>530</v>
      </c>
      <c r="I185" s="144" t="s">
        <v>46</v>
      </c>
      <c r="J185" s="4" t="str">
        <f t="shared" si="52"/>
        <v>Electricity Imports and Exports</v>
      </c>
      <c r="K185" s="4" t="str">
        <f t="shared" si="52"/>
        <v>elec change imports</v>
      </c>
      <c r="L185" s="60">
        <f t="shared" si="52"/>
        <v>-0.5</v>
      </c>
      <c r="M185" s="60">
        <f t="shared" si="52"/>
        <v>1</v>
      </c>
      <c r="N185" s="60">
        <f t="shared" si="52"/>
        <v>0.02</v>
      </c>
      <c r="O185" s="151" t="str">
        <f t="shared" si="52"/>
        <v>% change in imports</v>
      </c>
      <c r="P185" s="151" t="str">
        <f t="shared" si="52"/>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151" t="str">
        <f t="shared" si="52"/>
        <v>electricity-sector-main.html=elec-imports</v>
      </c>
      <c r="R185" s="158" t="str">
        <f t="shared" si="52"/>
        <v>electricity-imports-exports.html</v>
      </c>
      <c r="S185" s="151" t="str">
        <f t="shared" si="52"/>
        <v>Energy Information Administation.  2016.  Electric Power Annual.  Table 2.13.</v>
      </c>
      <c r="T185" s="147"/>
    </row>
    <row r="186" spans="1:20" s="1" customFormat="1" ht="32">
      <c r="A186" s="4" t="str">
        <f t="shared" si="51"/>
        <v>Electricity Supply</v>
      </c>
      <c r="B186" s="4" t="str">
        <f t="shared" si="51"/>
        <v>Change Electricity Imports</v>
      </c>
      <c r="C186" s="4" t="str">
        <f t="shared" si="51"/>
        <v>Percent Change in Electricity Imports</v>
      </c>
      <c r="D186" s="147" t="s">
        <v>84</v>
      </c>
      <c r="E186" s="144"/>
      <c r="F186" s="147" t="s">
        <v>98</v>
      </c>
      <c r="G186" s="147"/>
      <c r="H186" s="57">
        <v>531</v>
      </c>
      <c r="I186" s="144" t="s">
        <v>47</v>
      </c>
      <c r="J186" s="4" t="str">
        <f t="shared" ref="J186:O195" si="53">J$180</f>
        <v>Electricity Imports and Exports</v>
      </c>
      <c r="K186" s="4" t="str">
        <f t="shared" si="53"/>
        <v>elec change imports</v>
      </c>
      <c r="L186" s="60">
        <f t="shared" si="53"/>
        <v>-0.5</v>
      </c>
      <c r="M186" s="60">
        <f t="shared" si="53"/>
        <v>1</v>
      </c>
      <c r="N186" s="60">
        <f t="shared" si="53"/>
        <v>0.02</v>
      </c>
      <c r="O186" s="151" t="str">
        <f t="shared" si="53"/>
        <v>% change in imports</v>
      </c>
      <c r="P186" s="144"/>
      <c r="Q186" s="151" t="str">
        <f t="shared" ref="Q186:S195" si="54">Q$180</f>
        <v>electricity-sector-main.html=elec-imports</v>
      </c>
      <c r="R186" s="158" t="str">
        <f t="shared" si="54"/>
        <v>electricity-imports-exports.html</v>
      </c>
      <c r="S186" s="151" t="str">
        <f t="shared" si="54"/>
        <v>Energy Information Administation.  2016.  Electric Power Annual.  Table 2.13.</v>
      </c>
      <c r="T186" s="147"/>
    </row>
    <row r="187" spans="1:20" s="1" customFormat="1" ht="48">
      <c r="A187" s="4" t="str">
        <f t="shared" si="51"/>
        <v>Electricity Supply</v>
      </c>
      <c r="B187" s="4" t="str">
        <f t="shared" si="51"/>
        <v>Change Electricity Imports</v>
      </c>
      <c r="C187" s="4" t="str">
        <f t="shared" si="51"/>
        <v>Percent Change in Electricity Imports</v>
      </c>
      <c r="D187" s="147" t="s">
        <v>85</v>
      </c>
      <c r="E187" s="144"/>
      <c r="F187" s="147" t="s">
        <v>99</v>
      </c>
      <c r="G187" s="147"/>
      <c r="H187" s="57">
        <v>532</v>
      </c>
      <c r="I187" s="144" t="s">
        <v>46</v>
      </c>
      <c r="J187" s="4" t="str">
        <f t="shared" si="53"/>
        <v>Electricity Imports and Exports</v>
      </c>
      <c r="K187" s="4" t="str">
        <f t="shared" si="53"/>
        <v>elec change imports</v>
      </c>
      <c r="L187" s="60">
        <f t="shared" si="53"/>
        <v>-0.5</v>
      </c>
      <c r="M187" s="60">
        <f t="shared" si="53"/>
        <v>1</v>
      </c>
      <c r="N187" s="60">
        <f t="shared" si="53"/>
        <v>0.02</v>
      </c>
      <c r="O187" s="151" t="str">
        <f t="shared" si="53"/>
        <v>% change in imports</v>
      </c>
      <c r="P187" s="151" t="str">
        <f>P$180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151" t="str">
        <f t="shared" si="54"/>
        <v>electricity-sector-main.html=elec-imports</v>
      </c>
      <c r="R187" s="158" t="str">
        <f t="shared" si="54"/>
        <v>electricity-imports-exports.html</v>
      </c>
      <c r="S187" s="151" t="str">
        <f t="shared" si="54"/>
        <v>Energy Information Administation.  2016.  Electric Power Annual.  Table 2.13.</v>
      </c>
      <c r="T187" s="147"/>
    </row>
    <row r="188" spans="1:20" s="1" customFormat="1" ht="32">
      <c r="A188" s="4" t="str">
        <f t="shared" si="51"/>
        <v>Electricity Supply</v>
      </c>
      <c r="B188" s="4" t="str">
        <f t="shared" si="51"/>
        <v>Change Electricity Imports</v>
      </c>
      <c r="C188" s="4" t="str">
        <f t="shared" si="51"/>
        <v>Percent Change in Electricity Imports</v>
      </c>
      <c r="D188" s="147" t="s">
        <v>800</v>
      </c>
      <c r="E188" s="144"/>
      <c r="F188" s="147" t="s">
        <v>443</v>
      </c>
      <c r="G188" s="147"/>
      <c r="H188" s="57">
        <v>533</v>
      </c>
      <c r="I188" s="144" t="s">
        <v>47</v>
      </c>
      <c r="J188" s="4" t="str">
        <f t="shared" si="53"/>
        <v>Electricity Imports and Exports</v>
      </c>
      <c r="K188" s="4" t="str">
        <f t="shared" si="53"/>
        <v>elec change imports</v>
      </c>
      <c r="L188" s="60">
        <f t="shared" si="53"/>
        <v>-0.5</v>
      </c>
      <c r="M188" s="60">
        <f t="shared" si="53"/>
        <v>1</v>
      </c>
      <c r="N188" s="60">
        <f t="shared" si="53"/>
        <v>0.02</v>
      </c>
      <c r="O188" s="151" t="str">
        <f t="shared" si="53"/>
        <v>% change in imports</v>
      </c>
      <c r="P188" s="144"/>
      <c r="Q188" s="151" t="str">
        <f t="shared" si="54"/>
        <v>electricity-sector-main.html=elec-imports</v>
      </c>
      <c r="R188" s="158" t="str">
        <f t="shared" si="54"/>
        <v>electricity-imports-exports.html</v>
      </c>
      <c r="S188" s="151" t="str">
        <f t="shared" si="54"/>
        <v>Energy Information Administation.  2016.  Electric Power Annual.  Table 2.13.</v>
      </c>
      <c r="T188" s="147"/>
    </row>
    <row r="189" spans="1:20" s="1" customFormat="1" ht="48">
      <c r="A189" s="4" t="str">
        <f t="shared" si="51"/>
        <v>Electricity Supply</v>
      </c>
      <c r="B189" s="4" t="str">
        <f t="shared" si="51"/>
        <v>Change Electricity Imports</v>
      </c>
      <c r="C189" s="4" t="str">
        <f t="shared" si="51"/>
        <v>Percent Change in Electricity Imports</v>
      </c>
      <c r="D189" s="147" t="s">
        <v>302</v>
      </c>
      <c r="E189" s="144"/>
      <c r="F189" s="147" t="s">
        <v>304</v>
      </c>
      <c r="G189" s="147"/>
      <c r="H189" s="57">
        <v>534</v>
      </c>
      <c r="I189" s="144" t="s">
        <v>46</v>
      </c>
      <c r="J189" s="4" t="str">
        <f t="shared" si="53"/>
        <v>Electricity Imports and Exports</v>
      </c>
      <c r="K189" s="4" t="str">
        <f t="shared" si="53"/>
        <v>elec change imports</v>
      </c>
      <c r="L189" s="60">
        <f t="shared" si="53"/>
        <v>-0.5</v>
      </c>
      <c r="M189" s="60">
        <f t="shared" si="53"/>
        <v>1</v>
      </c>
      <c r="N189" s="60">
        <f t="shared" si="53"/>
        <v>0.02</v>
      </c>
      <c r="O189" s="151" t="str">
        <f t="shared" si="53"/>
        <v>% change in imports</v>
      </c>
      <c r="P189" s="151" t="str">
        <f>P$180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151" t="str">
        <f t="shared" si="54"/>
        <v>electricity-sector-main.html=elec-imports</v>
      </c>
      <c r="R189" s="158" t="str">
        <f t="shared" si="54"/>
        <v>electricity-imports-exports.html</v>
      </c>
      <c r="S189" s="151" t="str">
        <f t="shared" si="54"/>
        <v>Energy Information Administation.  2016.  Electric Power Annual.  Table 2.13.</v>
      </c>
      <c r="T189" s="147"/>
    </row>
    <row r="190" spans="1:20" s="1" customFormat="1" ht="32">
      <c r="A190" s="4" t="str">
        <f t="shared" si="51"/>
        <v>Electricity Supply</v>
      </c>
      <c r="B190" s="4" t="str">
        <f t="shared" si="51"/>
        <v>Change Electricity Imports</v>
      </c>
      <c r="C190" s="4" t="str">
        <f t="shared" si="51"/>
        <v>Percent Change in Electricity Imports</v>
      </c>
      <c r="D190" s="147" t="s">
        <v>303</v>
      </c>
      <c r="E190" s="144"/>
      <c r="F190" s="147" t="s">
        <v>305</v>
      </c>
      <c r="G190" s="147"/>
      <c r="H190" s="57">
        <v>535</v>
      </c>
      <c r="I190" s="144" t="s">
        <v>47</v>
      </c>
      <c r="J190" s="4" t="str">
        <f t="shared" si="53"/>
        <v>Electricity Imports and Exports</v>
      </c>
      <c r="K190" s="4" t="str">
        <f t="shared" si="53"/>
        <v>elec change imports</v>
      </c>
      <c r="L190" s="60">
        <f t="shared" si="53"/>
        <v>-0.5</v>
      </c>
      <c r="M190" s="60">
        <f t="shared" si="53"/>
        <v>1</v>
      </c>
      <c r="N190" s="60">
        <f t="shared" si="53"/>
        <v>0.02</v>
      </c>
      <c r="O190" s="151" t="str">
        <f t="shared" si="53"/>
        <v>% change in imports</v>
      </c>
      <c r="P190" s="144"/>
      <c r="Q190" s="151" t="str">
        <f t="shared" si="54"/>
        <v>electricity-sector-main.html=elec-imports</v>
      </c>
      <c r="R190" s="158" t="str">
        <f t="shared" si="54"/>
        <v>electricity-imports-exports.html</v>
      </c>
      <c r="S190" s="151" t="str">
        <f t="shared" si="54"/>
        <v>Energy Information Administation.  2016.  Electric Power Annual.  Table 2.13.</v>
      </c>
      <c r="T190" s="147"/>
    </row>
    <row r="191" spans="1:20" s="1" customFormat="1" ht="32">
      <c r="A191" s="4" t="str">
        <f t="shared" si="51"/>
        <v>Electricity Supply</v>
      </c>
      <c r="B191" s="4" t="str">
        <f t="shared" si="51"/>
        <v>Change Electricity Imports</v>
      </c>
      <c r="C191" s="4" t="str">
        <f t="shared" si="51"/>
        <v>Percent Change in Electricity Imports</v>
      </c>
      <c r="D191" s="147" t="s">
        <v>452</v>
      </c>
      <c r="E191" s="144"/>
      <c r="F191" s="147" t="s">
        <v>451</v>
      </c>
      <c r="G191" s="147"/>
      <c r="H191" s="57">
        <v>536</v>
      </c>
      <c r="I191" s="144" t="s">
        <v>47</v>
      </c>
      <c r="J191" s="4" t="str">
        <f t="shared" si="53"/>
        <v>Electricity Imports and Exports</v>
      </c>
      <c r="K191" s="4" t="str">
        <f t="shared" si="53"/>
        <v>elec change imports</v>
      </c>
      <c r="L191" s="60">
        <f t="shared" si="53"/>
        <v>-0.5</v>
      </c>
      <c r="M191" s="60">
        <f t="shared" si="53"/>
        <v>1</v>
      </c>
      <c r="N191" s="60">
        <f t="shared" si="53"/>
        <v>0.02</v>
      </c>
      <c r="O191" s="151" t="str">
        <f t="shared" si="53"/>
        <v>% change in imports</v>
      </c>
      <c r="P191" s="144"/>
      <c r="Q191" s="151" t="str">
        <f t="shared" si="54"/>
        <v>electricity-sector-main.html=elec-imports</v>
      </c>
      <c r="R191" s="158" t="str">
        <f t="shared" si="54"/>
        <v>electricity-imports-exports.html</v>
      </c>
      <c r="S191" s="151" t="str">
        <f t="shared" si="54"/>
        <v>Energy Information Administation.  2016.  Electric Power Annual.  Table 2.13.</v>
      </c>
      <c r="T191" s="147"/>
    </row>
    <row r="192" spans="1:20" s="1" customFormat="1" ht="32">
      <c r="A192" s="4" t="str">
        <f t="shared" si="51"/>
        <v>Electricity Supply</v>
      </c>
      <c r="B192" s="4" t="str">
        <f t="shared" si="51"/>
        <v>Change Electricity Imports</v>
      </c>
      <c r="C192" s="4" t="str">
        <f t="shared" si="51"/>
        <v>Percent Change in Electricity Imports</v>
      </c>
      <c r="D192" s="147" t="s">
        <v>461</v>
      </c>
      <c r="E192" s="144"/>
      <c r="F192" s="147" t="s">
        <v>462</v>
      </c>
      <c r="G192" s="147"/>
      <c r="H192" s="57">
        <v>537</v>
      </c>
      <c r="I192" s="144" t="s">
        <v>47</v>
      </c>
      <c r="J192" s="4" t="str">
        <f t="shared" si="53"/>
        <v>Electricity Imports and Exports</v>
      </c>
      <c r="K192" s="4" t="str">
        <f t="shared" si="53"/>
        <v>elec change imports</v>
      </c>
      <c r="L192" s="60">
        <f t="shared" si="53"/>
        <v>-0.5</v>
      </c>
      <c r="M192" s="60">
        <f t="shared" si="53"/>
        <v>1</v>
      </c>
      <c r="N192" s="60">
        <f t="shared" si="53"/>
        <v>0.02</v>
      </c>
      <c r="O192" s="151" t="str">
        <f t="shared" si="53"/>
        <v>% change in imports</v>
      </c>
      <c r="P192" s="144"/>
      <c r="Q192" s="151" t="str">
        <f t="shared" si="54"/>
        <v>electricity-sector-main.html=elec-imports</v>
      </c>
      <c r="R192" s="158" t="str">
        <f t="shared" si="54"/>
        <v>electricity-imports-exports.html</v>
      </c>
      <c r="S192" s="151" t="str">
        <f t="shared" si="54"/>
        <v>Energy Information Administation.  2016.  Electric Power Annual.  Table 2.13.</v>
      </c>
      <c r="T192" s="147"/>
    </row>
    <row r="193" spans="1:20" s="1" customFormat="1" ht="32">
      <c r="A193" s="4" t="str">
        <f t="shared" si="51"/>
        <v>Electricity Supply</v>
      </c>
      <c r="B193" s="4" t="str">
        <f t="shared" si="51"/>
        <v>Change Electricity Imports</v>
      </c>
      <c r="C193" s="4" t="str">
        <f t="shared" si="51"/>
        <v>Percent Change in Electricity Imports</v>
      </c>
      <c r="D193" s="147" t="s">
        <v>1251</v>
      </c>
      <c r="E193" s="144"/>
      <c r="F193" s="147" t="s">
        <v>910</v>
      </c>
      <c r="G193" s="147"/>
      <c r="H193" s="57">
        <v>538</v>
      </c>
      <c r="I193" s="144" t="s">
        <v>47</v>
      </c>
      <c r="J193" s="4" t="str">
        <f t="shared" si="53"/>
        <v>Electricity Imports and Exports</v>
      </c>
      <c r="K193" s="4" t="str">
        <f t="shared" si="53"/>
        <v>elec change imports</v>
      </c>
      <c r="L193" s="60">
        <f t="shared" si="53"/>
        <v>-0.5</v>
      </c>
      <c r="M193" s="60">
        <f t="shared" si="53"/>
        <v>1</v>
      </c>
      <c r="N193" s="60">
        <f t="shared" si="53"/>
        <v>0.02</v>
      </c>
      <c r="O193" s="151" t="str">
        <f t="shared" si="53"/>
        <v>% change in imports</v>
      </c>
      <c r="P193" s="144"/>
      <c r="Q193" s="151" t="str">
        <f t="shared" si="54"/>
        <v>electricity-sector-main.html=elec-imports</v>
      </c>
      <c r="R193" s="158" t="str">
        <f t="shared" si="54"/>
        <v>electricity-imports-exports.html</v>
      </c>
      <c r="S193" s="151" t="str">
        <f t="shared" si="54"/>
        <v>Energy Information Administation.  2016.  Electric Power Annual.  Table 2.13.</v>
      </c>
      <c r="T193" s="147"/>
    </row>
    <row r="194" spans="1:20" s="1" customFormat="1" ht="32">
      <c r="A194" s="4" t="str">
        <f t="shared" si="51"/>
        <v>Electricity Supply</v>
      </c>
      <c r="B194" s="4" t="str">
        <f t="shared" si="51"/>
        <v>Change Electricity Imports</v>
      </c>
      <c r="C194" s="4" t="str">
        <f t="shared" si="51"/>
        <v>Percent Change in Electricity Imports</v>
      </c>
      <c r="D194" s="147" t="s">
        <v>1252</v>
      </c>
      <c r="E194" s="144"/>
      <c r="F194" s="147" t="s">
        <v>1056</v>
      </c>
      <c r="G194" s="147"/>
      <c r="H194" s="57">
        <v>539</v>
      </c>
      <c r="I194" s="144" t="s">
        <v>47</v>
      </c>
      <c r="J194" s="4" t="str">
        <f t="shared" si="53"/>
        <v>Electricity Imports and Exports</v>
      </c>
      <c r="K194" s="4" t="str">
        <f t="shared" si="53"/>
        <v>elec change imports</v>
      </c>
      <c r="L194" s="60">
        <f t="shared" si="53"/>
        <v>-0.5</v>
      </c>
      <c r="M194" s="60">
        <f t="shared" si="53"/>
        <v>1</v>
      </c>
      <c r="N194" s="60">
        <f t="shared" si="53"/>
        <v>0.02</v>
      </c>
      <c r="O194" s="151" t="str">
        <f t="shared" si="53"/>
        <v>% change in imports</v>
      </c>
      <c r="P194" s="144"/>
      <c r="Q194" s="151" t="str">
        <f t="shared" si="54"/>
        <v>electricity-sector-main.html=elec-imports</v>
      </c>
      <c r="R194" s="158" t="str">
        <f t="shared" si="54"/>
        <v>electricity-imports-exports.html</v>
      </c>
      <c r="S194" s="151" t="str">
        <f t="shared" si="54"/>
        <v>Energy Information Administation.  2016.  Electric Power Annual.  Table 2.13.</v>
      </c>
      <c r="T194" s="147"/>
    </row>
    <row r="195" spans="1:20" s="1" customFormat="1" ht="32">
      <c r="A195" s="4" t="str">
        <f t="shared" si="51"/>
        <v>Electricity Supply</v>
      </c>
      <c r="B195" s="4" t="str">
        <f t="shared" si="51"/>
        <v>Change Electricity Imports</v>
      </c>
      <c r="C195" s="4" t="str">
        <f t="shared" si="51"/>
        <v>Percent Change in Electricity Imports</v>
      </c>
      <c r="D195" s="147" t="s">
        <v>1253</v>
      </c>
      <c r="E195" s="144"/>
      <c r="F195" s="147" t="s">
        <v>912</v>
      </c>
      <c r="G195" s="147"/>
      <c r="H195" s="57">
        <v>540</v>
      </c>
      <c r="I195" s="144" t="s">
        <v>47</v>
      </c>
      <c r="J195" s="4" t="str">
        <f t="shared" si="53"/>
        <v>Electricity Imports and Exports</v>
      </c>
      <c r="K195" s="4" t="str">
        <f t="shared" si="53"/>
        <v>elec change imports</v>
      </c>
      <c r="L195" s="60">
        <f t="shared" si="53"/>
        <v>-0.5</v>
      </c>
      <c r="M195" s="60">
        <f t="shared" si="53"/>
        <v>1</v>
      </c>
      <c r="N195" s="60">
        <f t="shared" si="53"/>
        <v>0.02</v>
      </c>
      <c r="O195" s="151" t="str">
        <f t="shared" si="53"/>
        <v>% change in imports</v>
      </c>
      <c r="P195" s="144"/>
      <c r="Q195" s="151" t="str">
        <f t="shared" si="54"/>
        <v>electricity-sector-main.html=elec-imports</v>
      </c>
      <c r="R195" s="158" t="str">
        <f t="shared" si="54"/>
        <v>electricity-imports-exports.html</v>
      </c>
      <c r="S195" s="151" t="str">
        <f t="shared" si="54"/>
        <v>Energy Information Administation.  2016.  Electric Power Annual.  Table 2.13.</v>
      </c>
      <c r="T195" s="147"/>
    </row>
    <row r="196" spans="1:20" ht="32">
      <c r="A196" s="3" t="s">
        <v>8</v>
      </c>
      <c r="B196" s="3" t="s">
        <v>294</v>
      </c>
      <c r="C196" s="3" t="s">
        <v>293</v>
      </c>
      <c r="D196" s="144"/>
      <c r="E196" s="144"/>
      <c r="F196" s="144"/>
      <c r="G196" s="144"/>
      <c r="H196" s="108">
        <v>619</v>
      </c>
      <c r="I196" s="144" t="s">
        <v>47</v>
      </c>
      <c r="J196" s="3" t="s">
        <v>294</v>
      </c>
      <c r="K196" s="3" t="s">
        <v>559</v>
      </c>
      <c r="O196" s="144"/>
      <c r="P196" s="144"/>
      <c r="Q196" s="144"/>
      <c r="R196" s="154"/>
      <c r="S196" s="144"/>
      <c r="T196" s="144"/>
    </row>
    <row r="197" spans="1:20" ht="48">
      <c r="A197" s="3" t="s">
        <v>8</v>
      </c>
      <c r="B197" s="3" t="s">
        <v>17</v>
      </c>
      <c r="C197" s="3" t="s">
        <v>30</v>
      </c>
      <c r="D197" s="144"/>
      <c r="E197" s="144"/>
      <c r="F197" s="144"/>
      <c r="G197" s="144"/>
      <c r="H197" s="108">
        <v>30</v>
      </c>
      <c r="I197" s="144" t="s">
        <v>46</v>
      </c>
      <c r="J197" s="3" t="s">
        <v>17</v>
      </c>
      <c r="K197" s="3" t="s">
        <v>558</v>
      </c>
      <c r="L197" s="153">
        <v>0</v>
      </c>
      <c r="M197" s="99">
        <v>1</v>
      </c>
      <c r="N197" s="99">
        <v>0.01</v>
      </c>
      <c r="O197" s="144" t="s">
        <v>36</v>
      </c>
      <c r="P197" s="144" t="s">
        <v>1845</v>
      </c>
      <c r="Q197" s="144" t="s">
        <v>1907</v>
      </c>
      <c r="R197" s="154" t="s">
        <v>218</v>
      </c>
      <c r="S197" s="144" t="s">
        <v>170</v>
      </c>
      <c r="T197" s="144"/>
    </row>
    <row r="198" spans="1:20" ht="128">
      <c r="A198" s="3" t="s">
        <v>8</v>
      </c>
      <c r="B198" s="3" t="s">
        <v>136</v>
      </c>
      <c r="C198" s="3" t="s">
        <v>135</v>
      </c>
      <c r="D198" s="144" t="s">
        <v>455</v>
      </c>
      <c r="E198" s="144"/>
      <c r="F198" s="144" t="s">
        <v>454</v>
      </c>
      <c r="G198" s="144"/>
      <c r="H198" s="108">
        <v>31</v>
      </c>
      <c r="I198" s="144" t="s">
        <v>46</v>
      </c>
      <c r="J198" s="3" t="s">
        <v>136</v>
      </c>
      <c r="K198" s="3" t="s">
        <v>557</v>
      </c>
      <c r="L198" s="162">
        <v>0</v>
      </c>
      <c r="M198" s="162">
        <v>10000</v>
      </c>
      <c r="N198" s="162">
        <v>250</v>
      </c>
      <c r="O198" s="144" t="s">
        <v>206</v>
      </c>
      <c r="P198" s="144" t="s">
        <v>1846</v>
      </c>
      <c r="Q198" s="144" t="s">
        <v>1908</v>
      </c>
      <c r="R198" s="154" t="s">
        <v>219</v>
      </c>
      <c r="S198" s="144" t="s">
        <v>1909</v>
      </c>
      <c r="T198" s="144" t="s">
        <v>207</v>
      </c>
    </row>
    <row r="199" spans="1:20" ht="32">
      <c r="A199" s="4" t="str">
        <f t="shared" ref="A199:C213" si="55">A$198</f>
        <v>Electricity Supply</v>
      </c>
      <c r="B199" s="4" t="str">
        <f t="shared" si="55"/>
        <v>Early Retirement of Power Plants</v>
      </c>
      <c r="C199" s="4" t="str">
        <f t="shared" si="55"/>
        <v>Annual Additional Capacity Retired due to Early Retirement Policy</v>
      </c>
      <c r="D199" s="147" t="s">
        <v>300</v>
      </c>
      <c r="E199" s="144"/>
      <c r="F199" s="147" t="s">
        <v>301</v>
      </c>
      <c r="G199" s="144"/>
      <c r="H199" s="108">
        <v>620</v>
      </c>
      <c r="I199" s="144" t="s">
        <v>47</v>
      </c>
      <c r="J199" s="4" t="str">
        <f t="shared" ref="J199:K213" si="56">J$198</f>
        <v>Early Retirement of Power Plants</v>
      </c>
      <c r="K199" s="4" t="str">
        <f t="shared" si="56"/>
        <v>elec early retirement</v>
      </c>
      <c r="L199" s="162"/>
      <c r="M199" s="162"/>
      <c r="N199" s="162"/>
      <c r="O199" s="144"/>
      <c r="P199" s="144"/>
      <c r="Q199" s="144"/>
      <c r="R199" s="154"/>
      <c r="S199" s="144"/>
      <c r="T199" s="144"/>
    </row>
    <row r="200" spans="1:20" ht="48">
      <c r="A200" s="4" t="str">
        <f t="shared" si="55"/>
        <v>Electricity Supply</v>
      </c>
      <c r="B200" s="4" t="str">
        <f t="shared" si="55"/>
        <v>Early Retirement of Power Plants</v>
      </c>
      <c r="C200" s="4" t="str">
        <f t="shared" si="55"/>
        <v>Annual Additional Capacity Retired due to Early Retirement Policy</v>
      </c>
      <c r="D200" s="147" t="s">
        <v>81</v>
      </c>
      <c r="E200" s="144"/>
      <c r="F200" s="147" t="s">
        <v>95</v>
      </c>
      <c r="G200" s="144"/>
      <c r="H200" s="108">
        <v>32</v>
      </c>
      <c r="I200" s="144" t="s">
        <v>46</v>
      </c>
      <c r="J200" s="4" t="str">
        <f t="shared" si="56"/>
        <v>Early Retirement of Power Plants</v>
      </c>
      <c r="K200" s="4" t="str">
        <f t="shared" si="56"/>
        <v>elec early retirement</v>
      </c>
      <c r="L200" s="170">
        <f>L$198</f>
        <v>0</v>
      </c>
      <c r="M200" s="170">
        <f>M$198</f>
        <v>10000</v>
      </c>
      <c r="N200" s="170">
        <f>N$198</f>
        <v>250</v>
      </c>
      <c r="O200" s="151" t="str">
        <f>O$198</f>
        <v>MW/year</v>
      </c>
      <c r="P200" s="144" t="s">
        <v>1847</v>
      </c>
      <c r="Q200" s="151" t="str">
        <f>Q$198</f>
        <v>electricity-sector-main.html=early-ret</v>
      </c>
      <c r="R200" s="158" t="str">
        <f>R$198</f>
        <v>early-retirement-of-power-plants.html</v>
      </c>
      <c r="S200" s="144" t="s">
        <v>170</v>
      </c>
      <c r="T200" s="144"/>
    </row>
    <row r="201" spans="1:20" ht="32">
      <c r="A201" s="4" t="str">
        <f t="shared" si="55"/>
        <v>Electricity Supply</v>
      </c>
      <c r="B201" s="4" t="str">
        <f t="shared" si="55"/>
        <v>Early Retirement of Power Plants</v>
      </c>
      <c r="C201" s="4" t="str">
        <f t="shared" si="55"/>
        <v>Annual Additional Capacity Retired due to Early Retirement Policy</v>
      </c>
      <c r="D201" s="147" t="s">
        <v>82</v>
      </c>
      <c r="E201" s="144"/>
      <c r="F201" s="147" t="s">
        <v>96</v>
      </c>
      <c r="G201" s="144"/>
      <c r="H201" s="108">
        <v>621</v>
      </c>
      <c r="I201" s="144" t="s">
        <v>47</v>
      </c>
      <c r="J201" s="4" t="str">
        <f t="shared" si="56"/>
        <v>Early Retirement of Power Plants</v>
      </c>
      <c r="K201" s="4" t="str">
        <f t="shared" si="56"/>
        <v>elec early retirement</v>
      </c>
      <c r="L201" s="162"/>
      <c r="M201" s="162"/>
      <c r="N201" s="162"/>
      <c r="O201" s="144"/>
      <c r="P201" s="144"/>
      <c r="Q201" s="144"/>
      <c r="R201" s="154"/>
      <c r="S201" s="144"/>
      <c r="T201" s="144"/>
    </row>
    <row r="202" spans="1:20" ht="32">
      <c r="A202" s="4" t="str">
        <f t="shared" si="55"/>
        <v>Electricity Supply</v>
      </c>
      <c r="B202" s="4" t="str">
        <f t="shared" si="55"/>
        <v>Early Retirement of Power Plants</v>
      </c>
      <c r="C202" s="4" t="str">
        <f t="shared" si="55"/>
        <v>Annual Additional Capacity Retired due to Early Retirement Policy</v>
      </c>
      <c r="D202" s="147" t="s">
        <v>456</v>
      </c>
      <c r="E202" s="144"/>
      <c r="F202" s="147" t="s">
        <v>459</v>
      </c>
      <c r="G202" s="144"/>
      <c r="H202" s="108">
        <v>622</v>
      </c>
      <c r="I202" s="144" t="s">
        <v>47</v>
      </c>
      <c r="J202" s="4" t="str">
        <f t="shared" si="56"/>
        <v>Early Retirement of Power Plants</v>
      </c>
      <c r="K202" s="4" t="str">
        <f t="shared" si="56"/>
        <v>elec early retirement</v>
      </c>
      <c r="L202" s="162"/>
      <c r="M202" s="162"/>
      <c r="N202" s="162"/>
      <c r="O202" s="144"/>
      <c r="P202" s="144"/>
      <c r="Q202" s="144"/>
      <c r="R202" s="154"/>
      <c r="S202" s="144"/>
      <c r="T202" s="144"/>
    </row>
    <row r="203" spans="1:20" ht="32">
      <c r="A203" s="4" t="str">
        <f t="shared" si="55"/>
        <v>Electricity Supply</v>
      </c>
      <c r="B203" s="4" t="str">
        <f t="shared" si="55"/>
        <v>Early Retirement of Power Plants</v>
      </c>
      <c r="C203" s="4" t="str">
        <f t="shared" si="55"/>
        <v>Annual Additional Capacity Retired due to Early Retirement Policy</v>
      </c>
      <c r="D203" s="147" t="s">
        <v>83</v>
      </c>
      <c r="E203" s="144"/>
      <c r="F203" s="147" t="s">
        <v>97</v>
      </c>
      <c r="G203" s="144"/>
      <c r="H203" s="108">
        <v>623</v>
      </c>
      <c r="I203" s="144" t="s">
        <v>47</v>
      </c>
      <c r="J203" s="4" t="str">
        <f t="shared" si="56"/>
        <v>Early Retirement of Power Plants</v>
      </c>
      <c r="K203" s="4" t="str">
        <f t="shared" si="56"/>
        <v>elec early retirement</v>
      </c>
      <c r="L203" s="162"/>
      <c r="M203" s="162"/>
      <c r="N203" s="162"/>
      <c r="O203" s="144"/>
      <c r="P203" s="144"/>
      <c r="Q203" s="144"/>
      <c r="R203" s="154"/>
      <c r="S203" s="144"/>
      <c r="T203" s="144"/>
    </row>
    <row r="204" spans="1:20" ht="32">
      <c r="A204" s="4" t="str">
        <f t="shared" si="55"/>
        <v>Electricity Supply</v>
      </c>
      <c r="B204" s="4" t="str">
        <f t="shared" si="55"/>
        <v>Early Retirement of Power Plants</v>
      </c>
      <c r="C204" s="4" t="str">
        <f t="shared" si="55"/>
        <v>Annual Additional Capacity Retired due to Early Retirement Policy</v>
      </c>
      <c r="D204" s="147" t="s">
        <v>84</v>
      </c>
      <c r="E204" s="144"/>
      <c r="F204" s="147" t="s">
        <v>98</v>
      </c>
      <c r="G204" s="144"/>
      <c r="H204" s="108">
        <v>624</v>
      </c>
      <c r="I204" s="144" t="s">
        <v>47</v>
      </c>
      <c r="J204" s="4" t="str">
        <f t="shared" si="56"/>
        <v>Early Retirement of Power Plants</v>
      </c>
      <c r="K204" s="4" t="str">
        <f t="shared" si="56"/>
        <v>elec early retirement</v>
      </c>
      <c r="L204" s="162"/>
      <c r="M204" s="162"/>
      <c r="N204" s="162"/>
      <c r="O204" s="144"/>
      <c r="P204" s="144"/>
      <c r="Q204" s="144"/>
      <c r="R204" s="154"/>
      <c r="S204" s="144"/>
      <c r="T204" s="144"/>
    </row>
    <row r="205" spans="1:20" ht="32">
      <c r="A205" s="4" t="str">
        <f t="shared" si="55"/>
        <v>Electricity Supply</v>
      </c>
      <c r="B205" s="4" t="str">
        <f t="shared" si="55"/>
        <v>Early Retirement of Power Plants</v>
      </c>
      <c r="C205" s="4" t="str">
        <f t="shared" si="55"/>
        <v>Annual Additional Capacity Retired due to Early Retirement Policy</v>
      </c>
      <c r="D205" s="147" t="s">
        <v>85</v>
      </c>
      <c r="E205" s="144"/>
      <c r="F205" s="147" t="s">
        <v>99</v>
      </c>
      <c r="G205" s="144"/>
      <c r="H205" s="108">
        <v>625</v>
      </c>
      <c r="I205" s="144" t="s">
        <v>47</v>
      </c>
      <c r="J205" s="4" t="str">
        <f t="shared" si="56"/>
        <v>Early Retirement of Power Plants</v>
      </c>
      <c r="K205" s="4" t="str">
        <f t="shared" si="56"/>
        <v>elec early retirement</v>
      </c>
      <c r="L205" s="162"/>
      <c r="M205" s="162"/>
      <c r="N205" s="162"/>
      <c r="O205" s="144"/>
      <c r="P205" s="144"/>
      <c r="Q205" s="144"/>
      <c r="R205" s="154"/>
      <c r="S205" s="144"/>
      <c r="T205" s="144"/>
    </row>
    <row r="206" spans="1:20" ht="32">
      <c r="A206" s="4" t="str">
        <f t="shared" si="55"/>
        <v>Electricity Supply</v>
      </c>
      <c r="B206" s="4" t="str">
        <f t="shared" si="55"/>
        <v>Early Retirement of Power Plants</v>
      </c>
      <c r="C206" s="4" t="str">
        <f t="shared" si="55"/>
        <v>Annual Additional Capacity Retired due to Early Retirement Policy</v>
      </c>
      <c r="D206" s="147" t="s">
        <v>800</v>
      </c>
      <c r="E206" s="144"/>
      <c r="F206" s="147" t="s">
        <v>443</v>
      </c>
      <c r="G206" s="144"/>
      <c r="H206" s="108">
        <v>626</v>
      </c>
      <c r="I206" s="144" t="s">
        <v>47</v>
      </c>
      <c r="J206" s="4" t="str">
        <f t="shared" si="56"/>
        <v>Early Retirement of Power Plants</v>
      </c>
      <c r="K206" s="4" t="str">
        <f t="shared" si="56"/>
        <v>elec early retirement</v>
      </c>
      <c r="L206" s="162"/>
      <c r="M206" s="162"/>
      <c r="N206" s="162"/>
      <c r="O206" s="144"/>
      <c r="P206" s="144"/>
      <c r="Q206" s="144"/>
      <c r="R206" s="154"/>
      <c r="S206" s="144"/>
      <c r="T206" s="144"/>
    </row>
    <row r="207" spans="1:20" ht="32">
      <c r="A207" s="4" t="str">
        <f t="shared" si="55"/>
        <v>Electricity Supply</v>
      </c>
      <c r="B207" s="4" t="str">
        <f t="shared" si="55"/>
        <v>Early Retirement of Power Plants</v>
      </c>
      <c r="C207" s="4" t="str">
        <f t="shared" si="55"/>
        <v>Annual Additional Capacity Retired due to Early Retirement Policy</v>
      </c>
      <c r="D207" s="147" t="s">
        <v>302</v>
      </c>
      <c r="E207" s="144"/>
      <c r="F207" s="147" t="s">
        <v>304</v>
      </c>
      <c r="G207" s="144"/>
      <c r="H207" s="108">
        <v>627</v>
      </c>
      <c r="I207" s="144" t="s">
        <v>47</v>
      </c>
      <c r="J207" s="4" t="str">
        <f t="shared" si="56"/>
        <v>Early Retirement of Power Plants</v>
      </c>
      <c r="K207" s="4" t="str">
        <f t="shared" si="56"/>
        <v>elec early retirement</v>
      </c>
      <c r="L207" s="162"/>
      <c r="M207" s="162"/>
      <c r="N207" s="162"/>
      <c r="O207" s="144"/>
      <c r="P207" s="144"/>
      <c r="Q207" s="144"/>
      <c r="R207" s="154"/>
      <c r="S207" s="144"/>
      <c r="T207" s="144"/>
    </row>
    <row r="208" spans="1:20" ht="32">
      <c r="A208" s="4" t="str">
        <f t="shared" si="55"/>
        <v>Electricity Supply</v>
      </c>
      <c r="B208" s="4" t="str">
        <f t="shared" si="55"/>
        <v>Early Retirement of Power Plants</v>
      </c>
      <c r="C208" s="4" t="str">
        <f t="shared" si="55"/>
        <v>Annual Additional Capacity Retired due to Early Retirement Policy</v>
      </c>
      <c r="D208" s="147" t="s">
        <v>303</v>
      </c>
      <c r="E208" s="144"/>
      <c r="F208" s="147" t="s">
        <v>305</v>
      </c>
      <c r="G208" s="144"/>
      <c r="H208" s="108">
        <v>628</v>
      </c>
      <c r="I208" s="144" t="s">
        <v>47</v>
      </c>
      <c r="J208" s="4" t="str">
        <f t="shared" si="56"/>
        <v>Early Retirement of Power Plants</v>
      </c>
      <c r="K208" s="4" t="str">
        <f t="shared" si="56"/>
        <v>elec early retirement</v>
      </c>
      <c r="L208" s="162"/>
      <c r="M208" s="162"/>
      <c r="N208" s="162"/>
      <c r="O208" s="144"/>
      <c r="P208" s="144"/>
      <c r="Q208" s="144"/>
      <c r="R208" s="154"/>
      <c r="S208" s="144"/>
      <c r="T208" s="144"/>
    </row>
    <row r="209" spans="1:20" ht="32">
      <c r="A209" s="4" t="str">
        <f t="shared" si="55"/>
        <v>Electricity Supply</v>
      </c>
      <c r="B209" s="4" t="str">
        <f t="shared" si="55"/>
        <v>Early Retirement of Power Plants</v>
      </c>
      <c r="C209" s="4" t="str">
        <f t="shared" si="55"/>
        <v>Annual Additional Capacity Retired due to Early Retirement Policy</v>
      </c>
      <c r="D209" s="147" t="s">
        <v>452</v>
      </c>
      <c r="E209" s="144"/>
      <c r="F209" s="147" t="s">
        <v>451</v>
      </c>
      <c r="G209" s="144"/>
      <c r="H209" s="108">
        <v>590</v>
      </c>
      <c r="I209" s="144" t="s">
        <v>46</v>
      </c>
      <c r="J209" s="4" t="str">
        <f t="shared" si="56"/>
        <v>Early Retirement of Power Plants</v>
      </c>
      <c r="K209" s="4" t="str">
        <f t="shared" si="56"/>
        <v>elec early retirement</v>
      </c>
      <c r="L209" s="1">
        <v>0</v>
      </c>
      <c r="M209" s="1">
        <v>1000</v>
      </c>
      <c r="N209" s="1">
        <v>25</v>
      </c>
      <c r="O209" s="151" t="str">
        <f>O$198</f>
        <v>MW/year</v>
      </c>
      <c r="P209" s="144" t="s">
        <v>1848</v>
      </c>
      <c r="Q209" s="151" t="str">
        <f>Q$198</f>
        <v>electricity-sector-main.html=early-ret</v>
      </c>
      <c r="R209" s="158" t="str">
        <f>R$198</f>
        <v>early-retirement-of-power-plants.html</v>
      </c>
      <c r="S209" s="144" t="s">
        <v>170</v>
      </c>
      <c r="T209" s="144"/>
    </row>
    <row r="210" spans="1:20" ht="32">
      <c r="A210" s="4" t="str">
        <f t="shared" si="55"/>
        <v>Electricity Supply</v>
      </c>
      <c r="B210" s="4" t="str">
        <f t="shared" si="55"/>
        <v>Early Retirement of Power Plants</v>
      </c>
      <c r="C210" s="4" t="str">
        <f t="shared" si="55"/>
        <v>Annual Additional Capacity Retired due to Early Retirement Policy</v>
      </c>
      <c r="D210" s="147" t="s">
        <v>461</v>
      </c>
      <c r="E210" s="144"/>
      <c r="F210" s="147" t="s">
        <v>462</v>
      </c>
      <c r="G210" s="144"/>
      <c r="H210" s="108">
        <v>629</v>
      </c>
      <c r="I210" s="144" t="s">
        <v>47</v>
      </c>
      <c r="J210" s="4" t="str">
        <f t="shared" si="56"/>
        <v>Early Retirement of Power Plants</v>
      </c>
      <c r="K210" s="4" t="str">
        <f t="shared" si="56"/>
        <v>elec early retirement</v>
      </c>
      <c r="L210" s="60"/>
      <c r="M210" s="60"/>
      <c r="N210" s="60"/>
      <c r="O210" s="151"/>
      <c r="P210" s="144"/>
      <c r="Q210" s="144"/>
      <c r="R210" s="154"/>
      <c r="S210" s="144"/>
      <c r="T210" s="144"/>
    </row>
    <row r="211" spans="1:20" ht="32">
      <c r="A211" s="4" t="str">
        <f t="shared" si="55"/>
        <v>Electricity Supply</v>
      </c>
      <c r="B211" s="4" t="str">
        <f t="shared" si="55"/>
        <v>Early Retirement of Power Plants</v>
      </c>
      <c r="C211" s="4" t="str">
        <f t="shared" si="55"/>
        <v>Annual Additional Capacity Retired due to Early Retirement Policy</v>
      </c>
      <c r="D211" s="147" t="s">
        <v>1251</v>
      </c>
      <c r="E211" s="144"/>
      <c r="F211" s="147" t="s">
        <v>910</v>
      </c>
      <c r="G211" s="144"/>
      <c r="H211" s="108">
        <v>630</v>
      </c>
      <c r="I211" s="144" t="s">
        <v>47</v>
      </c>
      <c r="J211" s="4" t="str">
        <f t="shared" si="56"/>
        <v>Early Retirement of Power Plants</v>
      </c>
      <c r="K211" s="4" t="str">
        <f t="shared" si="56"/>
        <v>elec early retirement</v>
      </c>
      <c r="L211" s="60"/>
      <c r="M211" s="60"/>
      <c r="N211" s="60"/>
      <c r="O211" s="151"/>
      <c r="P211" s="144"/>
      <c r="Q211" s="144"/>
      <c r="R211" s="154"/>
      <c r="S211" s="144"/>
      <c r="T211" s="144"/>
    </row>
    <row r="212" spans="1:20" ht="32">
      <c r="A212" s="4" t="str">
        <f t="shared" si="55"/>
        <v>Electricity Supply</v>
      </c>
      <c r="B212" s="4" t="str">
        <f t="shared" si="55"/>
        <v>Early Retirement of Power Plants</v>
      </c>
      <c r="C212" s="4" t="str">
        <f t="shared" si="55"/>
        <v>Annual Additional Capacity Retired due to Early Retirement Policy</v>
      </c>
      <c r="D212" s="147" t="s">
        <v>1252</v>
      </c>
      <c r="E212" s="144"/>
      <c r="F212" s="147" t="s">
        <v>1056</v>
      </c>
      <c r="G212" s="144"/>
      <c r="H212" s="108">
        <v>631</v>
      </c>
      <c r="I212" s="144" t="s">
        <v>47</v>
      </c>
      <c r="J212" s="4" t="str">
        <f t="shared" si="56"/>
        <v>Early Retirement of Power Plants</v>
      </c>
      <c r="K212" s="4" t="str">
        <f t="shared" si="56"/>
        <v>elec early retirement</v>
      </c>
      <c r="L212" s="60"/>
      <c r="M212" s="60"/>
      <c r="N212" s="60"/>
      <c r="O212" s="151"/>
      <c r="P212" s="144"/>
      <c r="Q212" s="144"/>
      <c r="R212" s="154"/>
      <c r="S212" s="144"/>
      <c r="T212" s="144"/>
    </row>
    <row r="213" spans="1:20" ht="32">
      <c r="A213" s="4" t="str">
        <f t="shared" si="55"/>
        <v>Electricity Supply</v>
      </c>
      <c r="B213" s="4" t="str">
        <f t="shared" si="55"/>
        <v>Early Retirement of Power Plants</v>
      </c>
      <c r="C213" s="4" t="str">
        <f t="shared" si="55"/>
        <v>Annual Additional Capacity Retired due to Early Retirement Policy</v>
      </c>
      <c r="D213" s="147" t="s">
        <v>1253</v>
      </c>
      <c r="E213" s="144"/>
      <c r="F213" s="147" t="s">
        <v>912</v>
      </c>
      <c r="G213" s="144"/>
      <c r="H213" s="108">
        <v>632</v>
      </c>
      <c r="I213" s="144" t="s">
        <v>47</v>
      </c>
      <c r="J213" s="4" t="str">
        <f t="shared" si="56"/>
        <v>Early Retirement of Power Plants</v>
      </c>
      <c r="K213" s="4" t="str">
        <f t="shared" si="56"/>
        <v>elec early retirement</v>
      </c>
      <c r="L213" s="60"/>
      <c r="M213" s="60"/>
      <c r="N213" s="60"/>
      <c r="O213" s="151"/>
      <c r="P213" s="144"/>
      <c r="Q213" s="144"/>
      <c r="R213" s="154"/>
      <c r="S213" s="144"/>
      <c r="T213" s="144"/>
    </row>
    <row r="214" spans="1:20" ht="64">
      <c r="A214" s="3" t="s">
        <v>8</v>
      </c>
      <c r="B214" s="3" t="s">
        <v>19</v>
      </c>
      <c r="C214" s="3" t="s">
        <v>1602</v>
      </c>
      <c r="D214" s="144"/>
      <c r="E214" s="144"/>
      <c r="F214" s="144"/>
      <c r="G214" s="144"/>
      <c r="H214" s="108">
        <v>33</v>
      </c>
      <c r="I214" s="144" t="s">
        <v>46</v>
      </c>
      <c r="J214" s="3" t="s">
        <v>19</v>
      </c>
      <c r="K214" s="3" t="s">
        <v>556</v>
      </c>
      <c r="L214" s="153">
        <v>0</v>
      </c>
      <c r="M214" s="153">
        <v>1</v>
      </c>
      <c r="N214" s="46">
        <v>0.01</v>
      </c>
      <c r="O214" s="144" t="s">
        <v>36</v>
      </c>
      <c r="P214" s="144" t="s">
        <v>1849</v>
      </c>
      <c r="Q214" s="144" t="s">
        <v>1910</v>
      </c>
      <c r="R214" s="154" t="s">
        <v>220</v>
      </c>
      <c r="S214" s="144" t="s">
        <v>1911</v>
      </c>
      <c r="T214" s="144"/>
    </row>
    <row r="215" spans="1:20" ht="64">
      <c r="A215" s="3" t="s">
        <v>8</v>
      </c>
      <c r="B215" s="3" t="s">
        <v>140</v>
      </c>
      <c r="C215" s="3" t="s">
        <v>271</v>
      </c>
      <c r="D215" s="144"/>
      <c r="E215" s="144"/>
      <c r="F215" s="144"/>
      <c r="G215" s="144"/>
      <c r="H215" s="108">
        <v>34</v>
      </c>
      <c r="I215" s="144" t="s">
        <v>46</v>
      </c>
      <c r="J215" s="3" t="s">
        <v>140</v>
      </c>
      <c r="K215" s="3" t="s">
        <v>555</v>
      </c>
      <c r="L215" s="153">
        <v>0</v>
      </c>
      <c r="M215" s="153">
        <f>ROUND(MaxBoundCalculations!B181,2)</f>
        <v>1.1299999999999999</v>
      </c>
      <c r="N215" s="153">
        <v>0.01</v>
      </c>
      <c r="O215" s="144" t="s">
        <v>141</v>
      </c>
      <c r="P215" s="144" t="s">
        <v>1850</v>
      </c>
      <c r="Q215" s="144" t="s">
        <v>1912</v>
      </c>
      <c r="R215" s="154" t="s">
        <v>221</v>
      </c>
      <c r="S215" s="144" t="s">
        <v>167</v>
      </c>
      <c r="T215" s="144" t="s">
        <v>404</v>
      </c>
    </row>
    <row r="216" spans="1:20" s="4" customFormat="1" ht="32">
      <c r="A216" s="3" t="s">
        <v>8</v>
      </c>
      <c r="B216" s="3" t="s">
        <v>63</v>
      </c>
      <c r="C216" s="3" t="s">
        <v>137</v>
      </c>
      <c r="D216" s="144" t="s">
        <v>455</v>
      </c>
      <c r="E216" s="144"/>
      <c r="F216" s="144" t="s">
        <v>454</v>
      </c>
      <c r="G216" s="144"/>
      <c r="H216" s="108">
        <v>633</v>
      </c>
      <c r="I216" s="144" t="s">
        <v>47</v>
      </c>
      <c r="J216" s="3" t="s">
        <v>63</v>
      </c>
      <c r="K216" s="104"/>
      <c r="L216" s="3"/>
      <c r="M216" s="3"/>
      <c r="N216" s="3"/>
      <c r="O216" s="144"/>
      <c r="P216" s="144"/>
      <c r="Q216" s="151"/>
      <c r="R216" s="154"/>
      <c r="S216" s="151"/>
      <c r="T216" s="151"/>
    </row>
    <row r="217" spans="1:20" s="4" customFormat="1" ht="32">
      <c r="A217" s="4" t="str">
        <f t="shared" ref="A217:C231" si="57">A$216</f>
        <v>Electricity Supply</v>
      </c>
      <c r="B217" s="4" t="str">
        <f t="shared" si="57"/>
        <v>Non BAU Mandated Capacity Construction</v>
      </c>
      <c r="C217" s="4" t="str">
        <f t="shared" si="57"/>
        <v>Boolean Use Non BAU Mandated Capacity Construction Schedule</v>
      </c>
      <c r="D217" s="147" t="s">
        <v>300</v>
      </c>
      <c r="E217" s="144"/>
      <c r="F217" s="147" t="s">
        <v>301</v>
      </c>
      <c r="G217" s="144"/>
      <c r="H217" s="108">
        <v>634</v>
      </c>
      <c r="I217" s="144" t="s">
        <v>47</v>
      </c>
      <c r="J217" s="4" t="str">
        <f t="shared" ref="J217:J231" si="58">J$216</f>
        <v>Non BAU Mandated Capacity Construction</v>
      </c>
      <c r="K217" s="104"/>
      <c r="L217" s="3"/>
      <c r="M217" s="3"/>
      <c r="N217" s="3"/>
      <c r="O217" s="144"/>
      <c r="P217" s="144"/>
      <c r="Q217" s="151"/>
      <c r="R217" s="154"/>
      <c r="S217" s="151"/>
      <c r="T217" s="151"/>
    </row>
    <row r="218" spans="1:20" s="4" customFormat="1" ht="32">
      <c r="A218" s="4" t="str">
        <f t="shared" si="57"/>
        <v>Electricity Supply</v>
      </c>
      <c r="B218" s="4" t="str">
        <f t="shared" si="57"/>
        <v>Non BAU Mandated Capacity Construction</v>
      </c>
      <c r="C218" s="4" t="str">
        <f t="shared" si="57"/>
        <v>Boolean Use Non BAU Mandated Capacity Construction Schedule</v>
      </c>
      <c r="D218" s="147" t="s">
        <v>81</v>
      </c>
      <c r="E218" s="144"/>
      <c r="F218" s="147" t="s">
        <v>95</v>
      </c>
      <c r="G218" s="144"/>
      <c r="H218" s="108">
        <v>635</v>
      </c>
      <c r="I218" s="144" t="s">
        <v>47</v>
      </c>
      <c r="J218" s="4" t="str">
        <f t="shared" si="58"/>
        <v>Non BAU Mandated Capacity Construction</v>
      </c>
      <c r="K218" s="104"/>
      <c r="L218" s="3"/>
      <c r="M218" s="3"/>
      <c r="N218" s="3"/>
      <c r="O218" s="144"/>
      <c r="P218" s="144"/>
      <c r="Q218" s="151"/>
      <c r="R218" s="154"/>
      <c r="S218" s="151"/>
      <c r="T218" s="151"/>
    </row>
    <row r="219" spans="1:20" s="4" customFormat="1" ht="32">
      <c r="A219" s="4" t="str">
        <f t="shared" si="57"/>
        <v>Electricity Supply</v>
      </c>
      <c r="B219" s="4" t="str">
        <f t="shared" si="57"/>
        <v>Non BAU Mandated Capacity Construction</v>
      </c>
      <c r="C219" s="4" t="str">
        <f t="shared" si="57"/>
        <v>Boolean Use Non BAU Mandated Capacity Construction Schedule</v>
      </c>
      <c r="D219" s="147" t="s">
        <v>82</v>
      </c>
      <c r="E219" s="144"/>
      <c r="F219" s="147" t="s">
        <v>96</v>
      </c>
      <c r="G219" s="144"/>
      <c r="H219" s="108">
        <v>636</v>
      </c>
      <c r="I219" s="144" t="s">
        <v>47</v>
      </c>
      <c r="J219" s="4" t="str">
        <f t="shared" si="58"/>
        <v>Non BAU Mandated Capacity Construction</v>
      </c>
      <c r="K219" s="104"/>
      <c r="L219" s="3"/>
      <c r="M219" s="3"/>
      <c r="N219" s="3"/>
      <c r="O219" s="144"/>
      <c r="P219" s="144"/>
      <c r="Q219" s="151"/>
      <c r="R219" s="154"/>
      <c r="S219" s="151"/>
      <c r="T219" s="151"/>
    </row>
    <row r="220" spans="1:20" s="4" customFormat="1" ht="32">
      <c r="A220" s="4" t="str">
        <f t="shared" si="57"/>
        <v>Electricity Supply</v>
      </c>
      <c r="B220" s="4" t="str">
        <f t="shared" si="57"/>
        <v>Non BAU Mandated Capacity Construction</v>
      </c>
      <c r="C220" s="4" t="str">
        <f t="shared" si="57"/>
        <v>Boolean Use Non BAU Mandated Capacity Construction Schedule</v>
      </c>
      <c r="D220" s="147" t="s">
        <v>456</v>
      </c>
      <c r="E220" s="144"/>
      <c r="F220" s="147" t="s">
        <v>459</v>
      </c>
      <c r="G220" s="144"/>
      <c r="H220" s="108">
        <v>637</v>
      </c>
      <c r="I220" s="144" t="s">
        <v>47</v>
      </c>
      <c r="J220" s="4" t="str">
        <f t="shared" si="58"/>
        <v>Non BAU Mandated Capacity Construction</v>
      </c>
      <c r="K220" s="104"/>
      <c r="L220" s="3"/>
      <c r="M220" s="3"/>
      <c r="N220" s="3"/>
      <c r="O220" s="144"/>
      <c r="P220" s="144"/>
      <c r="Q220" s="151"/>
      <c r="R220" s="154"/>
      <c r="S220" s="151"/>
      <c r="T220" s="151"/>
    </row>
    <row r="221" spans="1:20" s="4" customFormat="1" ht="32">
      <c r="A221" s="4" t="str">
        <f t="shared" si="57"/>
        <v>Electricity Supply</v>
      </c>
      <c r="B221" s="4" t="str">
        <f t="shared" si="57"/>
        <v>Non BAU Mandated Capacity Construction</v>
      </c>
      <c r="C221" s="4" t="str">
        <f t="shared" si="57"/>
        <v>Boolean Use Non BAU Mandated Capacity Construction Schedule</v>
      </c>
      <c r="D221" s="147" t="s">
        <v>83</v>
      </c>
      <c r="E221" s="144"/>
      <c r="F221" s="147" t="s">
        <v>97</v>
      </c>
      <c r="G221" s="144"/>
      <c r="H221" s="108">
        <v>638</v>
      </c>
      <c r="I221" s="144" t="s">
        <v>47</v>
      </c>
      <c r="J221" s="4" t="str">
        <f t="shared" si="58"/>
        <v>Non BAU Mandated Capacity Construction</v>
      </c>
      <c r="K221" s="104"/>
      <c r="L221" s="3"/>
      <c r="M221" s="3"/>
      <c r="N221" s="3"/>
      <c r="O221" s="144"/>
      <c r="P221" s="144"/>
      <c r="Q221" s="151"/>
      <c r="R221" s="154"/>
      <c r="S221" s="151"/>
      <c r="T221" s="151"/>
    </row>
    <row r="222" spans="1:20" s="4" customFormat="1" ht="32">
      <c r="A222" s="4" t="str">
        <f t="shared" si="57"/>
        <v>Electricity Supply</v>
      </c>
      <c r="B222" s="4" t="str">
        <f t="shared" si="57"/>
        <v>Non BAU Mandated Capacity Construction</v>
      </c>
      <c r="C222" s="4" t="str">
        <f t="shared" si="57"/>
        <v>Boolean Use Non BAU Mandated Capacity Construction Schedule</v>
      </c>
      <c r="D222" s="147" t="s">
        <v>84</v>
      </c>
      <c r="E222" s="144"/>
      <c r="F222" s="147" t="s">
        <v>98</v>
      </c>
      <c r="G222" s="144"/>
      <c r="H222" s="108">
        <v>639</v>
      </c>
      <c r="I222" s="144" t="s">
        <v>47</v>
      </c>
      <c r="J222" s="4" t="str">
        <f t="shared" si="58"/>
        <v>Non BAU Mandated Capacity Construction</v>
      </c>
      <c r="K222" s="104"/>
      <c r="L222" s="3"/>
      <c r="M222" s="3"/>
      <c r="N222" s="3"/>
      <c r="O222" s="144"/>
      <c r="P222" s="144"/>
      <c r="Q222" s="151"/>
      <c r="R222" s="154"/>
      <c r="S222" s="151"/>
      <c r="T222" s="151"/>
    </row>
    <row r="223" spans="1:20" s="4" customFormat="1" ht="32">
      <c r="A223" s="4" t="str">
        <f t="shared" si="57"/>
        <v>Electricity Supply</v>
      </c>
      <c r="B223" s="4" t="str">
        <f t="shared" si="57"/>
        <v>Non BAU Mandated Capacity Construction</v>
      </c>
      <c r="C223" s="4" t="str">
        <f t="shared" si="57"/>
        <v>Boolean Use Non BAU Mandated Capacity Construction Schedule</v>
      </c>
      <c r="D223" s="147" t="s">
        <v>85</v>
      </c>
      <c r="E223" s="144"/>
      <c r="F223" s="147" t="s">
        <v>99</v>
      </c>
      <c r="G223" s="144"/>
      <c r="H223" s="108">
        <v>640</v>
      </c>
      <c r="I223" s="144" t="s">
        <v>47</v>
      </c>
      <c r="J223" s="4" t="str">
        <f t="shared" si="58"/>
        <v>Non BAU Mandated Capacity Construction</v>
      </c>
      <c r="K223" s="104"/>
      <c r="L223" s="3"/>
      <c r="M223" s="3"/>
      <c r="N223" s="3"/>
      <c r="O223" s="144"/>
      <c r="P223" s="144"/>
      <c r="Q223" s="151"/>
      <c r="R223" s="154"/>
      <c r="S223" s="151"/>
      <c r="T223" s="151"/>
    </row>
    <row r="224" spans="1:20" s="4" customFormat="1" ht="32">
      <c r="A224" s="4" t="str">
        <f t="shared" si="57"/>
        <v>Electricity Supply</v>
      </c>
      <c r="B224" s="4" t="str">
        <f t="shared" si="57"/>
        <v>Non BAU Mandated Capacity Construction</v>
      </c>
      <c r="C224" s="4" t="str">
        <f t="shared" si="57"/>
        <v>Boolean Use Non BAU Mandated Capacity Construction Schedule</v>
      </c>
      <c r="D224" s="147" t="s">
        <v>800</v>
      </c>
      <c r="E224" s="144"/>
      <c r="F224" s="147" t="s">
        <v>443</v>
      </c>
      <c r="G224" s="144"/>
      <c r="H224" s="108">
        <v>641</v>
      </c>
      <c r="I224" s="144" t="s">
        <v>47</v>
      </c>
      <c r="J224" s="4" t="str">
        <f t="shared" si="58"/>
        <v>Non BAU Mandated Capacity Construction</v>
      </c>
      <c r="K224" s="104"/>
      <c r="L224" s="3"/>
      <c r="M224" s="3"/>
      <c r="N224" s="3"/>
      <c r="O224" s="144"/>
      <c r="P224" s="144"/>
      <c r="Q224" s="151"/>
      <c r="R224" s="154"/>
      <c r="S224" s="151"/>
      <c r="T224" s="151"/>
    </row>
    <row r="225" spans="1:20" s="4" customFormat="1" ht="32">
      <c r="A225" s="4" t="str">
        <f t="shared" si="57"/>
        <v>Electricity Supply</v>
      </c>
      <c r="B225" s="4" t="str">
        <f t="shared" si="57"/>
        <v>Non BAU Mandated Capacity Construction</v>
      </c>
      <c r="C225" s="4" t="str">
        <f t="shared" si="57"/>
        <v>Boolean Use Non BAU Mandated Capacity Construction Schedule</v>
      </c>
      <c r="D225" s="147" t="s">
        <v>302</v>
      </c>
      <c r="E225" s="144"/>
      <c r="F225" s="147" t="s">
        <v>304</v>
      </c>
      <c r="G225" s="144"/>
      <c r="H225" s="108">
        <v>642</v>
      </c>
      <c r="I225" s="144" t="s">
        <v>47</v>
      </c>
      <c r="J225" s="4" t="str">
        <f t="shared" si="58"/>
        <v>Non BAU Mandated Capacity Construction</v>
      </c>
      <c r="K225" s="104"/>
      <c r="L225" s="3"/>
      <c r="M225" s="3"/>
      <c r="N225" s="3"/>
      <c r="O225" s="144"/>
      <c r="P225" s="144"/>
      <c r="Q225" s="151"/>
      <c r="R225" s="154"/>
      <c r="S225" s="151"/>
      <c r="T225" s="151"/>
    </row>
    <row r="226" spans="1:20" s="4" customFormat="1" ht="32">
      <c r="A226" s="4" t="str">
        <f t="shared" si="57"/>
        <v>Electricity Supply</v>
      </c>
      <c r="B226" s="4" t="str">
        <f t="shared" si="57"/>
        <v>Non BAU Mandated Capacity Construction</v>
      </c>
      <c r="C226" s="4" t="str">
        <f t="shared" si="57"/>
        <v>Boolean Use Non BAU Mandated Capacity Construction Schedule</v>
      </c>
      <c r="D226" s="147" t="s">
        <v>303</v>
      </c>
      <c r="E226" s="144"/>
      <c r="F226" s="147" t="s">
        <v>305</v>
      </c>
      <c r="G226" s="144"/>
      <c r="H226" s="108">
        <v>643</v>
      </c>
      <c r="I226" s="144" t="s">
        <v>47</v>
      </c>
      <c r="J226" s="4" t="str">
        <f t="shared" si="58"/>
        <v>Non BAU Mandated Capacity Construction</v>
      </c>
      <c r="K226" s="104"/>
      <c r="L226" s="3"/>
      <c r="M226" s="3"/>
      <c r="N226" s="3"/>
      <c r="O226" s="144"/>
      <c r="P226" s="144"/>
      <c r="Q226" s="151"/>
      <c r="R226" s="154"/>
      <c r="S226" s="151"/>
      <c r="T226" s="151"/>
    </row>
    <row r="227" spans="1:20" s="4" customFormat="1" ht="32">
      <c r="A227" s="4" t="str">
        <f t="shared" si="57"/>
        <v>Electricity Supply</v>
      </c>
      <c r="B227" s="4" t="str">
        <f t="shared" si="57"/>
        <v>Non BAU Mandated Capacity Construction</v>
      </c>
      <c r="C227" s="4" t="str">
        <f t="shared" si="57"/>
        <v>Boolean Use Non BAU Mandated Capacity Construction Schedule</v>
      </c>
      <c r="D227" s="147" t="s">
        <v>452</v>
      </c>
      <c r="E227" s="144"/>
      <c r="F227" s="147" t="s">
        <v>451</v>
      </c>
      <c r="G227" s="144"/>
      <c r="H227" s="108">
        <v>644</v>
      </c>
      <c r="I227" s="144" t="s">
        <v>47</v>
      </c>
      <c r="J227" s="4" t="str">
        <f t="shared" si="58"/>
        <v>Non BAU Mandated Capacity Construction</v>
      </c>
      <c r="K227" s="104"/>
      <c r="L227" s="3"/>
      <c r="M227" s="3"/>
      <c r="N227" s="3"/>
      <c r="O227" s="144"/>
      <c r="P227" s="144"/>
      <c r="Q227" s="151"/>
      <c r="R227" s="154"/>
      <c r="S227" s="151"/>
      <c r="T227" s="151"/>
    </row>
    <row r="228" spans="1:20" s="4" customFormat="1" ht="32">
      <c r="A228" s="4" t="str">
        <f t="shared" si="57"/>
        <v>Electricity Supply</v>
      </c>
      <c r="B228" s="4" t="str">
        <f t="shared" si="57"/>
        <v>Non BAU Mandated Capacity Construction</v>
      </c>
      <c r="C228" s="4" t="str">
        <f t="shared" si="57"/>
        <v>Boolean Use Non BAU Mandated Capacity Construction Schedule</v>
      </c>
      <c r="D228" s="147" t="s">
        <v>461</v>
      </c>
      <c r="E228" s="144"/>
      <c r="F228" s="147" t="s">
        <v>462</v>
      </c>
      <c r="G228" s="144"/>
      <c r="H228" s="108">
        <v>645</v>
      </c>
      <c r="I228" s="144" t="s">
        <v>47</v>
      </c>
      <c r="J228" s="4" t="str">
        <f t="shared" si="58"/>
        <v>Non BAU Mandated Capacity Construction</v>
      </c>
      <c r="K228" s="104"/>
      <c r="L228" s="3"/>
      <c r="M228" s="3"/>
      <c r="N228" s="3"/>
      <c r="O228" s="144"/>
      <c r="P228" s="144"/>
      <c r="Q228" s="151"/>
      <c r="R228" s="154"/>
      <c r="S228" s="151"/>
      <c r="T228" s="151"/>
    </row>
    <row r="229" spans="1:20" s="4" customFormat="1" ht="32">
      <c r="A229" s="4" t="str">
        <f t="shared" si="57"/>
        <v>Electricity Supply</v>
      </c>
      <c r="B229" s="4" t="str">
        <f t="shared" si="57"/>
        <v>Non BAU Mandated Capacity Construction</v>
      </c>
      <c r="C229" s="4" t="str">
        <f t="shared" si="57"/>
        <v>Boolean Use Non BAU Mandated Capacity Construction Schedule</v>
      </c>
      <c r="D229" s="147" t="s">
        <v>1251</v>
      </c>
      <c r="E229" s="144"/>
      <c r="F229" s="147" t="s">
        <v>910</v>
      </c>
      <c r="G229" s="144"/>
      <c r="H229" s="108">
        <v>646</v>
      </c>
      <c r="I229" s="144" t="s">
        <v>47</v>
      </c>
      <c r="J229" s="4" t="str">
        <f t="shared" si="58"/>
        <v>Non BAU Mandated Capacity Construction</v>
      </c>
      <c r="K229" s="104"/>
      <c r="L229" s="3"/>
      <c r="M229" s="3"/>
      <c r="N229" s="3"/>
      <c r="O229" s="144"/>
      <c r="P229" s="144"/>
      <c r="Q229" s="151"/>
      <c r="R229" s="154"/>
      <c r="S229" s="151"/>
      <c r="T229" s="151"/>
    </row>
    <row r="230" spans="1:20" s="4" customFormat="1" ht="32">
      <c r="A230" s="4" t="str">
        <f t="shared" si="57"/>
        <v>Electricity Supply</v>
      </c>
      <c r="B230" s="4" t="str">
        <f t="shared" si="57"/>
        <v>Non BAU Mandated Capacity Construction</v>
      </c>
      <c r="C230" s="4" t="str">
        <f t="shared" si="57"/>
        <v>Boolean Use Non BAU Mandated Capacity Construction Schedule</v>
      </c>
      <c r="D230" s="147" t="s">
        <v>1252</v>
      </c>
      <c r="E230" s="144"/>
      <c r="F230" s="147" t="s">
        <v>1056</v>
      </c>
      <c r="G230" s="144"/>
      <c r="H230" s="108">
        <v>647</v>
      </c>
      <c r="I230" s="144" t="s">
        <v>47</v>
      </c>
      <c r="J230" s="4" t="str">
        <f t="shared" si="58"/>
        <v>Non BAU Mandated Capacity Construction</v>
      </c>
      <c r="K230" s="104"/>
      <c r="L230" s="3"/>
      <c r="M230" s="3"/>
      <c r="N230" s="3"/>
      <c r="O230" s="144"/>
      <c r="P230" s="144"/>
      <c r="Q230" s="151"/>
      <c r="R230" s="154"/>
      <c r="S230" s="151"/>
      <c r="T230" s="151"/>
    </row>
    <row r="231" spans="1:20" s="4" customFormat="1" ht="32">
      <c r="A231" s="4" t="str">
        <f t="shared" si="57"/>
        <v>Electricity Supply</v>
      </c>
      <c r="B231" s="4" t="str">
        <f t="shared" si="57"/>
        <v>Non BAU Mandated Capacity Construction</v>
      </c>
      <c r="C231" s="4" t="str">
        <f t="shared" si="57"/>
        <v>Boolean Use Non BAU Mandated Capacity Construction Schedule</v>
      </c>
      <c r="D231" s="147" t="s">
        <v>1253</v>
      </c>
      <c r="E231" s="144"/>
      <c r="F231" s="147" t="s">
        <v>912</v>
      </c>
      <c r="G231" s="144"/>
      <c r="H231" s="108">
        <v>648</v>
      </c>
      <c r="I231" s="144" t="s">
        <v>47</v>
      </c>
      <c r="J231" s="4" t="str">
        <f t="shared" si="58"/>
        <v>Non BAU Mandated Capacity Construction</v>
      </c>
      <c r="K231" s="104"/>
      <c r="L231" s="3"/>
      <c r="M231" s="3"/>
      <c r="N231" s="3"/>
      <c r="O231" s="144"/>
      <c r="P231" s="144"/>
      <c r="Q231" s="151"/>
      <c r="R231" s="154"/>
      <c r="S231" s="151"/>
      <c r="T231" s="151"/>
    </row>
    <row r="232" spans="1:20" s="4" customFormat="1" ht="32">
      <c r="A232" s="3" t="s">
        <v>8</v>
      </c>
      <c r="B232" s="3" t="s">
        <v>358</v>
      </c>
      <c r="C232" s="3" t="s">
        <v>359</v>
      </c>
      <c r="D232" s="144"/>
      <c r="E232" s="144"/>
      <c r="F232" s="144"/>
      <c r="G232" s="144"/>
      <c r="H232" s="108">
        <v>649</v>
      </c>
      <c r="I232" s="144" t="s">
        <v>47</v>
      </c>
      <c r="J232" s="3" t="s">
        <v>358</v>
      </c>
      <c r="K232" s="3" t="s">
        <v>554</v>
      </c>
      <c r="L232" s="3"/>
      <c r="M232" s="3"/>
      <c r="N232" s="3"/>
      <c r="O232" s="144"/>
      <c r="P232" s="144"/>
      <c r="Q232" s="151"/>
      <c r="R232" s="154"/>
      <c r="S232" s="151"/>
      <c r="T232" s="151"/>
    </row>
    <row r="233" spans="1:20" s="4" customFormat="1" ht="96">
      <c r="A233" s="3" t="s">
        <v>8</v>
      </c>
      <c r="B233" s="3" t="s">
        <v>519</v>
      </c>
      <c r="C233" s="3" t="s">
        <v>518</v>
      </c>
      <c r="D233" s="147"/>
      <c r="E233" s="151"/>
      <c r="F233" s="147"/>
      <c r="G233" s="151"/>
      <c r="H233" s="108">
        <v>35</v>
      </c>
      <c r="I233" s="147" t="s">
        <v>47</v>
      </c>
      <c r="J233" s="3" t="s">
        <v>520</v>
      </c>
      <c r="K233" s="104"/>
      <c r="L233" s="153">
        <v>0</v>
      </c>
      <c r="M233" s="3">
        <v>20</v>
      </c>
      <c r="N233" s="3">
        <v>1</v>
      </c>
      <c r="O233" s="147" t="s">
        <v>138</v>
      </c>
      <c r="P233" s="144" t="s">
        <v>1336</v>
      </c>
      <c r="Q233" s="144" t="s">
        <v>1913</v>
      </c>
      <c r="R233" s="154" t="s">
        <v>521</v>
      </c>
      <c r="S233" s="147" t="s">
        <v>168</v>
      </c>
      <c r="T233" s="147" t="s">
        <v>168</v>
      </c>
    </row>
    <row r="234" spans="1:20" s="1" customFormat="1" ht="32">
      <c r="A234" s="1" t="s">
        <v>8</v>
      </c>
      <c r="B234" s="1" t="s">
        <v>244</v>
      </c>
      <c r="C234" s="1" t="s">
        <v>245</v>
      </c>
      <c r="D234" s="147" t="s">
        <v>455</v>
      </c>
      <c r="E234" s="147" t="s">
        <v>246</v>
      </c>
      <c r="F234" s="144"/>
      <c r="G234" s="147"/>
      <c r="H234" s="57">
        <v>650</v>
      </c>
      <c r="I234" s="147" t="s">
        <v>47</v>
      </c>
      <c r="J234" s="1" t="s">
        <v>244</v>
      </c>
      <c r="K234" s="3" t="s">
        <v>553</v>
      </c>
      <c r="L234" s="58"/>
      <c r="M234" s="58"/>
      <c r="N234" s="58"/>
      <c r="O234" s="147"/>
      <c r="P234" s="144"/>
      <c r="Q234" s="147"/>
      <c r="R234" s="154"/>
      <c r="S234" s="147"/>
      <c r="T234" s="147"/>
    </row>
    <row r="235" spans="1:20" s="1" customFormat="1" ht="32">
      <c r="A235" s="156" t="str">
        <f t="shared" ref="A235:C254" si="59">A$234</f>
        <v>Electricity Supply</v>
      </c>
      <c r="B235" s="156" t="str">
        <f t="shared" si="59"/>
        <v>Reduce Plant Downtime</v>
      </c>
      <c r="C235" s="156" t="str">
        <f t="shared" si="59"/>
        <v>Percentage Reduction in Plant Downtime</v>
      </c>
      <c r="D235" s="147" t="s">
        <v>455</v>
      </c>
      <c r="E235" s="147" t="s">
        <v>247</v>
      </c>
      <c r="F235" s="144"/>
      <c r="G235" s="147"/>
      <c r="H235" s="57">
        <v>651</v>
      </c>
      <c r="I235" s="147" t="s">
        <v>47</v>
      </c>
      <c r="J235" s="156" t="str">
        <f t="shared" ref="J235:K254" si="60">J$234</f>
        <v>Reduce Plant Downtime</v>
      </c>
      <c r="K235" s="156" t="str">
        <f t="shared" si="60"/>
        <v>elec reduce plant downtime</v>
      </c>
      <c r="L235" s="58"/>
      <c r="M235" s="58"/>
      <c r="N235" s="58"/>
      <c r="O235" s="147"/>
      <c r="P235" s="144"/>
      <c r="Q235" s="147"/>
      <c r="R235" s="154"/>
      <c r="S235" s="147"/>
      <c r="T235" s="147"/>
    </row>
    <row r="236" spans="1:20" s="1" customFormat="1" ht="32">
      <c r="A236" s="156" t="str">
        <f t="shared" si="59"/>
        <v>Electricity Supply</v>
      </c>
      <c r="B236" s="156" t="str">
        <f t="shared" si="59"/>
        <v>Reduce Plant Downtime</v>
      </c>
      <c r="C236" s="156" t="str">
        <f t="shared" si="59"/>
        <v>Percentage Reduction in Plant Downtime</v>
      </c>
      <c r="D236" s="147" t="s">
        <v>455</v>
      </c>
      <c r="E236" s="147" t="s">
        <v>248</v>
      </c>
      <c r="F236" s="144"/>
      <c r="G236" s="147"/>
      <c r="H236" s="57">
        <v>652</v>
      </c>
      <c r="I236" s="147" t="s">
        <v>47</v>
      </c>
      <c r="J236" s="156" t="str">
        <f t="shared" si="60"/>
        <v>Reduce Plant Downtime</v>
      </c>
      <c r="K236" s="156" t="str">
        <f t="shared" si="60"/>
        <v>elec reduce plant downtime</v>
      </c>
      <c r="O236" s="147"/>
      <c r="P236" s="147"/>
      <c r="Q236" s="147"/>
      <c r="R236" s="154"/>
      <c r="S236" s="147"/>
      <c r="T236" s="147"/>
    </row>
    <row r="237" spans="1:20" s="1" customFormat="1" ht="80">
      <c r="A237" s="156" t="str">
        <f t="shared" si="59"/>
        <v>Electricity Supply</v>
      </c>
      <c r="B237" s="156" t="str">
        <f t="shared" si="59"/>
        <v>Reduce Plant Downtime</v>
      </c>
      <c r="C237" s="156" t="str">
        <f t="shared" si="59"/>
        <v>Percentage Reduction in Plant Downtime</v>
      </c>
      <c r="D237" s="147" t="s">
        <v>300</v>
      </c>
      <c r="E237" s="147" t="s">
        <v>246</v>
      </c>
      <c r="F237" s="147" t="s">
        <v>296</v>
      </c>
      <c r="G237" s="147" t="s">
        <v>301</v>
      </c>
      <c r="H237" s="57">
        <v>141</v>
      </c>
      <c r="I237" s="147" t="s">
        <v>46</v>
      </c>
      <c r="J237" s="156" t="str">
        <f t="shared" si="60"/>
        <v>Reduce Plant Downtime</v>
      </c>
      <c r="K237" s="156" t="str">
        <f t="shared" si="60"/>
        <v>elec reduce plant downtime</v>
      </c>
      <c r="L237" s="58">
        <v>0</v>
      </c>
      <c r="M237" s="58">
        <v>0.6</v>
      </c>
      <c r="N237" s="58">
        <v>0.01</v>
      </c>
      <c r="O237" s="147" t="s">
        <v>249</v>
      </c>
      <c r="P237" s="144" t="s">
        <v>877</v>
      </c>
      <c r="Q237" s="147" t="s">
        <v>1914</v>
      </c>
      <c r="R237" s="154" t="s">
        <v>250</v>
      </c>
      <c r="S237" s="147" t="s">
        <v>306</v>
      </c>
      <c r="T237" s="147"/>
    </row>
    <row r="238" spans="1:20" s="1" customFormat="1" ht="32">
      <c r="A238" s="156" t="str">
        <f t="shared" si="59"/>
        <v>Electricity Supply</v>
      </c>
      <c r="B238" s="156" t="str">
        <f t="shared" si="59"/>
        <v>Reduce Plant Downtime</v>
      </c>
      <c r="C238" s="156" t="str">
        <f t="shared" si="59"/>
        <v>Percentage Reduction in Plant Downtime</v>
      </c>
      <c r="D238" s="147" t="s">
        <v>300</v>
      </c>
      <c r="E238" s="147" t="s">
        <v>247</v>
      </c>
      <c r="F238" s="147"/>
      <c r="G238" s="147"/>
      <c r="H238" s="57">
        <v>653</v>
      </c>
      <c r="I238" s="147" t="s">
        <v>47</v>
      </c>
      <c r="J238" s="156" t="str">
        <f t="shared" si="60"/>
        <v>Reduce Plant Downtime</v>
      </c>
      <c r="K238" s="156" t="str">
        <f t="shared" si="60"/>
        <v>elec reduce plant downtime</v>
      </c>
      <c r="L238" s="58"/>
      <c r="M238" s="58"/>
      <c r="N238" s="58"/>
      <c r="O238" s="147"/>
      <c r="P238" s="144"/>
      <c r="Q238" s="147"/>
      <c r="R238" s="154"/>
      <c r="S238" s="147"/>
      <c r="T238" s="147"/>
    </row>
    <row r="239" spans="1:20" s="1" customFormat="1" ht="32">
      <c r="A239" s="156" t="str">
        <f t="shared" si="59"/>
        <v>Electricity Supply</v>
      </c>
      <c r="B239" s="156" t="str">
        <f t="shared" si="59"/>
        <v>Reduce Plant Downtime</v>
      </c>
      <c r="C239" s="156" t="str">
        <f t="shared" si="59"/>
        <v>Percentage Reduction in Plant Downtime</v>
      </c>
      <c r="D239" s="147" t="s">
        <v>300</v>
      </c>
      <c r="E239" s="147" t="s">
        <v>248</v>
      </c>
      <c r="F239" s="147"/>
      <c r="G239" s="147"/>
      <c r="H239" s="57">
        <v>654</v>
      </c>
      <c r="I239" s="147" t="s">
        <v>47</v>
      </c>
      <c r="J239" s="156" t="str">
        <f t="shared" si="60"/>
        <v>Reduce Plant Downtime</v>
      </c>
      <c r="K239" s="156" t="str">
        <f t="shared" si="60"/>
        <v>elec reduce plant downtime</v>
      </c>
      <c r="O239" s="147"/>
      <c r="P239" s="147"/>
      <c r="Q239" s="147"/>
      <c r="R239" s="154"/>
      <c r="S239" s="147"/>
      <c r="T239" s="147"/>
    </row>
    <row r="240" spans="1:20" s="1" customFormat="1" ht="32">
      <c r="A240" s="156" t="str">
        <f t="shared" si="59"/>
        <v>Electricity Supply</v>
      </c>
      <c r="B240" s="156" t="str">
        <f t="shared" si="59"/>
        <v>Reduce Plant Downtime</v>
      </c>
      <c r="C240" s="156" t="str">
        <f t="shared" si="59"/>
        <v>Percentage Reduction in Plant Downtime</v>
      </c>
      <c r="D240" s="147" t="s">
        <v>81</v>
      </c>
      <c r="E240" s="147" t="s">
        <v>246</v>
      </c>
      <c r="F240" s="147"/>
      <c r="G240" s="147"/>
      <c r="H240" s="57">
        <v>655</v>
      </c>
      <c r="I240" s="147" t="s">
        <v>47</v>
      </c>
      <c r="J240" s="156" t="str">
        <f t="shared" si="60"/>
        <v>Reduce Plant Downtime</v>
      </c>
      <c r="K240" s="156" t="str">
        <f t="shared" si="60"/>
        <v>elec reduce plant downtime</v>
      </c>
      <c r="O240" s="147"/>
      <c r="P240" s="147"/>
      <c r="Q240" s="147"/>
      <c r="R240" s="154"/>
      <c r="S240" s="147"/>
      <c r="T240" s="147"/>
    </row>
    <row r="241" spans="1:20" s="1" customFormat="1" ht="32">
      <c r="A241" s="156" t="str">
        <f t="shared" si="59"/>
        <v>Electricity Supply</v>
      </c>
      <c r="B241" s="156" t="str">
        <f t="shared" si="59"/>
        <v>Reduce Plant Downtime</v>
      </c>
      <c r="C241" s="156" t="str">
        <f t="shared" si="59"/>
        <v>Percentage Reduction in Plant Downtime</v>
      </c>
      <c r="D241" s="147" t="s">
        <v>81</v>
      </c>
      <c r="E241" s="147" t="s">
        <v>247</v>
      </c>
      <c r="F241" s="147"/>
      <c r="G241" s="147"/>
      <c r="H241" s="57">
        <v>656</v>
      </c>
      <c r="I241" s="147" t="s">
        <v>47</v>
      </c>
      <c r="J241" s="156" t="str">
        <f t="shared" si="60"/>
        <v>Reduce Plant Downtime</v>
      </c>
      <c r="K241" s="156" t="str">
        <f t="shared" si="60"/>
        <v>elec reduce plant downtime</v>
      </c>
      <c r="O241" s="147"/>
      <c r="P241" s="147"/>
      <c r="Q241" s="147"/>
      <c r="R241" s="154"/>
      <c r="S241" s="147"/>
      <c r="T241" s="147"/>
    </row>
    <row r="242" spans="1:20" s="1" customFormat="1" ht="32">
      <c r="A242" s="156" t="str">
        <f t="shared" si="59"/>
        <v>Electricity Supply</v>
      </c>
      <c r="B242" s="156" t="str">
        <f t="shared" si="59"/>
        <v>Reduce Plant Downtime</v>
      </c>
      <c r="C242" s="156" t="str">
        <f t="shared" si="59"/>
        <v>Percentage Reduction in Plant Downtime</v>
      </c>
      <c r="D242" s="147" t="s">
        <v>81</v>
      </c>
      <c r="E242" s="147" t="s">
        <v>248</v>
      </c>
      <c r="F242" s="147"/>
      <c r="G242" s="147"/>
      <c r="H242" s="57">
        <v>657</v>
      </c>
      <c r="I242" s="147" t="s">
        <v>47</v>
      </c>
      <c r="J242" s="156" t="str">
        <f t="shared" si="60"/>
        <v>Reduce Plant Downtime</v>
      </c>
      <c r="K242" s="156" t="str">
        <f t="shared" si="60"/>
        <v>elec reduce plant downtime</v>
      </c>
      <c r="O242" s="147"/>
      <c r="P242" s="147"/>
      <c r="Q242" s="147"/>
      <c r="R242" s="154"/>
      <c r="S242" s="147"/>
      <c r="T242" s="147"/>
    </row>
    <row r="243" spans="1:20" s="1" customFormat="1" ht="32">
      <c r="A243" s="156" t="str">
        <f t="shared" si="59"/>
        <v>Electricity Supply</v>
      </c>
      <c r="B243" s="156" t="str">
        <f t="shared" si="59"/>
        <v>Reduce Plant Downtime</v>
      </c>
      <c r="C243" s="156" t="str">
        <f t="shared" si="59"/>
        <v>Percentage Reduction in Plant Downtime</v>
      </c>
      <c r="D243" s="147" t="s">
        <v>82</v>
      </c>
      <c r="E243" s="147" t="s">
        <v>246</v>
      </c>
      <c r="F243" s="147"/>
      <c r="G243" s="147"/>
      <c r="H243" s="57">
        <v>658</v>
      </c>
      <c r="I243" s="147" t="s">
        <v>47</v>
      </c>
      <c r="J243" s="156" t="str">
        <f t="shared" si="60"/>
        <v>Reduce Plant Downtime</v>
      </c>
      <c r="K243" s="156" t="str">
        <f t="shared" si="60"/>
        <v>elec reduce plant downtime</v>
      </c>
      <c r="O243" s="147"/>
      <c r="P243" s="147"/>
      <c r="Q243" s="147"/>
      <c r="R243" s="154"/>
      <c r="S243" s="147"/>
      <c r="T243" s="147"/>
    </row>
    <row r="244" spans="1:20" s="1" customFormat="1" ht="32">
      <c r="A244" s="156" t="str">
        <f t="shared" si="59"/>
        <v>Electricity Supply</v>
      </c>
      <c r="B244" s="156" t="str">
        <f t="shared" si="59"/>
        <v>Reduce Plant Downtime</v>
      </c>
      <c r="C244" s="156" t="str">
        <f t="shared" si="59"/>
        <v>Percentage Reduction in Plant Downtime</v>
      </c>
      <c r="D244" s="147" t="s">
        <v>82</v>
      </c>
      <c r="E244" s="147" t="s">
        <v>247</v>
      </c>
      <c r="F244" s="147"/>
      <c r="G244" s="147"/>
      <c r="H244" s="57">
        <v>659</v>
      </c>
      <c r="I244" s="147" t="s">
        <v>47</v>
      </c>
      <c r="J244" s="156" t="str">
        <f t="shared" si="60"/>
        <v>Reduce Plant Downtime</v>
      </c>
      <c r="K244" s="156" t="str">
        <f t="shared" si="60"/>
        <v>elec reduce plant downtime</v>
      </c>
      <c r="O244" s="147"/>
      <c r="P244" s="147"/>
      <c r="Q244" s="147"/>
      <c r="R244" s="154"/>
      <c r="S244" s="147"/>
      <c r="T244" s="147"/>
    </row>
    <row r="245" spans="1:20" s="1" customFormat="1" ht="32">
      <c r="A245" s="156" t="str">
        <f t="shared" si="59"/>
        <v>Electricity Supply</v>
      </c>
      <c r="B245" s="156" t="str">
        <f t="shared" si="59"/>
        <v>Reduce Plant Downtime</v>
      </c>
      <c r="C245" s="156" t="str">
        <f t="shared" si="59"/>
        <v>Percentage Reduction in Plant Downtime</v>
      </c>
      <c r="D245" s="147" t="s">
        <v>82</v>
      </c>
      <c r="E245" s="147" t="s">
        <v>248</v>
      </c>
      <c r="F245" s="147"/>
      <c r="G245" s="147"/>
      <c r="H245" s="57">
        <v>660</v>
      </c>
      <c r="I245" s="147" t="s">
        <v>47</v>
      </c>
      <c r="J245" s="156" t="str">
        <f t="shared" si="60"/>
        <v>Reduce Plant Downtime</v>
      </c>
      <c r="K245" s="156" t="str">
        <f t="shared" si="60"/>
        <v>elec reduce plant downtime</v>
      </c>
      <c r="O245" s="147"/>
      <c r="P245" s="147"/>
      <c r="Q245" s="147"/>
      <c r="R245" s="154"/>
      <c r="S245" s="147"/>
      <c r="T245" s="147"/>
    </row>
    <row r="246" spans="1:20" s="1" customFormat="1" ht="32">
      <c r="A246" s="156" t="str">
        <f t="shared" si="59"/>
        <v>Electricity Supply</v>
      </c>
      <c r="B246" s="156" t="str">
        <f t="shared" si="59"/>
        <v>Reduce Plant Downtime</v>
      </c>
      <c r="C246" s="156" t="str">
        <f t="shared" si="59"/>
        <v>Percentage Reduction in Plant Downtime</v>
      </c>
      <c r="D246" s="147" t="s">
        <v>456</v>
      </c>
      <c r="E246" s="147" t="s">
        <v>246</v>
      </c>
      <c r="F246" s="147"/>
      <c r="G246" s="147"/>
      <c r="H246" s="57">
        <v>661</v>
      </c>
      <c r="I246" s="147" t="s">
        <v>47</v>
      </c>
      <c r="J246" s="156" t="str">
        <f t="shared" si="60"/>
        <v>Reduce Plant Downtime</v>
      </c>
      <c r="K246" s="156" t="str">
        <f t="shared" si="60"/>
        <v>elec reduce plant downtime</v>
      </c>
      <c r="O246" s="147"/>
      <c r="P246" s="147"/>
      <c r="Q246" s="147"/>
      <c r="R246" s="154"/>
      <c r="S246" s="147"/>
      <c r="T246" s="147"/>
    </row>
    <row r="247" spans="1:20" s="1" customFormat="1" ht="32">
      <c r="A247" s="156" t="str">
        <f t="shared" si="59"/>
        <v>Electricity Supply</v>
      </c>
      <c r="B247" s="156" t="str">
        <f t="shared" si="59"/>
        <v>Reduce Plant Downtime</v>
      </c>
      <c r="C247" s="156" t="str">
        <f t="shared" si="59"/>
        <v>Percentage Reduction in Plant Downtime</v>
      </c>
      <c r="D247" s="147" t="s">
        <v>456</v>
      </c>
      <c r="E247" s="147" t="s">
        <v>247</v>
      </c>
      <c r="F247" s="147"/>
      <c r="G247" s="147"/>
      <c r="H247" s="57">
        <v>662</v>
      </c>
      <c r="I247" s="147" t="s">
        <v>47</v>
      </c>
      <c r="J247" s="156" t="str">
        <f t="shared" si="60"/>
        <v>Reduce Plant Downtime</v>
      </c>
      <c r="K247" s="156" t="str">
        <f t="shared" si="60"/>
        <v>elec reduce plant downtime</v>
      </c>
      <c r="O247" s="147"/>
      <c r="P247" s="147"/>
      <c r="Q247" s="147"/>
      <c r="R247" s="154"/>
      <c r="S247" s="147"/>
      <c r="T247" s="147"/>
    </row>
    <row r="248" spans="1:20" s="1" customFormat="1" ht="80">
      <c r="A248" s="156" t="str">
        <f t="shared" si="59"/>
        <v>Electricity Supply</v>
      </c>
      <c r="B248" s="156" t="str">
        <f t="shared" si="59"/>
        <v>Reduce Plant Downtime</v>
      </c>
      <c r="C248" s="156" t="str">
        <f t="shared" si="59"/>
        <v>Percentage Reduction in Plant Downtime</v>
      </c>
      <c r="D248" s="147" t="s">
        <v>456</v>
      </c>
      <c r="E248" s="147" t="s">
        <v>248</v>
      </c>
      <c r="F248" s="147" t="s">
        <v>307</v>
      </c>
      <c r="G248" s="147" t="s">
        <v>459</v>
      </c>
      <c r="H248" s="57">
        <v>143</v>
      </c>
      <c r="I248" s="147" t="s">
        <v>46</v>
      </c>
      <c r="J248" s="156" t="str">
        <f t="shared" si="60"/>
        <v>Reduce Plant Downtime</v>
      </c>
      <c r="K248" s="156" t="str">
        <f t="shared" si="60"/>
        <v>elec reduce plant downtime</v>
      </c>
      <c r="L248" s="58">
        <v>0</v>
      </c>
      <c r="M248" s="58">
        <v>0.25</v>
      </c>
      <c r="N248" s="58">
        <v>0.01</v>
      </c>
      <c r="O248" s="147" t="s">
        <v>249</v>
      </c>
      <c r="P248" s="144" t="s">
        <v>878</v>
      </c>
      <c r="Q248" s="147" t="s">
        <v>1914</v>
      </c>
      <c r="R248" s="154" t="s">
        <v>250</v>
      </c>
      <c r="S248" s="147" t="s">
        <v>309</v>
      </c>
      <c r="T248" s="147"/>
    </row>
    <row r="249" spans="1:20" s="1" customFormat="1" ht="32">
      <c r="A249" s="156" t="str">
        <f t="shared" si="59"/>
        <v>Electricity Supply</v>
      </c>
      <c r="B249" s="156" t="str">
        <f t="shared" si="59"/>
        <v>Reduce Plant Downtime</v>
      </c>
      <c r="C249" s="156" t="str">
        <f t="shared" si="59"/>
        <v>Percentage Reduction in Plant Downtime</v>
      </c>
      <c r="D249" s="147" t="s">
        <v>83</v>
      </c>
      <c r="E249" s="147" t="s">
        <v>246</v>
      </c>
      <c r="F249" s="147"/>
      <c r="G249" s="147"/>
      <c r="H249" s="57">
        <v>663</v>
      </c>
      <c r="I249" s="147" t="s">
        <v>47</v>
      </c>
      <c r="J249" s="156" t="str">
        <f t="shared" si="60"/>
        <v>Reduce Plant Downtime</v>
      </c>
      <c r="K249" s="156" t="str">
        <f t="shared" si="60"/>
        <v>elec reduce plant downtime</v>
      </c>
      <c r="O249" s="147"/>
      <c r="P249" s="147"/>
      <c r="Q249" s="147"/>
      <c r="R249" s="154"/>
      <c r="S249" s="147"/>
      <c r="T249" s="147"/>
    </row>
    <row r="250" spans="1:20" s="1" customFormat="1" ht="32">
      <c r="A250" s="156" t="str">
        <f t="shared" si="59"/>
        <v>Electricity Supply</v>
      </c>
      <c r="B250" s="156" t="str">
        <f t="shared" si="59"/>
        <v>Reduce Plant Downtime</v>
      </c>
      <c r="C250" s="156" t="str">
        <f t="shared" si="59"/>
        <v>Percentage Reduction in Plant Downtime</v>
      </c>
      <c r="D250" s="147" t="s">
        <v>83</v>
      </c>
      <c r="E250" s="147" t="s">
        <v>247</v>
      </c>
      <c r="F250" s="147"/>
      <c r="G250" s="147"/>
      <c r="H250" s="57">
        <v>664</v>
      </c>
      <c r="I250" s="147" t="s">
        <v>47</v>
      </c>
      <c r="J250" s="156" t="str">
        <f t="shared" si="60"/>
        <v>Reduce Plant Downtime</v>
      </c>
      <c r="K250" s="156" t="str">
        <f t="shared" si="60"/>
        <v>elec reduce plant downtime</v>
      </c>
      <c r="O250" s="147"/>
      <c r="P250" s="147"/>
      <c r="Q250" s="147"/>
      <c r="R250" s="154"/>
      <c r="S250" s="147"/>
      <c r="T250" s="147"/>
    </row>
    <row r="251" spans="1:20" s="1" customFormat="1" ht="80">
      <c r="A251" s="156" t="str">
        <f t="shared" si="59"/>
        <v>Electricity Supply</v>
      </c>
      <c r="B251" s="156" t="str">
        <f t="shared" si="59"/>
        <v>Reduce Plant Downtime</v>
      </c>
      <c r="C251" s="156" t="str">
        <f t="shared" si="59"/>
        <v>Percentage Reduction in Plant Downtime</v>
      </c>
      <c r="D251" s="147" t="s">
        <v>83</v>
      </c>
      <c r="E251" s="147" t="s">
        <v>248</v>
      </c>
      <c r="F251" s="147" t="s">
        <v>307</v>
      </c>
      <c r="G251" s="147" t="s">
        <v>97</v>
      </c>
      <c r="H251" s="57">
        <v>144</v>
      </c>
      <c r="I251" s="147" t="s">
        <v>46</v>
      </c>
      <c r="J251" s="156" t="str">
        <f t="shared" si="60"/>
        <v>Reduce Plant Downtime</v>
      </c>
      <c r="K251" s="156" t="str">
        <f t="shared" si="60"/>
        <v>elec reduce plant downtime</v>
      </c>
      <c r="L251" s="58">
        <v>0</v>
      </c>
      <c r="M251" s="58">
        <v>0.3</v>
      </c>
      <c r="N251" s="58">
        <v>0.01</v>
      </c>
      <c r="O251" s="147" t="s">
        <v>249</v>
      </c>
      <c r="P251" s="144" t="s">
        <v>879</v>
      </c>
      <c r="Q251" s="147" t="s">
        <v>1914</v>
      </c>
      <c r="R251" s="154" t="s">
        <v>250</v>
      </c>
      <c r="S251" s="147" t="s">
        <v>308</v>
      </c>
      <c r="T251" s="147"/>
    </row>
    <row r="252" spans="1:20" s="1" customFormat="1" ht="32">
      <c r="A252" s="156" t="str">
        <f t="shared" si="59"/>
        <v>Electricity Supply</v>
      </c>
      <c r="B252" s="156" t="str">
        <f t="shared" si="59"/>
        <v>Reduce Plant Downtime</v>
      </c>
      <c r="C252" s="156" t="str">
        <f t="shared" si="59"/>
        <v>Percentage Reduction in Plant Downtime</v>
      </c>
      <c r="D252" s="147" t="s">
        <v>84</v>
      </c>
      <c r="E252" s="147" t="s">
        <v>246</v>
      </c>
      <c r="F252" s="147"/>
      <c r="G252" s="147"/>
      <c r="H252" s="57">
        <v>665</v>
      </c>
      <c r="I252" s="147" t="s">
        <v>47</v>
      </c>
      <c r="J252" s="156" t="str">
        <f t="shared" si="60"/>
        <v>Reduce Plant Downtime</v>
      </c>
      <c r="K252" s="156" t="str">
        <f t="shared" si="60"/>
        <v>elec reduce plant downtime</v>
      </c>
      <c r="O252" s="147"/>
      <c r="P252" s="147"/>
      <c r="Q252" s="147"/>
      <c r="R252" s="154"/>
      <c r="S252" s="147"/>
      <c r="T252" s="147"/>
    </row>
    <row r="253" spans="1:20" s="1" customFormat="1" ht="32">
      <c r="A253" s="156" t="str">
        <f t="shared" si="59"/>
        <v>Electricity Supply</v>
      </c>
      <c r="B253" s="156" t="str">
        <f t="shared" si="59"/>
        <v>Reduce Plant Downtime</v>
      </c>
      <c r="C253" s="156" t="str">
        <f t="shared" si="59"/>
        <v>Percentage Reduction in Plant Downtime</v>
      </c>
      <c r="D253" s="147" t="s">
        <v>84</v>
      </c>
      <c r="E253" s="147" t="s">
        <v>247</v>
      </c>
      <c r="F253" s="147"/>
      <c r="G253" s="147"/>
      <c r="H253" s="57">
        <v>666</v>
      </c>
      <c r="I253" s="147" t="s">
        <v>47</v>
      </c>
      <c r="J253" s="156" t="str">
        <f t="shared" si="60"/>
        <v>Reduce Plant Downtime</v>
      </c>
      <c r="K253" s="156" t="str">
        <f t="shared" si="60"/>
        <v>elec reduce plant downtime</v>
      </c>
      <c r="O253" s="147"/>
      <c r="P253" s="147"/>
      <c r="Q253" s="147"/>
      <c r="R253" s="154"/>
      <c r="S253" s="147"/>
      <c r="T253" s="147"/>
    </row>
    <row r="254" spans="1:20" s="1" customFormat="1" ht="32">
      <c r="A254" s="156" t="str">
        <f t="shared" si="59"/>
        <v>Electricity Supply</v>
      </c>
      <c r="B254" s="156" t="str">
        <f t="shared" si="59"/>
        <v>Reduce Plant Downtime</v>
      </c>
      <c r="C254" s="156" t="str">
        <f t="shared" si="59"/>
        <v>Percentage Reduction in Plant Downtime</v>
      </c>
      <c r="D254" s="147" t="s">
        <v>84</v>
      </c>
      <c r="E254" s="147" t="s">
        <v>248</v>
      </c>
      <c r="F254" s="147"/>
      <c r="G254" s="147"/>
      <c r="H254" s="57">
        <v>667</v>
      </c>
      <c r="I254" s="147" t="s">
        <v>47</v>
      </c>
      <c r="J254" s="156" t="str">
        <f t="shared" si="60"/>
        <v>Reduce Plant Downtime</v>
      </c>
      <c r="K254" s="156" t="str">
        <f t="shared" si="60"/>
        <v>elec reduce plant downtime</v>
      </c>
      <c r="O254" s="147"/>
      <c r="P254" s="147"/>
      <c r="Q254" s="147"/>
      <c r="R254" s="154"/>
      <c r="S254" s="147"/>
      <c r="T254" s="147"/>
    </row>
    <row r="255" spans="1:20" s="1" customFormat="1" ht="32">
      <c r="A255" s="156" t="str">
        <f t="shared" ref="A255:C278" si="61">A$234</f>
        <v>Electricity Supply</v>
      </c>
      <c r="B255" s="156" t="str">
        <f t="shared" si="61"/>
        <v>Reduce Plant Downtime</v>
      </c>
      <c r="C255" s="156" t="str">
        <f t="shared" si="61"/>
        <v>Percentage Reduction in Plant Downtime</v>
      </c>
      <c r="D255" s="147" t="s">
        <v>85</v>
      </c>
      <c r="E255" s="147" t="s">
        <v>246</v>
      </c>
      <c r="F255" s="147"/>
      <c r="G255" s="147"/>
      <c r="H255" s="57">
        <v>668</v>
      </c>
      <c r="I255" s="147" t="s">
        <v>47</v>
      </c>
      <c r="J255" s="156" t="str">
        <f t="shared" ref="J255:K268" si="62">J$234</f>
        <v>Reduce Plant Downtime</v>
      </c>
      <c r="K255" s="156" t="str">
        <f t="shared" si="62"/>
        <v>elec reduce plant downtime</v>
      </c>
      <c r="O255" s="147"/>
      <c r="P255" s="147"/>
      <c r="Q255" s="147"/>
      <c r="R255" s="154"/>
      <c r="S255" s="147"/>
      <c r="T255" s="147"/>
    </row>
    <row r="256" spans="1:20" s="1" customFormat="1" ht="32">
      <c r="A256" s="156" t="str">
        <f t="shared" si="61"/>
        <v>Electricity Supply</v>
      </c>
      <c r="B256" s="156" t="str">
        <f t="shared" si="61"/>
        <v>Reduce Plant Downtime</v>
      </c>
      <c r="C256" s="156" t="str">
        <f t="shared" si="61"/>
        <v>Percentage Reduction in Plant Downtime</v>
      </c>
      <c r="D256" s="147" t="s">
        <v>85</v>
      </c>
      <c r="E256" s="147" t="s">
        <v>247</v>
      </c>
      <c r="F256" s="147"/>
      <c r="G256" s="147"/>
      <c r="H256" s="57">
        <v>669</v>
      </c>
      <c r="I256" s="147" t="s">
        <v>47</v>
      </c>
      <c r="J256" s="156" t="str">
        <f t="shared" si="62"/>
        <v>Reduce Plant Downtime</v>
      </c>
      <c r="K256" s="156" t="str">
        <f t="shared" si="62"/>
        <v>elec reduce plant downtime</v>
      </c>
      <c r="O256" s="147"/>
      <c r="P256" s="147"/>
      <c r="Q256" s="147"/>
      <c r="R256" s="154"/>
      <c r="S256" s="147"/>
      <c r="T256" s="147"/>
    </row>
    <row r="257" spans="1:20" s="1" customFormat="1" ht="32">
      <c r="A257" s="156" t="str">
        <f t="shared" si="61"/>
        <v>Electricity Supply</v>
      </c>
      <c r="B257" s="156" t="str">
        <f t="shared" si="61"/>
        <v>Reduce Plant Downtime</v>
      </c>
      <c r="C257" s="156" t="str">
        <f t="shared" si="61"/>
        <v>Percentage Reduction in Plant Downtime</v>
      </c>
      <c r="D257" s="147" t="s">
        <v>85</v>
      </c>
      <c r="E257" s="147" t="s">
        <v>248</v>
      </c>
      <c r="F257" s="147"/>
      <c r="G257" s="147"/>
      <c r="H257" s="57">
        <v>670</v>
      </c>
      <c r="I257" s="147" t="s">
        <v>47</v>
      </c>
      <c r="J257" s="156" t="str">
        <f t="shared" si="62"/>
        <v>Reduce Plant Downtime</v>
      </c>
      <c r="K257" s="156" t="str">
        <f t="shared" si="62"/>
        <v>elec reduce plant downtime</v>
      </c>
      <c r="O257" s="147"/>
      <c r="P257" s="147"/>
      <c r="Q257" s="147"/>
      <c r="R257" s="154"/>
      <c r="S257" s="147"/>
      <c r="T257" s="147"/>
    </row>
    <row r="258" spans="1:20" s="1" customFormat="1" ht="32">
      <c r="A258" s="156" t="str">
        <f t="shared" si="61"/>
        <v>Electricity Supply</v>
      </c>
      <c r="B258" s="156" t="str">
        <f t="shared" si="61"/>
        <v>Reduce Plant Downtime</v>
      </c>
      <c r="C258" s="156" t="str">
        <f t="shared" si="61"/>
        <v>Percentage Reduction in Plant Downtime</v>
      </c>
      <c r="D258" s="147" t="s">
        <v>302</v>
      </c>
      <c r="E258" s="147" t="s">
        <v>246</v>
      </c>
      <c r="F258" s="147"/>
      <c r="G258" s="147"/>
      <c r="H258" s="57">
        <v>671</v>
      </c>
      <c r="I258" s="147" t="s">
        <v>47</v>
      </c>
      <c r="J258" s="156" t="str">
        <f t="shared" si="62"/>
        <v>Reduce Plant Downtime</v>
      </c>
      <c r="K258" s="156" t="str">
        <f t="shared" si="62"/>
        <v>elec reduce plant downtime</v>
      </c>
      <c r="O258" s="147"/>
      <c r="P258" s="147"/>
      <c r="Q258" s="147"/>
      <c r="R258" s="154"/>
      <c r="S258" s="147"/>
      <c r="T258" s="147"/>
    </row>
    <row r="259" spans="1:20" s="1" customFormat="1" ht="32">
      <c r="A259" s="156" t="str">
        <f t="shared" si="61"/>
        <v>Electricity Supply</v>
      </c>
      <c r="B259" s="156" t="str">
        <f t="shared" si="61"/>
        <v>Reduce Plant Downtime</v>
      </c>
      <c r="C259" s="156" t="str">
        <f t="shared" si="61"/>
        <v>Percentage Reduction in Plant Downtime</v>
      </c>
      <c r="D259" s="147" t="s">
        <v>302</v>
      </c>
      <c r="E259" s="147" t="s">
        <v>247</v>
      </c>
      <c r="F259" s="147"/>
      <c r="G259" s="147"/>
      <c r="H259" s="57">
        <v>672</v>
      </c>
      <c r="I259" s="147" t="s">
        <v>47</v>
      </c>
      <c r="J259" s="156" t="str">
        <f t="shared" si="62"/>
        <v>Reduce Plant Downtime</v>
      </c>
      <c r="K259" s="156" t="str">
        <f t="shared" si="62"/>
        <v>elec reduce plant downtime</v>
      </c>
      <c r="O259" s="147"/>
      <c r="P259" s="147"/>
      <c r="Q259" s="147"/>
      <c r="R259" s="154"/>
      <c r="S259" s="147"/>
      <c r="T259" s="147"/>
    </row>
    <row r="260" spans="1:20" s="1" customFormat="1" ht="32">
      <c r="A260" s="156" t="str">
        <f t="shared" si="61"/>
        <v>Electricity Supply</v>
      </c>
      <c r="B260" s="156" t="str">
        <f t="shared" si="61"/>
        <v>Reduce Plant Downtime</v>
      </c>
      <c r="C260" s="156" t="str">
        <f t="shared" si="61"/>
        <v>Percentage Reduction in Plant Downtime</v>
      </c>
      <c r="D260" s="147" t="s">
        <v>302</v>
      </c>
      <c r="E260" s="147" t="s">
        <v>248</v>
      </c>
      <c r="F260" s="147"/>
      <c r="G260" s="147"/>
      <c r="H260" s="57">
        <v>673</v>
      </c>
      <c r="I260" s="147" t="s">
        <v>47</v>
      </c>
      <c r="J260" s="156" t="str">
        <f t="shared" si="62"/>
        <v>Reduce Plant Downtime</v>
      </c>
      <c r="K260" s="156" t="str">
        <f t="shared" si="62"/>
        <v>elec reduce plant downtime</v>
      </c>
      <c r="O260" s="147"/>
      <c r="P260" s="147"/>
      <c r="Q260" s="147"/>
      <c r="R260" s="154"/>
      <c r="S260" s="147"/>
      <c r="T260" s="147"/>
    </row>
    <row r="261" spans="1:20" s="1" customFormat="1" ht="32">
      <c r="A261" s="156" t="str">
        <f t="shared" si="61"/>
        <v>Electricity Supply</v>
      </c>
      <c r="B261" s="156" t="str">
        <f t="shared" si="61"/>
        <v>Reduce Plant Downtime</v>
      </c>
      <c r="C261" s="156" t="str">
        <f t="shared" si="61"/>
        <v>Percentage Reduction in Plant Downtime</v>
      </c>
      <c r="D261" s="147" t="s">
        <v>303</v>
      </c>
      <c r="E261" s="147" t="s">
        <v>246</v>
      </c>
      <c r="F261" s="147"/>
      <c r="G261" s="147"/>
      <c r="H261" s="57">
        <v>674</v>
      </c>
      <c r="I261" s="147" t="s">
        <v>47</v>
      </c>
      <c r="J261" s="156" t="str">
        <f t="shared" si="62"/>
        <v>Reduce Plant Downtime</v>
      </c>
      <c r="K261" s="156" t="str">
        <f t="shared" si="62"/>
        <v>elec reduce plant downtime</v>
      </c>
      <c r="O261" s="147"/>
      <c r="P261" s="147"/>
      <c r="Q261" s="147"/>
      <c r="R261" s="154"/>
      <c r="S261" s="147"/>
      <c r="T261" s="147"/>
    </row>
    <row r="262" spans="1:20" s="1" customFormat="1" ht="32">
      <c r="A262" s="156" t="str">
        <f t="shared" si="61"/>
        <v>Electricity Supply</v>
      </c>
      <c r="B262" s="156" t="str">
        <f t="shared" si="61"/>
        <v>Reduce Plant Downtime</v>
      </c>
      <c r="C262" s="156" t="str">
        <f t="shared" si="61"/>
        <v>Percentage Reduction in Plant Downtime</v>
      </c>
      <c r="D262" s="147" t="s">
        <v>303</v>
      </c>
      <c r="E262" s="147" t="s">
        <v>247</v>
      </c>
      <c r="F262" s="147"/>
      <c r="G262" s="147"/>
      <c r="H262" s="57">
        <v>675</v>
      </c>
      <c r="I262" s="147" t="s">
        <v>47</v>
      </c>
      <c r="J262" s="156" t="str">
        <f t="shared" si="62"/>
        <v>Reduce Plant Downtime</v>
      </c>
      <c r="K262" s="156" t="str">
        <f t="shared" si="62"/>
        <v>elec reduce plant downtime</v>
      </c>
      <c r="O262" s="147"/>
      <c r="P262" s="147"/>
      <c r="Q262" s="147"/>
      <c r="R262" s="154"/>
      <c r="S262" s="147"/>
      <c r="T262" s="147"/>
    </row>
    <row r="263" spans="1:20" s="1" customFormat="1" ht="32">
      <c r="A263" s="156" t="str">
        <f t="shared" si="61"/>
        <v>Electricity Supply</v>
      </c>
      <c r="B263" s="156" t="str">
        <f t="shared" si="61"/>
        <v>Reduce Plant Downtime</v>
      </c>
      <c r="C263" s="156" t="str">
        <f t="shared" si="61"/>
        <v>Percentage Reduction in Plant Downtime</v>
      </c>
      <c r="D263" s="147" t="s">
        <v>303</v>
      </c>
      <c r="E263" s="147" t="s">
        <v>248</v>
      </c>
      <c r="F263" s="147"/>
      <c r="G263" s="147"/>
      <c r="H263" s="57">
        <v>676</v>
      </c>
      <c r="I263" s="147" t="s">
        <v>47</v>
      </c>
      <c r="J263" s="156" t="str">
        <f t="shared" si="62"/>
        <v>Reduce Plant Downtime</v>
      </c>
      <c r="K263" s="156" t="str">
        <f t="shared" si="62"/>
        <v>elec reduce plant downtime</v>
      </c>
      <c r="O263" s="147"/>
      <c r="P263" s="147"/>
      <c r="Q263" s="147"/>
      <c r="R263" s="154"/>
      <c r="S263" s="147"/>
      <c r="T263" s="147"/>
    </row>
    <row r="264" spans="1:20" s="1" customFormat="1" ht="32">
      <c r="A264" s="156" t="str">
        <f t="shared" si="61"/>
        <v>Electricity Supply</v>
      </c>
      <c r="B264" s="156" t="str">
        <f t="shared" si="61"/>
        <v>Reduce Plant Downtime</v>
      </c>
      <c r="C264" s="156" t="str">
        <f t="shared" si="61"/>
        <v>Percentage Reduction in Plant Downtime</v>
      </c>
      <c r="D264" s="147" t="s">
        <v>452</v>
      </c>
      <c r="E264" s="147" t="s">
        <v>246</v>
      </c>
      <c r="F264" s="147"/>
      <c r="G264" s="147"/>
      <c r="H264" s="57">
        <v>677</v>
      </c>
      <c r="I264" s="147" t="s">
        <v>47</v>
      </c>
      <c r="J264" s="156" t="str">
        <f t="shared" si="62"/>
        <v>Reduce Plant Downtime</v>
      </c>
      <c r="K264" s="156" t="str">
        <f t="shared" si="62"/>
        <v>elec reduce plant downtime</v>
      </c>
      <c r="L264" s="60"/>
      <c r="M264" s="60"/>
      <c r="N264" s="60"/>
      <c r="O264" s="151"/>
      <c r="P264" s="147"/>
      <c r="Q264" s="147"/>
      <c r="R264" s="154"/>
      <c r="S264" s="147"/>
      <c r="T264" s="147"/>
    </row>
    <row r="265" spans="1:20" s="1" customFormat="1" ht="32">
      <c r="A265" s="156" t="str">
        <f t="shared" si="61"/>
        <v>Electricity Supply</v>
      </c>
      <c r="B265" s="156" t="str">
        <f t="shared" si="61"/>
        <v>Reduce Plant Downtime</v>
      </c>
      <c r="C265" s="156" t="str">
        <f t="shared" si="61"/>
        <v>Percentage Reduction in Plant Downtime</v>
      </c>
      <c r="D265" s="147" t="s">
        <v>452</v>
      </c>
      <c r="E265" s="147" t="s">
        <v>247</v>
      </c>
      <c r="F265" s="147"/>
      <c r="G265" s="147"/>
      <c r="H265" s="57">
        <v>678</v>
      </c>
      <c r="I265" s="147" t="s">
        <v>47</v>
      </c>
      <c r="J265" s="156" t="str">
        <f t="shared" si="62"/>
        <v>Reduce Plant Downtime</v>
      </c>
      <c r="K265" s="156" t="str">
        <f t="shared" si="62"/>
        <v>elec reduce plant downtime</v>
      </c>
      <c r="L265" s="60"/>
      <c r="M265" s="60"/>
      <c r="N265" s="60"/>
      <c r="O265" s="151"/>
      <c r="P265" s="147"/>
      <c r="Q265" s="147"/>
      <c r="R265" s="154"/>
      <c r="S265" s="147"/>
      <c r="T265" s="147"/>
    </row>
    <row r="266" spans="1:20" s="1" customFormat="1" ht="32">
      <c r="A266" s="156" t="str">
        <f t="shared" si="61"/>
        <v>Electricity Supply</v>
      </c>
      <c r="B266" s="156" t="str">
        <f t="shared" si="61"/>
        <v>Reduce Plant Downtime</v>
      </c>
      <c r="C266" s="156" t="str">
        <f t="shared" si="61"/>
        <v>Percentage Reduction in Plant Downtime</v>
      </c>
      <c r="D266" s="147" t="s">
        <v>452</v>
      </c>
      <c r="E266" s="147" t="s">
        <v>248</v>
      </c>
      <c r="F266" s="147"/>
      <c r="G266" s="147"/>
      <c r="H266" s="57">
        <v>679</v>
      </c>
      <c r="I266" s="147" t="s">
        <v>47</v>
      </c>
      <c r="J266" s="156" t="str">
        <f t="shared" si="62"/>
        <v>Reduce Plant Downtime</v>
      </c>
      <c r="K266" s="156" t="str">
        <f t="shared" si="62"/>
        <v>elec reduce plant downtime</v>
      </c>
      <c r="L266" s="60"/>
      <c r="M266" s="60"/>
      <c r="N266" s="60"/>
      <c r="O266" s="151"/>
      <c r="P266" s="147"/>
      <c r="Q266" s="147"/>
      <c r="R266" s="154"/>
      <c r="S266" s="147"/>
      <c r="T266" s="147"/>
    </row>
    <row r="267" spans="1:20" s="1" customFormat="1" ht="32">
      <c r="A267" s="156" t="str">
        <f t="shared" si="61"/>
        <v>Electricity Supply</v>
      </c>
      <c r="B267" s="156" t="str">
        <f t="shared" si="61"/>
        <v>Reduce Plant Downtime</v>
      </c>
      <c r="C267" s="156" t="str">
        <f t="shared" si="61"/>
        <v>Percentage Reduction in Plant Downtime</v>
      </c>
      <c r="D267" s="147" t="s">
        <v>461</v>
      </c>
      <c r="E267" s="147" t="s">
        <v>246</v>
      </c>
      <c r="F267" s="147"/>
      <c r="G267" s="147"/>
      <c r="H267" s="57">
        <v>680</v>
      </c>
      <c r="I267" s="147" t="s">
        <v>47</v>
      </c>
      <c r="J267" s="156" t="str">
        <f t="shared" si="62"/>
        <v>Reduce Plant Downtime</v>
      </c>
      <c r="K267" s="156" t="str">
        <f t="shared" si="62"/>
        <v>elec reduce plant downtime</v>
      </c>
      <c r="L267" s="60"/>
      <c r="M267" s="60"/>
      <c r="N267" s="60"/>
      <c r="O267" s="151"/>
      <c r="P267" s="147"/>
      <c r="Q267" s="147"/>
      <c r="R267" s="154"/>
      <c r="S267" s="147"/>
      <c r="T267" s="147"/>
    </row>
    <row r="268" spans="1:20" s="1" customFormat="1" ht="32">
      <c r="A268" s="156" t="str">
        <f t="shared" si="61"/>
        <v>Electricity Supply</v>
      </c>
      <c r="B268" s="156" t="str">
        <f t="shared" si="61"/>
        <v>Reduce Plant Downtime</v>
      </c>
      <c r="C268" s="156" t="str">
        <f t="shared" si="61"/>
        <v>Percentage Reduction in Plant Downtime</v>
      </c>
      <c r="D268" s="147" t="s">
        <v>461</v>
      </c>
      <c r="E268" s="147" t="s">
        <v>247</v>
      </c>
      <c r="F268" s="147"/>
      <c r="G268" s="147"/>
      <c r="H268" s="57">
        <v>681</v>
      </c>
      <c r="I268" s="147" t="s">
        <v>47</v>
      </c>
      <c r="J268" s="156" t="str">
        <f t="shared" si="62"/>
        <v>Reduce Plant Downtime</v>
      </c>
      <c r="K268" s="156" t="str">
        <f t="shared" si="62"/>
        <v>elec reduce plant downtime</v>
      </c>
      <c r="L268" s="60"/>
      <c r="M268" s="60"/>
      <c r="N268" s="60"/>
      <c r="O268" s="151"/>
      <c r="P268" s="147"/>
      <c r="Q268" s="147"/>
      <c r="R268" s="154"/>
      <c r="S268" s="147"/>
      <c r="T268" s="147"/>
    </row>
    <row r="269" spans="1:20" s="1" customFormat="1" ht="96">
      <c r="A269" s="156" t="str">
        <f t="shared" si="61"/>
        <v>Electricity Supply</v>
      </c>
      <c r="B269" s="156" t="str">
        <f t="shared" si="61"/>
        <v>Reduce Plant Downtime</v>
      </c>
      <c r="C269" s="156" t="str">
        <f t="shared" si="61"/>
        <v>Percentage Reduction in Plant Downtime</v>
      </c>
      <c r="D269" s="147" t="s">
        <v>461</v>
      </c>
      <c r="E269" s="147" t="s">
        <v>248</v>
      </c>
      <c r="F269" s="147" t="s">
        <v>307</v>
      </c>
      <c r="G269" s="147" t="s">
        <v>462</v>
      </c>
      <c r="H269" s="57">
        <v>182</v>
      </c>
      <c r="I269" s="147" t="s">
        <v>46</v>
      </c>
      <c r="J269" s="156" t="str">
        <f t="shared" ref="J269:J278" si="63">J$234</f>
        <v>Reduce Plant Downtime</v>
      </c>
      <c r="K269" s="4" t="str">
        <f t="shared" ref="K269:K278" si="64">K$237</f>
        <v>elec reduce plant downtime</v>
      </c>
      <c r="L269" s="58">
        <v>0</v>
      </c>
      <c r="M269" s="58">
        <v>0.25</v>
      </c>
      <c r="N269" s="58">
        <v>0.01</v>
      </c>
      <c r="O269" s="147" t="s">
        <v>249</v>
      </c>
      <c r="P269" s="144" t="s">
        <v>580</v>
      </c>
      <c r="Q269" s="147" t="s">
        <v>1914</v>
      </c>
      <c r="R269" s="154" t="s">
        <v>250</v>
      </c>
      <c r="S269" s="147" t="s">
        <v>309</v>
      </c>
      <c r="T269" s="147"/>
    </row>
    <row r="270" spans="1:20" s="1" customFormat="1" ht="32">
      <c r="A270" s="156" t="str">
        <f t="shared" si="61"/>
        <v>Electricity Supply</v>
      </c>
      <c r="B270" s="156" t="str">
        <f t="shared" si="61"/>
        <v>Reduce Plant Downtime</v>
      </c>
      <c r="C270" s="156" t="str">
        <f t="shared" si="61"/>
        <v>Percentage Reduction in Plant Downtime</v>
      </c>
      <c r="D270" s="147" t="s">
        <v>1251</v>
      </c>
      <c r="E270" s="147" t="s">
        <v>246</v>
      </c>
      <c r="G270" s="147"/>
      <c r="H270" s="57">
        <v>682</v>
      </c>
      <c r="I270" s="147" t="s">
        <v>47</v>
      </c>
      <c r="J270" s="156" t="str">
        <f t="shared" si="63"/>
        <v>Reduce Plant Downtime</v>
      </c>
      <c r="K270" s="4" t="str">
        <f t="shared" si="64"/>
        <v>elec reduce plant downtime</v>
      </c>
      <c r="L270" s="58"/>
      <c r="M270" s="58"/>
      <c r="N270" s="58"/>
      <c r="O270" s="147"/>
      <c r="P270" s="144"/>
      <c r="Q270" s="147"/>
      <c r="R270" s="154"/>
      <c r="S270" s="147"/>
      <c r="T270" s="147"/>
    </row>
    <row r="271" spans="1:20" s="1" customFormat="1" ht="32">
      <c r="A271" s="156" t="str">
        <f t="shared" si="61"/>
        <v>Electricity Supply</v>
      </c>
      <c r="B271" s="156" t="str">
        <f t="shared" si="61"/>
        <v>Reduce Plant Downtime</v>
      </c>
      <c r="C271" s="156" t="str">
        <f t="shared" si="61"/>
        <v>Percentage Reduction in Plant Downtime</v>
      </c>
      <c r="D271" s="147" t="s">
        <v>1251</v>
      </c>
      <c r="E271" s="147" t="s">
        <v>247</v>
      </c>
      <c r="H271" s="57">
        <v>683</v>
      </c>
      <c r="I271" s="147" t="s">
        <v>47</v>
      </c>
      <c r="J271" s="156" t="str">
        <f t="shared" si="63"/>
        <v>Reduce Plant Downtime</v>
      </c>
      <c r="K271" s="4" t="str">
        <f t="shared" si="64"/>
        <v>elec reduce plant downtime</v>
      </c>
      <c r="L271" s="58"/>
      <c r="M271" s="58"/>
      <c r="N271" s="58"/>
      <c r="O271" s="147"/>
      <c r="P271" s="144"/>
      <c r="Q271" s="147"/>
      <c r="R271" s="154"/>
      <c r="S271" s="147"/>
      <c r="T271" s="147"/>
    </row>
    <row r="272" spans="1:20" s="1" customFormat="1" ht="32">
      <c r="A272" s="156" t="str">
        <f t="shared" si="61"/>
        <v>Electricity Supply</v>
      </c>
      <c r="B272" s="156" t="str">
        <f t="shared" si="61"/>
        <v>Reduce Plant Downtime</v>
      </c>
      <c r="C272" s="156" t="str">
        <f t="shared" si="61"/>
        <v>Percentage Reduction in Plant Downtime</v>
      </c>
      <c r="D272" s="147" t="s">
        <v>1251</v>
      </c>
      <c r="E272" s="147" t="s">
        <v>248</v>
      </c>
      <c r="H272" s="57">
        <v>684</v>
      </c>
      <c r="I272" s="147" t="s">
        <v>47</v>
      </c>
      <c r="J272" s="156" t="str">
        <f t="shared" si="63"/>
        <v>Reduce Plant Downtime</v>
      </c>
      <c r="K272" s="4" t="str">
        <f t="shared" si="64"/>
        <v>elec reduce plant downtime</v>
      </c>
      <c r="L272" s="58"/>
      <c r="M272" s="58"/>
      <c r="N272" s="58"/>
      <c r="O272" s="147"/>
      <c r="P272" s="144"/>
      <c r="Q272" s="147"/>
      <c r="R272" s="154"/>
      <c r="S272" s="147"/>
      <c r="T272" s="147"/>
    </row>
    <row r="273" spans="1:20" s="1" customFormat="1" ht="32">
      <c r="A273" s="156" t="str">
        <f t="shared" si="61"/>
        <v>Electricity Supply</v>
      </c>
      <c r="B273" s="156" t="str">
        <f t="shared" si="61"/>
        <v>Reduce Plant Downtime</v>
      </c>
      <c r="C273" s="156" t="str">
        <f t="shared" si="61"/>
        <v>Percentage Reduction in Plant Downtime</v>
      </c>
      <c r="D273" s="147" t="s">
        <v>1252</v>
      </c>
      <c r="E273" s="147" t="s">
        <v>246</v>
      </c>
      <c r="G273" s="147"/>
      <c r="H273" s="57">
        <v>685</v>
      </c>
      <c r="I273" s="147" t="s">
        <v>47</v>
      </c>
      <c r="J273" s="156" t="str">
        <f t="shared" si="63"/>
        <v>Reduce Plant Downtime</v>
      </c>
      <c r="K273" s="4" t="str">
        <f t="shared" si="64"/>
        <v>elec reduce plant downtime</v>
      </c>
      <c r="L273" s="58"/>
      <c r="M273" s="58"/>
      <c r="N273" s="58"/>
      <c r="O273" s="147"/>
      <c r="P273" s="144"/>
      <c r="Q273" s="147"/>
      <c r="R273" s="154"/>
      <c r="S273" s="147"/>
      <c r="T273" s="147"/>
    </row>
    <row r="274" spans="1:20" s="1" customFormat="1" ht="32">
      <c r="A274" s="156" t="str">
        <f t="shared" si="61"/>
        <v>Electricity Supply</v>
      </c>
      <c r="B274" s="156" t="str">
        <f t="shared" si="61"/>
        <v>Reduce Plant Downtime</v>
      </c>
      <c r="C274" s="156" t="str">
        <f t="shared" si="61"/>
        <v>Percentage Reduction in Plant Downtime</v>
      </c>
      <c r="D274" s="147" t="s">
        <v>1252</v>
      </c>
      <c r="E274" s="147" t="s">
        <v>247</v>
      </c>
      <c r="H274" s="57">
        <v>686</v>
      </c>
      <c r="I274" s="147" t="s">
        <v>47</v>
      </c>
      <c r="J274" s="156" t="str">
        <f t="shared" si="63"/>
        <v>Reduce Plant Downtime</v>
      </c>
      <c r="K274" s="4" t="str">
        <f t="shared" si="64"/>
        <v>elec reduce plant downtime</v>
      </c>
      <c r="L274" s="58"/>
      <c r="M274" s="58"/>
      <c r="N274" s="58"/>
      <c r="O274" s="147"/>
      <c r="P274" s="144"/>
      <c r="Q274" s="147"/>
      <c r="R274" s="154"/>
      <c r="S274" s="147"/>
      <c r="T274" s="147"/>
    </row>
    <row r="275" spans="1:20" s="1" customFormat="1" ht="32">
      <c r="A275" s="156" t="str">
        <f t="shared" si="61"/>
        <v>Electricity Supply</v>
      </c>
      <c r="B275" s="156" t="str">
        <f t="shared" si="61"/>
        <v>Reduce Plant Downtime</v>
      </c>
      <c r="C275" s="156" t="str">
        <f t="shared" si="61"/>
        <v>Percentage Reduction in Plant Downtime</v>
      </c>
      <c r="D275" s="147" t="s">
        <v>1252</v>
      </c>
      <c r="E275" s="147" t="s">
        <v>248</v>
      </c>
      <c r="G275" s="147"/>
      <c r="H275" s="57">
        <v>687</v>
      </c>
      <c r="I275" s="147" t="s">
        <v>47</v>
      </c>
      <c r="J275" s="156" t="str">
        <f t="shared" si="63"/>
        <v>Reduce Plant Downtime</v>
      </c>
      <c r="K275" s="4" t="str">
        <f t="shared" si="64"/>
        <v>elec reduce plant downtime</v>
      </c>
      <c r="L275" s="58"/>
      <c r="M275" s="58"/>
      <c r="N275" s="58"/>
      <c r="O275" s="147"/>
      <c r="P275" s="144"/>
      <c r="Q275" s="147"/>
      <c r="R275" s="154"/>
      <c r="S275" s="147"/>
      <c r="T275" s="147"/>
    </row>
    <row r="276" spans="1:20" s="1" customFormat="1" ht="32">
      <c r="A276" s="156" t="str">
        <f t="shared" si="61"/>
        <v>Electricity Supply</v>
      </c>
      <c r="B276" s="156" t="str">
        <f t="shared" si="61"/>
        <v>Reduce Plant Downtime</v>
      </c>
      <c r="C276" s="156" t="str">
        <f t="shared" si="61"/>
        <v>Percentage Reduction in Plant Downtime</v>
      </c>
      <c r="D276" s="147" t="s">
        <v>1253</v>
      </c>
      <c r="E276" s="147" t="s">
        <v>246</v>
      </c>
      <c r="G276" s="147"/>
      <c r="H276" s="57">
        <v>688</v>
      </c>
      <c r="I276" s="147" t="s">
        <v>47</v>
      </c>
      <c r="J276" s="156" t="str">
        <f t="shared" si="63"/>
        <v>Reduce Plant Downtime</v>
      </c>
      <c r="K276" s="4" t="str">
        <f t="shared" si="64"/>
        <v>elec reduce plant downtime</v>
      </c>
      <c r="L276" s="58"/>
      <c r="M276" s="58"/>
      <c r="N276" s="58"/>
      <c r="O276" s="147"/>
      <c r="P276" s="144"/>
      <c r="Q276" s="147"/>
      <c r="R276" s="154"/>
      <c r="S276" s="147"/>
      <c r="T276" s="147"/>
    </row>
    <row r="277" spans="1:20" s="1" customFormat="1" ht="32">
      <c r="A277" s="156" t="str">
        <f t="shared" si="61"/>
        <v>Electricity Supply</v>
      </c>
      <c r="B277" s="156" t="str">
        <f t="shared" si="61"/>
        <v>Reduce Plant Downtime</v>
      </c>
      <c r="C277" s="156" t="str">
        <f t="shared" si="61"/>
        <v>Percentage Reduction in Plant Downtime</v>
      </c>
      <c r="D277" s="147" t="s">
        <v>1253</v>
      </c>
      <c r="E277" s="147" t="s">
        <v>247</v>
      </c>
      <c r="F277" s="147"/>
      <c r="G277" s="147"/>
      <c r="H277" s="57">
        <v>689</v>
      </c>
      <c r="I277" s="147" t="s">
        <v>47</v>
      </c>
      <c r="J277" s="156" t="str">
        <f t="shared" si="63"/>
        <v>Reduce Plant Downtime</v>
      </c>
      <c r="K277" s="4" t="str">
        <f t="shared" si="64"/>
        <v>elec reduce plant downtime</v>
      </c>
      <c r="L277" s="58"/>
      <c r="M277" s="58"/>
      <c r="N277" s="58"/>
      <c r="O277" s="147"/>
      <c r="P277" s="144"/>
      <c r="Q277" s="147"/>
      <c r="R277" s="154"/>
      <c r="S277" s="147"/>
      <c r="T277" s="147"/>
    </row>
    <row r="278" spans="1:20" s="1" customFormat="1" ht="32">
      <c r="A278" s="156" t="str">
        <f t="shared" si="61"/>
        <v>Electricity Supply</v>
      </c>
      <c r="B278" s="156" t="str">
        <f t="shared" si="61"/>
        <v>Reduce Plant Downtime</v>
      </c>
      <c r="C278" s="156" t="str">
        <f t="shared" si="61"/>
        <v>Percentage Reduction in Plant Downtime</v>
      </c>
      <c r="D278" s="147" t="s">
        <v>1253</v>
      </c>
      <c r="E278" s="147" t="s">
        <v>248</v>
      </c>
      <c r="F278" s="147"/>
      <c r="G278" s="147"/>
      <c r="H278" s="57">
        <v>690</v>
      </c>
      <c r="I278" s="147" t="s">
        <v>47</v>
      </c>
      <c r="J278" s="156" t="str">
        <f t="shared" si="63"/>
        <v>Reduce Plant Downtime</v>
      </c>
      <c r="K278" s="4" t="str">
        <f t="shared" si="64"/>
        <v>elec reduce plant downtime</v>
      </c>
      <c r="L278" s="58"/>
      <c r="M278" s="58"/>
      <c r="N278" s="58"/>
      <c r="O278" s="147"/>
      <c r="P278" s="144"/>
      <c r="Q278" s="147"/>
      <c r="R278" s="154"/>
      <c r="S278" s="147"/>
      <c r="T278" s="147"/>
    </row>
    <row r="279" spans="1:20" s="1" customFormat="1" ht="64">
      <c r="A279" s="1" t="s">
        <v>8</v>
      </c>
      <c r="B279" s="57" t="s">
        <v>677</v>
      </c>
      <c r="C279" s="57" t="s">
        <v>678</v>
      </c>
      <c r="D279" s="147" t="s">
        <v>456</v>
      </c>
      <c r="E279" s="147"/>
      <c r="F279" s="147" t="s">
        <v>459</v>
      </c>
      <c r="G279" s="147"/>
      <c r="H279" s="57">
        <v>194</v>
      </c>
      <c r="I279" s="147" t="s">
        <v>46</v>
      </c>
      <c r="J279" s="57" t="s">
        <v>677</v>
      </c>
      <c r="K279" s="1" t="s">
        <v>679</v>
      </c>
      <c r="L279" s="58">
        <v>0</v>
      </c>
      <c r="M279" s="58">
        <v>0.9</v>
      </c>
      <c r="N279" s="58">
        <v>0.01</v>
      </c>
      <c r="O279" s="147" t="s">
        <v>680</v>
      </c>
      <c r="P279" s="147" t="s">
        <v>681</v>
      </c>
      <c r="Q279" s="147" t="s">
        <v>1915</v>
      </c>
      <c r="R279" s="154" t="s">
        <v>741</v>
      </c>
      <c r="S279" s="147"/>
      <c r="T279" s="147"/>
    </row>
    <row r="280" spans="1:20" s="1" customFormat="1" ht="64">
      <c r="A280" s="156" t="str">
        <f t="shared" ref="A280:C281" si="65">A$279</f>
        <v>Electricity Supply</v>
      </c>
      <c r="B280" s="156" t="str">
        <f t="shared" si="65"/>
        <v>Reduce Soft Costs</v>
      </c>
      <c r="C280" s="156" t="str">
        <f t="shared" si="65"/>
        <v>Percent Reduction in Soft Costs of Capacity Construction</v>
      </c>
      <c r="D280" s="147" t="s">
        <v>83</v>
      </c>
      <c r="E280" s="147"/>
      <c r="F280" s="147" t="s">
        <v>97</v>
      </c>
      <c r="G280" s="147"/>
      <c r="H280" s="57">
        <v>195</v>
      </c>
      <c r="I280" s="147" t="s">
        <v>46</v>
      </c>
      <c r="J280" s="163" t="str">
        <f t="shared" ref="J280:O281" si="66">J$279</f>
        <v>Reduce Soft Costs</v>
      </c>
      <c r="K280" s="163" t="str">
        <f t="shared" si="66"/>
        <v>elec reduce soft costs</v>
      </c>
      <c r="L280" s="55">
        <f t="shared" si="66"/>
        <v>0</v>
      </c>
      <c r="M280" s="55">
        <f t="shared" si="66"/>
        <v>0.9</v>
      </c>
      <c r="N280" s="55">
        <f t="shared" si="66"/>
        <v>0.01</v>
      </c>
      <c r="O280" s="163" t="str">
        <f t="shared" si="66"/>
        <v>% reduction in soft costs</v>
      </c>
      <c r="P280" s="147" t="s">
        <v>682</v>
      </c>
      <c r="Q280" s="163" t="str">
        <f>Q$279</f>
        <v>endogenous-learning.html=red-soft-costs</v>
      </c>
      <c r="R280" s="164" t="str">
        <f>R$279</f>
        <v>reduce-soft-costs.html</v>
      </c>
      <c r="S280" s="147"/>
      <c r="T280" s="147"/>
    </row>
    <row r="281" spans="1:20" s="1" customFormat="1" ht="64">
      <c r="A281" s="156" t="str">
        <f t="shared" si="65"/>
        <v>Electricity Supply</v>
      </c>
      <c r="B281" s="156" t="str">
        <f t="shared" si="65"/>
        <v>Reduce Soft Costs</v>
      </c>
      <c r="C281" s="156" t="str">
        <f t="shared" si="65"/>
        <v>Percent Reduction in Soft Costs of Capacity Construction</v>
      </c>
      <c r="D281" s="147" t="s">
        <v>461</v>
      </c>
      <c r="E281" s="147"/>
      <c r="F281" s="147" t="s">
        <v>462</v>
      </c>
      <c r="G281" s="147"/>
      <c r="H281" s="57">
        <v>196</v>
      </c>
      <c r="I281" s="147" t="s">
        <v>46</v>
      </c>
      <c r="J281" s="163" t="str">
        <f t="shared" si="66"/>
        <v>Reduce Soft Costs</v>
      </c>
      <c r="K281" s="163" t="str">
        <f t="shared" si="66"/>
        <v>elec reduce soft costs</v>
      </c>
      <c r="L281" s="55">
        <f t="shared" si="66"/>
        <v>0</v>
      </c>
      <c r="M281" s="55">
        <f t="shared" si="66"/>
        <v>0.9</v>
      </c>
      <c r="N281" s="55">
        <f t="shared" si="66"/>
        <v>0.01</v>
      </c>
      <c r="O281" s="163" t="str">
        <f t="shared" si="66"/>
        <v>% reduction in soft costs</v>
      </c>
      <c r="P281" s="147" t="s">
        <v>683</v>
      </c>
      <c r="Q281" s="163" t="str">
        <f>Q$279</f>
        <v>endogenous-learning.html=red-soft-costs</v>
      </c>
      <c r="R281" s="164" t="str">
        <f>R$279</f>
        <v>reduce-soft-costs.html</v>
      </c>
      <c r="S281" s="147"/>
      <c r="T281" s="147"/>
    </row>
    <row r="282" spans="1:20" s="1" customFormat="1" ht="48">
      <c r="A282" s="1" t="s">
        <v>8</v>
      </c>
      <c r="B282" s="1" t="s">
        <v>241</v>
      </c>
      <c r="C282" s="1" t="s">
        <v>272</v>
      </c>
      <c r="D282" s="147"/>
      <c r="E282" s="147"/>
      <c r="F282" s="147"/>
      <c r="G282" s="147"/>
      <c r="H282" s="57">
        <v>145</v>
      </c>
      <c r="I282" s="147" t="s">
        <v>46</v>
      </c>
      <c r="J282" s="1" t="s">
        <v>348</v>
      </c>
      <c r="K282" s="3" t="s">
        <v>552</v>
      </c>
      <c r="L282" s="58">
        <v>0</v>
      </c>
      <c r="M282" s="58">
        <v>0.4</v>
      </c>
      <c r="N282" s="58">
        <v>0.01</v>
      </c>
      <c r="O282" s="147" t="s">
        <v>242</v>
      </c>
      <c r="P282" s="144" t="s">
        <v>581</v>
      </c>
      <c r="Q282" s="147" t="s">
        <v>1916</v>
      </c>
      <c r="R282" s="154" t="s">
        <v>243</v>
      </c>
      <c r="S282" s="147" t="s">
        <v>299</v>
      </c>
      <c r="T282" s="147"/>
    </row>
    <row r="283" spans="1:20" s="1" customFormat="1" ht="48">
      <c r="A283" s="1" t="s">
        <v>8</v>
      </c>
      <c r="B283" s="3" t="s">
        <v>1298</v>
      </c>
      <c r="C283" s="1" t="s">
        <v>1300</v>
      </c>
      <c r="D283" s="144" t="s">
        <v>455</v>
      </c>
      <c r="E283" s="144"/>
      <c r="F283" s="147" t="s">
        <v>454</v>
      </c>
      <c r="G283" s="147"/>
      <c r="H283" s="57">
        <v>691</v>
      </c>
      <c r="I283" s="147" t="s">
        <v>47</v>
      </c>
      <c r="J283" s="3" t="s">
        <v>1298</v>
      </c>
      <c r="K283" s="3" t="s">
        <v>1301</v>
      </c>
      <c r="L283" s="58">
        <v>0</v>
      </c>
      <c r="M283" s="58">
        <v>1</v>
      </c>
      <c r="N283" s="58">
        <v>0.01</v>
      </c>
      <c r="O283" s="147" t="s">
        <v>1302</v>
      </c>
      <c r="P283" s="144"/>
      <c r="Q283" s="144" t="s">
        <v>1917</v>
      </c>
      <c r="R283" s="154"/>
      <c r="S283" s="147"/>
      <c r="T283" s="147"/>
    </row>
    <row r="284" spans="1:20" s="1" customFormat="1" ht="48">
      <c r="A284" s="156" t="str">
        <f t="shared" ref="A284:C295" si="67">A$283</f>
        <v>Electricity Supply</v>
      </c>
      <c r="B284" s="156" t="str">
        <f t="shared" si="67"/>
        <v>Subsidy for Capacity Construction</v>
      </c>
      <c r="C284" s="156" t="str">
        <f t="shared" si="67"/>
        <v>Perc Subsidy for Elec Capacity Construction</v>
      </c>
      <c r="D284" s="147" t="s">
        <v>80</v>
      </c>
      <c r="E284" s="151"/>
      <c r="F284" s="147" t="s">
        <v>94</v>
      </c>
      <c r="G284" s="147"/>
      <c r="H284" s="57">
        <v>692</v>
      </c>
      <c r="I284" s="147" t="s">
        <v>47</v>
      </c>
      <c r="J284" s="156" t="str">
        <f t="shared" ref="J284:O295" si="68">J$283</f>
        <v>Subsidy for Capacity Construction</v>
      </c>
      <c r="K284" s="156" t="str">
        <f t="shared" si="68"/>
        <v>elec capacity construction subsidy</v>
      </c>
      <c r="L284" s="60">
        <f t="shared" si="68"/>
        <v>0</v>
      </c>
      <c r="M284" s="60">
        <f t="shared" si="68"/>
        <v>1</v>
      </c>
      <c r="N284" s="60">
        <f t="shared" si="68"/>
        <v>0.01</v>
      </c>
      <c r="O284" s="163" t="str">
        <f t="shared" si="68"/>
        <v>% of construction cost</v>
      </c>
      <c r="P284" s="144"/>
      <c r="Q284" s="163" t="str">
        <f t="shared" ref="Q284:Q295" si="69">Q$283</f>
        <v>electricity-sector-main.html=subsidies</v>
      </c>
      <c r="R284" s="154"/>
      <c r="S284" s="147"/>
      <c r="T284" s="147"/>
    </row>
    <row r="285" spans="1:20" s="1" customFormat="1" ht="96">
      <c r="A285" s="156" t="str">
        <f t="shared" si="67"/>
        <v>Electricity Supply</v>
      </c>
      <c r="B285" s="156" t="str">
        <f t="shared" si="67"/>
        <v>Subsidy for Capacity Construction</v>
      </c>
      <c r="C285" s="156" t="str">
        <f t="shared" si="67"/>
        <v>Perc Subsidy for Elec Capacity Construction</v>
      </c>
      <c r="D285" s="147" t="s">
        <v>81</v>
      </c>
      <c r="E285" s="151"/>
      <c r="F285" s="147" t="s">
        <v>95</v>
      </c>
      <c r="G285" s="147"/>
      <c r="H285" s="57">
        <v>517</v>
      </c>
      <c r="I285" s="147" t="s">
        <v>46</v>
      </c>
      <c r="J285" s="156" t="str">
        <f t="shared" si="68"/>
        <v>Subsidy for Capacity Construction</v>
      </c>
      <c r="K285" s="156" t="str">
        <f t="shared" si="68"/>
        <v>elec capacity construction subsidy</v>
      </c>
      <c r="L285" s="60">
        <f t="shared" si="68"/>
        <v>0</v>
      </c>
      <c r="M285" s="60">
        <f t="shared" si="68"/>
        <v>1</v>
      </c>
      <c r="N285" s="60">
        <f t="shared" si="68"/>
        <v>0.01</v>
      </c>
      <c r="O285" s="163" t="str">
        <f t="shared" si="68"/>
        <v>% of construction cost</v>
      </c>
      <c r="P285" s="144" t="s">
        <v>1851</v>
      </c>
      <c r="Q285" s="163" t="str">
        <f t="shared" si="69"/>
        <v>electricity-sector-main.html=subsidies</v>
      </c>
      <c r="R285" s="154"/>
      <c r="S285" s="165" t="s">
        <v>1305</v>
      </c>
      <c r="T285" s="147"/>
    </row>
    <row r="286" spans="1:20" s="1" customFormat="1" ht="48">
      <c r="A286" s="156" t="str">
        <f t="shared" si="67"/>
        <v>Electricity Supply</v>
      </c>
      <c r="B286" s="156" t="str">
        <f t="shared" si="67"/>
        <v>Subsidy for Capacity Construction</v>
      </c>
      <c r="C286" s="156" t="str">
        <f t="shared" si="67"/>
        <v>Perc Subsidy for Elec Capacity Construction</v>
      </c>
      <c r="D286" s="147" t="s">
        <v>82</v>
      </c>
      <c r="E286" s="151"/>
      <c r="F286" s="147" t="s">
        <v>96</v>
      </c>
      <c r="G286" s="147"/>
      <c r="H286" s="57">
        <v>693</v>
      </c>
      <c r="I286" s="147" t="s">
        <v>47</v>
      </c>
      <c r="J286" s="156" t="str">
        <f t="shared" si="68"/>
        <v>Subsidy for Capacity Construction</v>
      </c>
      <c r="K286" s="156" t="str">
        <f t="shared" si="68"/>
        <v>elec capacity construction subsidy</v>
      </c>
      <c r="L286" s="60">
        <f t="shared" si="68"/>
        <v>0</v>
      </c>
      <c r="M286" s="60">
        <f t="shared" si="68"/>
        <v>1</v>
      </c>
      <c r="N286" s="60">
        <f t="shared" si="68"/>
        <v>0.01</v>
      </c>
      <c r="O286" s="163" t="str">
        <f t="shared" si="68"/>
        <v>% of construction cost</v>
      </c>
      <c r="P286" s="144"/>
      <c r="Q286" s="163" t="str">
        <f t="shared" si="69"/>
        <v>electricity-sector-main.html=subsidies</v>
      </c>
      <c r="R286" s="154"/>
      <c r="S286" s="147"/>
      <c r="T286" s="147"/>
    </row>
    <row r="287" spans="1:20" s="1" customFormat="1" ht="64">
      <c r="A287" s="156" t="str">
        <f t="shared" si="67"/>
        <v>Electricity Supply</v>
      </c>
      <c r="B287" s="156" t="str">
        <f t="shared" si="67"/>
        <v>Subsidy for Capacity Construction</v>
      </c>
      <c r="C287" s="156" t="str">
        <f t="shared" si="67"/>
        <v>Perc Subsidy for Elec Capacity Construction</v>
      </c>
      <c r="D287" s="147" t="s">
        <v>456</v>
      </c>
      <c r="E287" s="151"/>
      <c r="F287" s="147" t="s">
        <v>459</v>
      </c>
      <c r="G287" s="147"/>
      <c r="H287" s="57">
        <v>518</v>
      </c>
      <c r="I287" s="147" t="s">
        <v>46</v>
      </c>
      <c r="J287" s="156" t="str">
        <f t="shared" si="68"/>
        <v>Subsidy for Capacity Construction</v>
      </c>
      <c r="K287" s="156" t="str">
        <f t="shared" si="68"/>
        <v>elec capacity construction subsidy</v>
      </c>
      <c r="L287" s="60">
        <f t="shared" si="68"/>
        <v>0</v>
      </c>
      <c r="M287" s="60">
        <f t="shared" si="68"/>
        <v>1</v>
      </c>
      <c r="N287" s="60">
        <f t="shared" si="68"/>
        <v>0.01</v>
      </c>
      <c r="O287" s="163" t="str">
        <f t="shared" si="68"/>
        <v>% of construction cost</v>
      </c>
      <c r="P287" s="144" t="s">
        <v>1852</v>
      </c>
      <c r="Q287" s="163" t="str">
        <f t="shared" si="69"/>
        <v>electricity-sector-main.html=subsidies</v>
      </c>
      <c r="R287" s="154"/>
      <c r="S287" s="165" t="s">
        <v>1304</v>
      </c>
      <c r="T287" s="147"/>
    </row>
    <row r="288" spans="1:20" s="1" customFormat="1" ht="48">
      <c r="A288" s="156" t="str">
        <f t="shared" si="67"/>
        <v>Electricity Supply</v>
      </c>
      <c r="B288" s="156" t="str">
        <f t="shared" si="67"/>
        <v>Subsidy for Capacity Construction</v>
      </c>
      <c r="C288" s="156" t="str">
        <f t="shared" si="67"/>
        <v>Perc Subsidy for Elec Capacity Construction</v>
      </c>
      <c r="D288" s="147" t="s">
        <v>83</v>
      </c>
      <c r="E288" s="151"/>
      <c r="F288" s="147" t="s">
        <v>97</v>
      </c>
      <c r="G288" s="147"/>
      <c r="H288" s="57">
        <v>519</v>
      </c>
      <c r="I288" s="147" t="s">
        <v>46</v>
      </c>
      <c r="J288" s="156" t="str">
        <f t="shared" si="68"/>
        <v>Subsidy for Capacity Construction</v>
      </c>
      <c r="K288" s="156" t="str">
        <f t="shared" si="68"/>
        <v>elec capacity construction subsidy</v>
      </c>
      <c r="L288" s="60">
        <f t="shared" si="68"/>
        <v>0</v>
      </c>
      <c r="M288" s="60">
        <f t="shared" si="68"/>
        <v>1</v>
      </c>
      <c r="N288" s="60">
        <f t="shared" si="68"/>
        <v>0.01</v>
      </c>
      <c r="O288" s="163" t="str">
        <f t="shared" si="68"/>
        <v>% of construction cost</v>
      </c>
      <c r="P288" s="144" t="s">
        <v>1853</v>
      </c>
      <c r="Q288" s="163" t="str">
        <f t="shared" si="69"/>
        <v>electricity-sector-main.html=subsidies</v>
      </c>
      <c r="R288" s="154"/>
      <c r="S288" s="165" t="s">
        <v>1304</v>
      </c>
      <c r="T288" s="147"/>
    </row>
    <row r="289" spans="1:20" s="1" customFormat="1" ht="48">
      <c r="A289" s="156" t="str">
        <f t="shared" si="67"/>
        <v>Electricity Supply</v>
      </c>
      <c r="B289" s="156" t="str">
        <f t="shared" si="67"/>
        <v>Subsidy for Capacity Construction</v>
      </c>
      <c r="C289" s="156" t="str">
        <f t="shared" si="67"/>
        <v>Perc Subsidy for Elec Capacity Construction</v>
      </c>
      <c r="D289" s="147" t="s">
        <v>84</v>
      </c>
      <c r="E289" s="151"/>
      <c r="F289" s="147" t="s">
        <v>98</v>
      </c>
      <c r="G289" s="147"/>
      <c r="H289" s="57">
        <v>520</v>
      </c>
      <c r="I289" s="147" t="s">
        <v>46</v>
      </c>
      <c r="J289" s="156" t="str">
        <f t="shared" si="68"/>
        <v>Subsidy for Capacity Construction</v>
      </c>
      <c r="K289" s="156" t="str">
        <f t="shared" si="68"/>
        <v>elec capacity construction subsidy</v>
      </c>
      <c r="L289" s="60">
        <f t="shared" si="68"/>
        <v>0</v>
      </c>
      <c r="M289" s="60">
        <f t="shared" si="68"/>
        <v>1</v>
      </c>
      <c r="N289" s="60">
        <f t="shared" si="68"/>
        <v>0.01</v>
      </c>
      <c r="O289" s="163" t="str">
        <f t="shared" si="68"/>
        <v>% of construction cost</v>
      </c>
      <c r="P289" s="144" t="s">
        <v>1853</v>
      </c>
      <c r="Q289" s="163" t="str">
        <f t="shared" si="69"/>
        <v>electricity-sector-main.html=subsidies</v>
      </c>
      <c r="R289" s="154"/>
      <c r="S289" s="165" t="s">
        <v>1304</v>
      </c>
      <c r="T289" s="147"/>
    </row>
    <row r="290" spans="1:20" s="1" customFormat="1" ht="64">
      <c r="A290" s="156" t="str">
        <f t="shared" si="67"/>
        <v>Electricity Supply</v>
      </c>
      <c r="B290" s="156" t="str">
        <f t="shared" si="67"/>
        <v>Subsidy for Capacity Construction</v>
      </c>
      <c r="C290" s="156" t="str">
        <f t="shared" si="67"/>
        <v>Perc Subsidy for Elec Capacity Construction</v>
      </c>
      <c r="D290" s="147" t="s">
        <v>85</v>
      </c>
      <c r="E290" s="151"/>
      <c r="F290" s="147" t="s">
        <v>99</v>
      </c>
      <c r="G290" s="147"/>
      <c r="H290" s="57">
        <v>521</v>
      </c>
      <c r="I290" s="147" t="s">
        <v>46</v>
      </c>
      <c r="J290" s="156" t="str">
        <f t="shared" si="68"/>
        <v>Subsidy for Capacity Construction</v>
      </c>
      <c r="K290" s="156" t="str">
        <f t="shared" si="68"/>
        <v>elec capacity construction subsidy</v>
      </c>
      <c r="L290" s="60">
        <f t="shared" si="68"/>
        <v>0</v>
      </c>
      <c r="M290" s="60">
        <f t="shared" si="68"/>
        <v>1</v>
      </c>
      <c r="N290" s="60">
        <f t="shared" si="68"/>
        <v>0.01</v>
      </c>
      <c r="O290" s="163" t="str">
        <f t="shared" si="68"/>
        <v>% of construction cost</v>
      </c>
      <c r="P290" s="144" t="s">
        <v>1854</v>
      </c>
      <c r="Q290" s="163" t="str">
        <f t="shared" si="69"/>
        <v>electricity-sector-main.html=subsidies</v>
      </c>
      <c r="R290" s="154"/>
      <c r="S290" s="165" t="s">
        <v>1303</v>
      </c>
      <c r="T290" s="147"/>
    </row>
    <row r="291" spans="1:20" s="1" customFormat="1" ht="48">
      <c r="A291" s="156" t="str">
        <f t="shared" si="67"/>
        <v>Electricity Supply</v>
      </c>
      <c r="B291" s="156" t="str">
        <f t="shared" si="67"/>
        <v>Subsidy for Capacity Construction</v>
      </c>
      <c r="C291" s="156" t="str">
        <f t="shared" si="67"/>
        <v>Perc Subsidy for Elec Capacity Construction</v>
      </c>
      <c r="D291" s="147" t="s">
        <v>452</v>
      </c>
      <c r="E291" s="151"/>
      <c r="F291" s="147" t="s">
        <v>451</v>
      </c>
      <c r="G291" s="147"/>
      <c r="H291" s="57">
        <v>694</v>
      </c>
      <c r="I291" s="147" t="s">
        <v>47</v>
      </c>
      <c r="J291" s="156" t="str">
        <f t="shared" si="68"/>
        <v>Subsidy for Capacity Construction</v>
      </c>
      <c r="K291" s="156" t="str">
        <f t="shared" si="68"/>
        <v>elec capacity construction subsidy</v>
      </c>
      <c r="L291" s="60">
        <f t="shared" si="68"/>
        <v>0</v>
      </c>
      <c r="M291" s="60">
        <f t="shared" si="68"/>
        <v>1</v>
      </c>
      <c r="N291" s="60">
        <f t="shared" si="68"/>
        <v>0.01</v>
      </c>
      <c r="O291" s="163" t="str">
        <f t="shared" si="68"/>
        <v>% of construction cost</v>
      </c>
      <c r="P291" s="144"/>
      <c r="Q291" s="163" t="str">
        <f t="shared" si="69"/>
        <v>electricity-sector-main.html=subsidies</v>
      </c>
      <c r="R291" s="154"/>
      <c r="S291" s="147"/>
      <c r="T291" s="147"/>
    </row>
    <row r="292" spans="1:20" s="1" customFormat="1" ht="64">
      <c r="A292" s="156" t="str">
        <f t="shared" si="67"/>
        <v>Electricity Supply</v>
      </c>
      <c r="B292" s="156" t="str">
        <f t="shared" si="67"/>
        <v>Subsidy for Capacity Construction</v>
      </c>
      <c r="C292" s="156" t="str">
        <f t="shared" si="67"/>
        <v>Perc Subsidy for Elec Capacity Construction</v>
      </c>
      <c r="D292" s="147" t="s">
        <v>461</v>
      </c>
      <c r="E292" s="151"/>
      <c r="F292" s="147" t="s">
        <v>462</v>
      </c>
      <c r="G292" s="147"/>
      <c r="H292" s="57">
        <v>522</v>
      </c>
      <c r="I292" s="147" t="s">
        <v>46</v>
      </c>
      <c r="J292" s="156" t="str">
        <f t="shared" si="68"/>
        <v>Subsidy for Capacity Construction</v>
      </c>
      <c r="K292" s="156" t="str">
        <f t="shared" si="68"/>
        <v>elec capacity construction subsidy</v>
      </c>
      <c r="L292" s="60">
        <f t="shared" si="68"/>
        <v>0</v>
      </c>
      <c r="M292" s="60">
        <f t="shared" si="68"/>
        <v>1</v>
      </c>
      <c r="N292" s="60">
        <f t="shared" si="68"/>
        <v>0.01</v>
      </c>
      <c r="O292" s="163" t="str">
        <f t="shared" si="68"/>
        <v>% of construction cost</v>
      </c>
      <c r="P292" s="144" t="s">
        <v>1852</v>
      </c>
      <c r="Q292" s="163" t="str">
        <f t="shared" si="69"/>
        <v>electricity-sector-main.html=subsidies</v>
      </c>
      <c r="R292" s="154"/>
      <c r="S292" s="165" t="s">
        <v>1304</v>
      </c>
      <c r="T292" s="147"/>
    </row>
    <row r="293" spans="1:20" s="1" customFormat="1" ht="48">
      <c r="A293" s="156" t="str">
        <f t="shared" si="67"/>
        <v>Electricity Supply</v>
      </c>
      <c r="B293" s="156" t="str">
        <f t="shared" si="67"/>
        <v>Subsidy for Capacity Construction</v>
      </c>
      <c r="C293" s="156" t="str">
        <f t="shared" si="67"/>
        <v>Perc Subsidy for Elec Capacity Construction</v>
      </c>
      <c r="D293" s="147" t="s">
        <v>1251</v>
      </c>
      <c r="E293" s="144"/>
      <c r="F293" s="147" t="s">
        <v>910</v>
      </c>
      <c r="G293" s="147"/>
      <c r="H293" s="57">
        <v>695</v>
      </c>
      <c r="I293" s="147" t="s">
        <v>47</v>
      </c>
      <c r="J293" s="156" t="str">
        <f t="shared" si="68"/>
        <v>Subsidy for Capacity Construction</v>
      </c>
      <c r="K293" s="156" t="str">
        <f t="shared" si="68"/>
        <v>elec capacity construction subsidy</v>
      </c>
      <c r="L293" s="60">
        <f t="shared" si="68"/>
        <v>0</v>
      </c>
      <c r="M293" s="60">
        <f t="shared" si="68"/>
        <v>1</v>
      </c>
      <c r="N293" s="60">
        <f t="shared" si="68"/>
        <v>0.01</v>
      </c>
      <c r="O293" s="163" t="str">
        <f t="shared" si="68"/>
        <v>% of construction cost</v>
      </c>
      <c r="P293" s="144"/>
      <c r="Q293" s="163" t="str">
        <f t="shared" si="69"/>
        <v>electricity-sector-main.html=subsidies</v>
      </c>
      <c r="R293" s="154"/>
      <c r="S293" s="147"/>
      <c r="T293" s="147"/>
    </row>
    <row r="294" spans="1:20" s="1" customFormat="1" ht="48">
      <c r="A294" s="156" t="str">
        <f t="shared" si="67"/>
        <v>Electricity Supply</v>
      </c>
      <c r="B294" s="156" t="str">
        <f t="shared" si="67"/>
        <v>Subsidy for Capacity Construction</v>
      </c>
      <c r="C294" s="156" t="str">
        <f t="shared" si="67"/>
        <v>Perc Subsidy for Elec Capacity Construction</v>
      </c>
      <c r="D294" s="147" t="s">
        <v>1252</v>
      </c>
      <c r="E294" s="144"/>
      <c r="F294" s="147" t="s">
        <v>1056</v>
      </c>
      <c r="G294" s="147"/>
      <c r="H294" s="57">
        <v>696</v>
      </c>
      <c r="I294" s="147" t="s">
        <v>47</v>
      </c>
      <c r="J294" s="156" t="str">
        <f t="shared" si="68"/>
        <v>Subsidy for Capacity Construction</v>
      </c>
      <c r="K294" s="156" t="str">
        <f t="shared" si="68"/>
        <v>elec capacity construction subsidy</v>
      </c>
      <c r="L294" s="60">
        <f t="shared" si="68"/>
        <v>0</v>
      </c>
      <c r="M294" s="60">
        <f t="shared" si="68"/>
        <v>1</v>
      </c>
      <c r="N294" s="60">
        <f t="shared" si="68"/>
        <v>0.01</v>
      </c>
      <c r="O294" s="163" t="str">
        <f t="shared" si="68"/>
        <v>% of construction cost</v>
      </c>
      <c r="P294" s="144"/>
      <c r="Q294" s="163" t="str">
        <f t="shared" si="69"/>
        <v>electricity-sector-main.html=subsidies</v>
      </c>
      <c r="R294" s="154"/>
      <c r="S294" s="147"/>
      <c r="T294" s="147"/>
    </row>
    <row r="295" spans="1:20" s="1" customFormat="1" ht="48">
      <c r="A295" s="156" t="str">
        <f t="shared" si="67"/>
        <v>Electricity Supply</v>
      </c>
      <c r="B295" s="156" t="str">
        <f t="shared" si="67"/>
        <v>Subsidy for Capacity Construction</v>
      </c>
      <c r="C295" s="156" t="str">
        <f t="shared" si="67"/>
        <v>Perc Subsidy for Elec Capacity Construction</v>
      </c>
      <c r="D295" s="147" t="s">
        <v>1253</v>
      </c>
      <c r="E295" s="144"/>
      <c r="F295" s="147" t="s">
        <v>912</v>
      </c>
      <c r="G295" s="147"/>
      <c r="H295" s="57">
        <v>697</v>
      </c>
      <c r="I295" s="147" t="s">
        <v>47</v>
      </c>
      <c r="J295" s="156" t="str">
        <f t="shared" si="68"/>
        <v>Subsidy for Capacity Construction</v>
      </c>
      <c r="K295" s="156" t="str">
        <f t="shared" si="68"/>
        <v>elec capacity construction subsidy</v>
      </c>
      <c r="L295" s="60">
        <f t="shared" si="68"/>
        <v>0</v>
      </c>
      <c r="M295" s="60">
        <f t="shared" si="68"/>
        <v>1</v>
      </c>
      <c r="N295" s="60">
        <f t="shared" si="68"/>
        <v>0.01</v>
      </c>
      <c r="O295" s="163" t="str">
        <f t="shared" si="68"/>
        <v>% of construction cost</v>
      </c>
      <c r="P295" s="144"/>
      <c r="Q295" s="163" t="str">
        <f t="shared" si="69"/>
        <v>electricity-sector-main.html=subsidies</v>
      </c>
      <c r="R295" s="154"/>
      <c r="S295" s="147"/>
      <c r="T295" s="147"/>
    </row>
    <row r="296" spans="1:20" s="4" customFormat="1" ht="32">
      <c r="A296" s="3" t="s">
        <v>8</v>
      </c>
      <c r="B296" s="3" t="s">
        <v>18</v>
      </c>
      <c r="C296" s="3" t="s">
        <v>139</v>
      </c>
      <c r="D296" s="144" t="s">
        <v>455</v>
      </c>
      <c r="E296" s="144"/>
      <c r="F296" s="147" t="s">
        <v>454</v>
      </c>
      <c r="G296" s="144"/>
      <c r="H296" s="57">
        <v>698</v>
      </c>
      <c r="I296" s="147" t="s">
        <v>47</v>
      </c>
      <c r="J296" s="3" t="s">
        <v>18</v>
      </c>
      <c r="K296" s="3" t="s">
        <v>1299</v>
      </c>
      <c r="L296" s="3"/>
      <c r="M296" s="3"/>
      <c r="N296" s="3"/>
      <c r="O296" s="144"/>
      <c r="P296" s="144"/>
      <c r="Q296" s="151"/>
      <c r="R296" s="154"/>
      <c r="S296" s="147"/>
      <c r="T296" s="151"/>
    </row>
    <row r="297" spans="1:20" s="4" customFormat="1" ht="32">
      <c r="A297" s="4" t="str">
        <f t="shared" ref="A297:C308" si="70">A$296</f>
        <v>Electricity Supply</v>
      </c>
      <c r="B297" s="4" t="str">
        <f t="shared" si="70"/>
        <v>Subsidy for Electricity Production</v>
      </c>
      <c r="C297" s="4" t="str">
        <f t="shared" si="70"/>
        <v>Subsidy for Elec Production by Fuel</v>
      </c>
      <c r="D297" s="147" t="s">
        <v>80</v>
      </c>
      <c r="E297" s="151"/>
      <c r="F297" s="147" t="s">
        <v>94</v>
      </c>
      <c r="G297" s="151"/>
      <c r="H297" s="57">
        <v>699</v>
      </c>
      <c r="I297" s="147" t="s">
        <v>47</v>
      </c>
      <c r="J297" s="4" t="str">
        <f t="shared" ref="J297:K308" si="71">J$296</f>
        <v>Subsidy for Electricity Production</v>
      </c>
      <c r="K297" s="4" t="str">
        <f t="shared" si="71"/>
        <v>elec generation subsidy</v>
      </c>
      <c r="O297" s="151"/>
      <c r="P297" s="144"/>
      <c r="Q297" s="151"/>
      <c r="R297" s="154"/>
      <c r="S297" s="147"/>
      <c r="T297" s="151"/>
    </row>
    <row r="298" spans="1:20" s="4" customFormat="1" ht="128">
      <c r="A298" s="4" t="str">
        <f t="shared" si="70"/>
        <v>Electricity Supply</v>
      </c>
      <c r="B298" s="4" t="str">
        <f t="shared" si="70"/>
        <v>Subsidy for Electricity Production</v>
      </c>
      <c r="C298" s="4" t="str">
        <f t="shared" si="70"/>
        <v>Subsidy for Elec Production by Fuel</v>
      </c>
      <c r="D298" s="147" t="s">
        <v>81</v>
      </c>
      <c r="E298" s="151"/>
      <c r="F298" s="147" t="s">
        <v>95</v>
      </c>
      <c r="G298" s="151"/>
      <c r="H298" s="108">
        <v>37</v>
      </c>
      <c r="I298" s="147" t="s">
        <v>46</v>
      </c>
      <c r="J298" s="4" t="str">
        <f t="shared" si="71"/>
        <v>Subsidy for Electricity Production</v>
      </c>
      <c r="K298" s="4" t="str">
        <f t="shared" si="71"/>
        <v>elec generation subsidy</v>
      </c>
      <c r="L298" s="1">
        <v>0</v>
      </c>
      <c r="M298" s="1">
        <v>60</v>
      </c>
      <c r="N298" s="1">
        <v>1</v>
      </c>
      <c r="O298" s="166" t="str">
        <f>UnitControlCenter!B45</f>
        <v>$/MWh</v>
      </c>
      <c r="P298" s="144" t="s">
        <v>1855</v>
      </c>
      <c r="Q298" s="144" t="s">
        <v>1917</v>
      </c>
      <c r="R298" s="154" t="s">
        <v>222</v>
      </c>
      <c r="S298" s="144" t="s">
        <v>169</v>
      </c>
      <c r="T298" s="144"/>
    </row>
    <row r="299" spans="1:20" s="4" customFormat="1" ht="32">
      <c r="A299" s="4" t="str">
        <f t="shared" si="70"/>
        <v>Electricity Supply</v>
      </c>
      <c r="B299" s="4" t="str">
        <f t="shared" si="70"/>
        <v>Subsidy for Electricity Production</v>
      </c>
      <c r="C299" s="4" t="str">
        <f t="shared" si="70"/>
        <v>Subsidy for Elec Production by Fuel</v>
      </c>
      <c r="D299" s="147" t="s">
        <v>82</v>
      </c>
      <c r="E299" s="151"/>
      <c r="F299" s="147" t="s">
        <v>96</v>
      </c>
      <c r="G299" s="151"/>
      <c r="H299" s="108">
        <v>700</v>
      </c>
      <c r="I299" s="147" t="s">
        <v>47</v>
      </c>
      <c r="J299" s="4" t="str">
        <f t="shared" si="71"/>
        <v>Subsidy for Electricity Production</v>
      </c>
      <c r="K299" s="4" t="str">
        <f t="shared" si="71"/>
        <v>elec generation subsidy</v>
      </c>
      <c r="O299" s="151"/>
      <c r="P299" s="144"/>
      <c r="Q299" s="151"/>
      <c r="R299" s="154"/>
      <c r="S299" s="151"/>
      <c r="T299" s="151"/>
    </row>
    <row r="300" spans="1:20" ht="128">
      <c r="A300" s="4" t="str">
        <f t="shared" si="70"/>
        <v>Electricity Supply</v>
      </c>
      <c r="B300" s="4" t="str">
        <f t="shared" si="70"/>
        <v>Subsidy for Electricity Production</v>
      </c>
      <c r="C300" s="4" t="str">
        <f t="shared" si="70"/>
        <v>Subsidy for Elec Production by Fuel</v>
      </c>
      <c r="D300" s="147" t="s">
        <v>456</v>
      </c>
      <c r="E300" s="151"/>
      <c r="F300" s="147" t="s">
        <v>459</v>
      </c>
      <c r="G300" s="151"/>
      <c r="H300" s="108">
        <v>39</v>
      </c>
      <c r="I300" s="147" t="s">
        <v>46</v>
      </c>
      <c r="J300" s="4" t="str">
        <f t="shared" si="71"/>
        <v>Subsidy for Electricity Production</v>
      </c>
      <c r="K300" s="4" t="str">
        <f t="shared" si="71"/>
        <v>elec generation subsidy</v>
      </c>
      <c r="L300" s="4">
        <f t="shared" ref="L300:O303" si="72">L$298</f>
        <v>0</v>
      </c>
      <c r="M300" s="4">
        <f t="shared" si="72"/>
        <v>60</v>
      </c>
      <c r="N300" s="4">
        <f t="shared" si="72"/>
        <v>1</v>
      </c>
      <c r="O300" s="151" t="str">
        <f t="shared" si="72"/>
        <v>$/MWh</v>
      </c>
      <c r="P300" s="144" t="s">
        <v>1856</v>
      </c>
      <c r="Q300" s="144" t="s">
        <v>1917</v>
      </c>
      <c r="R300" s="154" t="s">
        <v>222</v>
      </c>
      <c r="S300" s="151"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144"/>
    </row>
    <row r="301" spans="1:20" ht="128">
      <c r="A301" s="4" t="str">
        <f t="shared" si="70"/>
        <v>Electricity Supply</v>
      </c>
      <c r="B301" s="4" t="str">
        <f t="shared" si="70"/>
        <v>Subsidy for Electricity Production</v>
      </c>
      <c r="C301" s="4" t="str">
        <f t="shared" si="70"/>
        <v>Subsidy for Elec Production by Fuel</v>
      </c>
      <c r="D301" s="147" t="s">
        <v>83</v>
      </c>
      <c r="E301" s="151"/>
      <c r="F301" s="147" t="s">
        <v>97</v>
      </c>
      <c r="G301" s="151"/>
      <c r="H301" s="108">
        <v>40</v>
      </c>
      <c r="I301" s="147" t="s">
        <v>46</v>
      </c>
      <c r="J301" s="4" t="str">
        <f t="shared" si="71"/>
        <v>Subsidy for Electricity Production</v>
      </c>
      <c r="K301" s="4" t="str">
        <f t="shared" si="71"/>
        <v>elec generation subsidy</v>
      </c>
      <c r="L301" s="4">
        <f t="shared" si="72"/>
        <v>0</v>
      </c>
      <c r="M301" s="4">
        <f t="shared" si="72"/>
        <v>60</v>
      </c>
      <c r="N301" s="4">
        <f t="shared" si="72"/>
        <v>1</v>
      </c>
      <c r="O301" s="151" t="str">
        <f t="shared" si="72"/>
        <v>$/MWh</v>
      </c>
      <c r="P301" s="144" t="s">
        <v>1857</v>
      </c>
      <c r="Q301" s="144" t="s">
        <v>1917</v>
      </c>
      <c r="R301" s="154" t="s">
        <v>222</v>
      </c>
      <c r="S301" s="151"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144"/>
    </row>
    <row r="302" spans="1:20" ht="128">
      <c r="A302" s="4" t="str">
        <f t="shared" si="70"/>
        <v>Electricity Supply</v>
      </c>
      <c r="B302" s="4" t="str">
        <f t="shared" si="70"/>
        <v>Subsidy for Electricity Production</v>
      </c>
      <c r="C302" s="4" t="str">
        <f t="shared" si="70"/>
        <v>Subsidy for Elec Production by Fuel</v>
      </c>
      <c r="D302" s="147" t="s">
        <v>84</v>
      </c>
      <c r="E302" s="151"/>
      <c r="F302" s="147" t="s">
        <v>98</v>
      </c>
      <c r="G302" s="151"/>
      <c r="H302" s="108">
        <v>41</v>
      </c>
      <c r="I302" s="147" t="s">
        <v>46</v>
      </c>
      <c r="J302" s="4" t="str">
        <f t="shared" si="71"/>
        <v>Subsidy for Electricity Production</v>
      </c>
      <c r="K302" s="4" t="str">
        <f t="shared" si="71"/>
        <v>elec generation subsidy</v>
      </c>
      <c r="L302" s="4">
        <f t="shared" si="72"/>
        <v>0</v>
      </c>
      <c r="M302" s="4">
        <f t="shared" si="72"/>
        <v>60</v>
      </c>
      <c r="N302" s="4">
        <f t="shared" si="72"/>
        <v>1</v>
      </c>
      <c r="O302" s="151" t="str">
        <f t="shared" si="72"/>
        <v>$/MWh</v>
      </c>
      <c r="P302" s="144" t="s">
        <v>1858</v>
      </c>
      <c r="Q302" s="144" t="s">
        <v>1917</v>
      </c>
      <c r="R302" s="154" t="s">
        <v>222</v>
      </c>
      <c r="S302" s="151"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144"/>
    </row>
    <row r="303" spans="1:20" ht="128">
      <c r="A303" s="4" t="str">
        <f t="shared" si="70"/>
        <v>Electricity Supply</v>
      </c>
      <c r="B303" s="4" t="str">
        <f t="shared" si="70"/>
        <v>Subsidy for Electricity Production</v>
      </c>
      <c r="C303" s="4" t="str">
        <f t="shared" si="70"/>
        <v>Subsidy for Elec Production by Fuel</v>
      </c>
      <c r="D303" s="147" t="s">
        <v>85</v>
      </c>
      <c r="E303" s="151"/>
      <c r="F303" s="147" t="s">
        <v>99</v>
      </c>
      <c r="G303" s="151"/>
      <c r="H303" s="108">
        <v>42</v>
      </c>
      <c r="I303" s="147" t="s">
        <v>46</v>
      </c>
      <c r="J303" s="4" t="str">
        <f t="shared" si="71"/>
        <v>Subsidy for Electricity Production</v>
      </c>
      <c r="K303" s="4" t="str">
        <f t="shared" si="71"/>
        <v>elec generation subsidy</v>
      </c>
      <c r="L303" s="4">
        <f t="shared" si="72"/>
        <v>0</v>
      </c>
      <c r="M303" s="4">
        <f t="shared" si="72"/>
        <v>60</v>
      </c>
      <c r="N303" s="4">
        <f t="shared" si="72"/>
        <v>1</v>
      </c>
      <c r="O303" s="151" t="str">
        <f t="shared" si="72"/>
        <v>$/MWh</v>
      </c>
      <c r="P303" s="144" t="s">
        <v>1859</v>
      </c>
      <c r="Q303" s="144" t="s">
        <v>1917</v>
      </c>
      <c r="R303" s="154" t="s">
        <v>222</v>
      </c>
      <c r="S303" s="151"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144"/>
    </row>
    <row r="304" spans="1:20" ht="32">
      <c r="A304" s="4" t="str">
        <f t="shared" si="70"/>
        <v>Electricity Supply</v>
      </c>
      <c r="B304" s="4" t="str">
        <f t="shared" si="70"/>
        <v>Subsidy for Electricity Production</v>
      </c>
      <c r="C304" s="4" t="str">
        <f t="shared" si="70"/>
        <v>Subsidy for Elec Production by Fuel</v>
      </c>
      <c r="D304" s="147" t="s">
        <v>452</v>
      </c>
      <c r="E304" s="151"/>
      <c r="F304" s="147" t="s">
        <v>451</v>
      </c>
      <c r="G304" s="151"/>
      <c r="H304" s="108">
        <v>701</v>
      </c>
      <c r="I304" s="147" t="s">
        <v>47</v>
      </c>
      <c r="J304" s="4" t="str">
        <f t="shared" si="71"/>
        <v>Subsidy for Electricity Production</v>
      </c>
      <c r="K304" s="4" t="str">
        <f t="shared" si="71"/>
        <v>elec generation subsidy</v>
      </c>
      <c r="L304" s="60"/>
      <c r="M304" s="60"/>
      <c r="N304" s="60"/>
      <c r="O304" s="151"/>
      <c r="P304" s="144"/>
      <c r="Q304" s="144"/>
      <c r="R304" s="154"/>
      <c r="S304" s="151"/>
      <c r="T304" s="144"/>
    </row>
    <row r="305" spans="1:20" ht="128">
      <c r="A305" s="4" t="str">
        <f t="shared" si="70"/>
        <v>Electricity Supply</v>
      </c>
      <c r="B305" s="4" t="str">
        <f t="shared" si="70"/>
        <v>Subsidy for Electricity Production</v>
      </c>
      <c r="C305" s="4" t="str">
        <f t="shared" si="70"/>
        <v>Subsidy for Elec Production by Fuel</v>
      </c>
      <c r="D305" s="147" t="s">
        <v>461</v>
      </c>
      <c r="E305" s="151"/>
      <c r="F305" s="147" t="s">
        <v>462</v>
      </c>
      <c r="G305" s="151"/>
      <c r="H305" s="108">
        <v>184</v>
      </c>
      <c r="I305" s="147" t="s">
        <v>46</v>
      </c>
      <c r="J305" s="4" t="str">
        <f t="shared" si="71"/>
        <v>Subsidy for Electricity Production</v>
      </c>
      <c r="K305" s="4" t="str">
        <f t="shared" si="71"/>
        <v>elec generation subsidy</v>
      </c>
      <c r="L305" s="4">
        <f>L$298</f>
        <v>0</v>
      </c>
      <c r="M305" s="4">
        <f>M$298</f>
        <v>60</v>
      </c>
      <c r="N305" s="4">
        <f>N$298</f>
        <v>1</v>
      </c>
      <c r="O305" s="151" t="str">
        <f>O$298</f>
        <v>$/MWh</v>
      </c>
      <c r="P305" s="144" t="s">
        <v>1860</v>
      </c>
      <c r="Q305" s="144" t="s">
        <v>1917</v>
      </c>
      <c r="R305" s="154" t="s">
        <v>222</v>
      </c>
      <c r="S305" s="151"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144"/>
    </row>
    <row r="306" spans="1:20" ht="32">
      <c r="A306" s="4" t="str">
        <f t="shared" si="70"/>
        <v>Electricity Supply</v>
      </c>
      <c r="B306" s="4" t="str">
        <f t="shared" si="70"/>
        <v>Subsidy for Electricity Production</v>
      </c>
      <c r="C306" s="4" t="str">
        <f t="shared" si="70"/>
        <v>Subsidy for Elec Production by Fuel</v>
      </c>
      <c r="D306" s="147" t="s">
        <v>1251</v>
      </c>
      <c r="E306" s="144"/>
      <c r="F306" s="147" t="s">
        <v>910</v>
      </c>
      <c r="G306" s="151"/>
      <c r="H306" s="108">
        <v>702</v>
      </c>
      <c r="I306" s="147" t="s">
        <v>47</v>
      </c>
      <c r="J306" s="4" t="str">
        <f t="shared" si="71"/>
        <v>Subsidy for Electricity Production</v>
      </c>
      <c r="K306" s="4" t="str">
        <f t="shared" si="71"/>
        <v>elec generation subsidy</v>
      </c>
      <c r="L306" s="4"/>
      <c r="M306" s="4"/>
      <c r="N306" s="4"/>
      <c r="O306" s="151"/>
      <c r="P306" s="144"/>
      <c r="Q306" s="144"/>
      <c r="R306" s="154"/>
      <c r="S306" s="151"/>
      <c r="T306" s="144"/>
    </row>
    <row r="307" spans="1:20" ht="32">
      <c r="A307" s="4" t="str">
        <f t="shared" si="70"/>
        <v>Electricity Supply</v>
      </c>
      <c r="B307" s="4" t="str">
        <f t="shared" si="70"/>
        <v>Subsidy for Electricity Production</v>
      </c>
      <c r="C307" s="4" t="str">
        <f t="shared" si="70"/>
        <v>Subsidy for Elec Production by Fuel</v>
      </c>
      <c r="D307" s="147" t="s">
        <v>1252</v>
      </c>
      <c r="E307" s="144"/>
      <c r="F307" s="147" t="s">
        <v>1056</v>
      </c>
      <c r="G307" s="151"/>
      <c r="H307" s="108">
        <v>703</v>
      </c>
      <c r="I307" s="147" t="s">
        <v>47</v>
      </c>
      <c r="J307" s="4" t="str">
        <f t="shared" si="71"/>
        <v>Subsidy for Electricity Production</v>
      </c>
      <c r="K307" s="4" t="str">
        <f t="shared" si="71"/>
        <v>elec generation subsidy</v>
      </c>
      <c r="L307" s="4"/>
      <c r="M307" s="4"/>
      <c r="N307" s="4"/>
      <c r="O307" s="151"/>
      <c r="P307" s="144"/>
      <c r="Q307" s="144"/>
      <c r="R307" s="154"/>
      <c r="S307" s="151"/>
      <c r="T307" s="144"/>
    </row>
    <row r="308" spans="1:20" ht="32">
      <c r="A308" s="4" t="str">
        <f t="shared" si="70"/>
        <v>Electricity Supply</v>
      </c>
      <c r="B308" s="4" t="str">
        <f t="shared" si="70"/>
        <v>Subsidy for Electricity Production</v>
      </c>
      <c r="C308" s="4" t="str">
        <f t="shared" si="70"/>
        <v>Subsidy for Elec Production by Fuel</v>
      </c>
      <c r="D308" s="147" t="s">
        <v>1253</v>
      </c>
      <c r="E308" s="144"/>
      <c r="F308" s="147" t="s">
        <v>912</v>
      </c>
      <c r="G308" s="151"/>
      <c r="H308" s="108">
        <v>704</v>
      </c>
      <c r="I308" s="147" t="s">
        <v>47</v>
      </c>
      <c r="J308" s="4" t="str">
        <f t="shared" si="71"/>
        <v>Subsidy for Electricity Production</v>
      </c>
      <c r="K308" s="4" t="str">
        <f t="shared" si="71"/>
        <v>elec generation subsidy</v>
      </c>
      <c r="L308" s="4"/>
      <c r="M308" s="4"/>
      <c r="N308" s="4"/>
      <c r="O308" s="151"/>
      <c r="P308" s="144"/>
      <c r="Q308" s="144"/>
      <c r="R308" s="154"/>
      <c r="S308" s="151"/>
      <c r="T308" s="144"/>
    </row>
    <row r="309" spans="1:20" ht="96">
      <c r="A309" s="3" t="s">
        <v>9</v>
      </c>
      <c r="B309" s="3" t="s">
        <v>21</v>
      </c>
      <c r="C309" s="3" t="s">
        <v>1280</v>
      </c>
      <c r="D309" s="144"/>
      <c r="E309" s="144"/>
      <c r="F309" s="144"/>
      <c r="G309" s="144"/>
      <c r="H309" s="108">
        <v>43</v>
      </c>
      <c r="I309" s="144" t="s">
        <v>46</v>
      </c>
      <c r="J309" s="3" t="s">
        <v>21</v>
      </c>
      <c r="K309" s="3" t="s">
        <v>1281</v>
      </c>
      <c r="L309" s="153">
        <v>0</v>
      </c>
      <c r="M309" s="99">
        <v>1</v>
      </c>
      <c r="N309" s="99">
        <v>0.01</v>
      </c>
      <c r="O309" s="144" t="s">
        <v>36</v>
      </c>
      <c r="P309" s="144" t="s">
        <v>752</v>
      </c>
      <c r="Q309" s="144" t="s">
        <v>1918</v>
      </c>
      <c r="R309" s="154" t="s">
        <v>223</v>
      </c>
      <c r="S309" s="144" t="s">
        <v>753</v>
      </c>
      <c r="T309" s="144"/>
    </row>
    <row r="310" spans="1:20" s="4" customFormat="1" ht="48">
      <c r="A310" s="3" t="s">
        <v>9</v>
      </c>
      <c r="B310" s="3" t="s">
        <v>25</v>
      </c>
      <c r="C310" s="3" t="s">
        <v>273</v>
      </c>
      <c r="D310" s="144"/>
      <c r="E310" s="144"/>
      <c r="F310" s="144"/>
      <c r="G310" s="144"/>
      <c r="H310" s="108">
        <v>44</v>
      </c>
      <c r="I310" s="144" t="s">
        <v>46</v>
      </c>
      <c r="J310" s="3" t="s">
        <v>25</v>
      </c>
      <c r="K310" s="3" t="s">
        <v>550</v>
      </c>
      <c r="L310" s="153">
        <v>0</v>
      </c>
      <c r="M310" s="99">
        <v>1</v>
      </c>
      <c r="N310" s="99">
        <v>0.01</v>
      </c>
      <c r="O310" s="144" t="s">
        <v>36</v>
      </c>
      <c r="P310" s="144" t="s">
        <v>582</v>
      </c>
      <c r="Q310" s="144" t="s">
        <v>1919</v>
      </c>
      <c r="R310" s="154" t="s">
        <v>224</v>
      </c>
      <c r="S310" s="144" t="s">
        <v>170</v>
      </c>
      <c r="T310" s="151"/>
    </row>
    <row r="311" spans="1:20" s="4" customFormat="1" ht="64">
      <c r="A311" s="3" t="s">
        <v>9</v>
      </c>
      <c r="B311" s="3" t="s">
        <v>23</v>
      </c>
      <c r="C311" s="3" t="s">
        <v>62</v>
      </c>
      <c r="D311" s="144"/>
      <c r="E311" s="144"/>
      <c r="F311" s="144"/>
      <c r="G311" s="144"/>
      <c r="H311" s="108">
        <v>45</v>
      </c>
      <c r="I311" s="144" t="s">
        <v>46</v>
      </c>
      <c r="J311" s="3" t="s">
        <v>23</v>
      </c>
      <c r="K311" s="3" t="s">
        <v>549</v>
      </c>
      <c r="L311" s="153">
        <v>0</v>
      </c>
      <c r="M311" s="99">
        <v>1</v>
      </c>
      <c r="N311" s="99">
        <v>0.01</v>
      </c>
      <c r="O311" s="144" t="s">
        <v>36</v>
      </c>
      <c r="P311" s="144" t="s">
        <v>583</v>
      </c>
      <c r="Q311" s="144" t="s">
        <v>1920</v>
      </c>
      <c r="R311" s="154" t="s">
        <v>225</v>
      </c>
      <c r="S311" s="144" t="s">
        <v>170</v>
      </c>
      <c r="T311" s="151"/>
    </row>
    <row r="312" spans="1:20" s="4" customFormat="1" ht="80">
      <c r="A312" s="3" t="s">
        <v>9</v>
      </c>
      <c r="B312" s="3" t="s">
        <v>108</v>
      </c>
      <c r="C312" s="3" t="s">
        <v>274</v>
      </c>
      <c r="D312" s="144" t="s">
        <v>142</v>
      </c>
      <c r="E312" s="144"/>
      <c r="F312" s="147" t="s">
        <v>778</v>
      </c>
      <c r="G312" s="144"/>
      <c r="H312" s="108">
        <v>46</v>
      </c>
      <c r="I312" s="144" t="s">
        <v>46</v>
      </c>
      <c r="J312" s="3" t="s">
        <v>108</v>
      </c>
      <c r="K312" s="3" t="s">
        <v>548</v>
      </c>
      <c r="L312" s="99">
        <v>0</v>
      </c>
      <c r="M312" s="99">
        <f>ROUND(MaxBoundCalculations!B189,2)</f>
        <v>0.33</v>
      </c>
      <c r="N312" s="99">
        <v>0.01</v>
      </c>
      <c r="O312" s="144" t="s">
        <v>33</v>
      </c>
      <c r="P312" s="144" t="s">
        <v>1861</v>
      </c>
      <c r="Q312" s="144" t="s">
        <v>1921</v>
      </c>
      <c r="R312" s="154" t="s">
        <v>226</v>
      </c>
      <c r="S312" s="147" t="s">
        <v>514</v>
      </c>
      <c r="T312" s="147" t="s">
        <v>514</v>
      </c>
    </row>
    <row r="313" spans="1:20" s="4" customFormat="1" ht="80">
      <c r="A313" s="4" t="str">
        <f t="shared" ref="A313:C319" si="73">A$312</f>
        <v>Industry</v>
      </c>
      <c r="B313" s="4" t="str">
        <f t="shared" si="73"/>
        <v>Industry Energy Efficiency Standards</v>
      </c>
      <c r="C313" s="4" t="str">
        <f t="shared" si="73"/>
        <v>Percentage Improvement in Eqpt Efficiency Standards above BAU</v>
      </c>
      <c r="D313" s="147" t="s">
        <v>143</v>
      </c>
      <c r="E313" s="144"/>
      <c r="F313" s="147" t="s">
        <v>779</v>
      </c>
      <c r="G313" s="144"/>
      <c r="H313" s="108">
        <v>47</v>
      </c>
      <c r="I313" s="144" t="s">
        <v>46</v>
      </c>
      <c r="J313" s="4" t="str">
        <f t="shared" ref="J313:O319" si="74">J$312</f>
        <v>Industry Energy Efficiency Standards</v>
      </c>
      <c r="K313" s="150" t="str">
        <f t="shared" si="74"/>
        <v>indst efficiency standards</v>
      </c>
      <c r="L313" s="150">
        <f t="shared" si="74"/>
        <v>0</v>
      </c>
      <c r="M313" s="150">
        <f t="shared" si="74"/>
        <v>0.33</v>
      </c>
      <c r="N313" s="150">
        <f t="shared" si="74"/>
        <v>0.01</v>
      </c>
      <c r="O313" s="151" t="str">
        <f t="shared" si="74"/>
        <v>% reduction in energy use</v>
      </c>
      <c r="P313" s="144" t="s">
        <v>1861</v>
      </c>
      <c r="Q313" s="144" t="s">
        <v>1921</v>
      </c>
      <c r="R313" s="154" t="s">
        <v>226</v>
      </c>
      <c r="S313" s="151" t="str">
        <f t="shared" ref="S313:T319" si="75">S$312</f>
        <v>U.S. DOE, 2016, Industrial Energy Efficiency Potential Analysis, https://energy.gov/sites/prod/files/2017/04/f34/energy-savings-by-state-industrial-methodology.pdf</v>
      </c>
      <c r="T313" s="151" t="str">
        <f t="shared" si="75"/>
        <v>U.S. DOE, 2016, Industrial Energy Efficiency Potential Analysis, https://energy.gov/sites/prod/files/2017/04/f34/energy-savings-by-state-industrial-methodology.pdf</v>
      </c>
    </row>
    <row r="314" spans="1:20" s="4" customFormat="1" ht="80">
      <c r="A314" s="4" t="str">
        <f t="shared" si="73"/>
        <v>Industry</v>
      </c>
      <c r="B314" s="4" t="str">
        <f t="shared" si="73"/>
        <v>Industry Energy Efficiency Standards</v>
      </c>
      <c r="C314" s="4" t="str">
        <f t="shared" si="73"/>
        <v>Percentage Improvement in Eqpt Efficiency Standards above BAU</v>
      </c>
      <c r="D314" s="147" t="s">
        <v>144</v>
      </c>
      <c r="E314" s="144"/>
      <c r="F314" s="147" t="s">
        <v>780</v>
      </c>
      <c r="G314" s="144"/>
      <c r="H314" s="108">
        <v>48</v>
      </c>
      <c r="I314" s="144" t="s">
        <v>46</v>
      </c>
      <c r="J314" s="4" t="str">
        <f t="shared" si="74"/>
        <v>Industry Energy Efficiency Standards</v>
      </c>
      <c r="K314" s="150" t="str">
        <f t="shared" si="74"/>
        <v>indst efficiency standards</v>
      </c>
      <c r="L314" s="150">
        <f t="shared" si="74"/>
        <v>0</v>
      </c>
      <c r="M314" s="150">
        <f t="shared" si="74"/>
        <v>0.33</v>
      </c>
      <c r="N314" s="150">
        <f t="shared" si="74"/>
        <v>0.01</v>
      </c>
      <c r="O314" s="151" t="str">
        <f t="shared" si="74"/>
        <v>% reduction in energy use</v>
      </c>
      <c r="P314" s="144" t="s">
        <v>1861</v>
      </c>
      <c r="Q314" s="144" t="s">
        <v>1921</v>
      </c>
      <c r="R314" s="154" t="s">
        <v>226</v>
      </c>
      <c r="S314" s="151" t="str">
        <f t="shared" si="75"/>
        <v>U.S. DOE, 2016, Industrial Energy Efficiency Potential Analysis, https://energy.gov/sites/prod/files/2017/04/f34/energy-savings-by-state-industrial-methodology.pdf</v>
      </c>
      <c r="T314" s="151" t="str">
        <f t="shared" si="75"/>
        <v>U.S. DOE, 2016, Industrial Energy Efficiency Potential Analysis, https://energy.gov/sites/prod/files/2017/04/f34/energy-savings-by-state-industrial-methodology.pdf</v>
      </c>
    </row>
    <row r="315" spans="1:20" s="4" customFormat="1" ht="80">
      <c r="A315" s="4" t="str">
        <f t="shared" si="73"/>
        <v>Industry</v>
      </c>
      <c r="B315" s="4" t="str">
        <f t="shared" si="73"/>
        <v>Industry Energy Efficiency Standards</v>
      </c>
      <c r="C315" s="4" t="str">
        <f t="shared" si="73"/>
        <v>Percentage Improvement in Eqpt Efficiency Standards above BAU</v>
      </c>
      <c r="D315" s="147" t="s">
        <v>145</v>
      </c>
      <c r="E315" s="144"/>
      <c r="F315" s="147" t="s">
        <v>781</v>
      </c>
      <c r="G315" s="144"/>
      <c r="H315" s="108">
        <v>49</v>
      </c>
      <c r="I315" s="144" t="s">
        <v>46</v>
      </c>
      <c r="J315" s="4" t="str">
        <f t="shared" si="74"/>
        <v>Industry Energy Efficiency Standards</v>
      </c>
      <c r="K315" s="150" t="str">
        <f t="shared" si="74"/>
        <v>indst efficiency standards</v>
      </c>
      <c r="L315" s="150">
        <f t="shared" si="74"/>
        <v>0</v>
      </c>
      <c r="M315" s="150">
        <f t="shared" si="74"/>
        <v>0.33</v>
      </c>
      <c r="N315" s="150">
        <f t="shared" si="74"/>
        <v>0.01</v>
      </c>
      <c r="O315" s="151" t="str">
        <f t="shared" si="74"/>
        <v>% reduction in energy use</v>
      </c>
      <c r="P315" s="144" t="s">
        <v>1861</v>
      </c>
      <c r="Q315" s="144" t="s">
        <v>1921</v>
      </c>
      <c r="R315" s="154" t="s">
        <v>226</v>
      </c>
      <c r="S315" s="151" t="str">
        <f t="shared" si="75"/>
        <v>U.S. DOE, 2016, Industrial Energy Efficiency Potential Analysis, https://energy.gov/sites/prod/files/2017/04/f34/energy-savings-by-state-industrial-methodology.pdf</v>
      </c>
      <c r="T315" s="151" t="str">
        <f t="shared" si="75"/>
        <v>U.S. DOE, 2016, Industrial Energy Efficiency Potential Analysis, https://energy.gov/sites/prod/files/2017/04/f34/energy-savings-by-state-industrial-methodology.pdf</v>
      </c>
    </row>
    <row r="316" spans="1:20" s="4" customFormat="1" ht="80">
      <c r="A316" s="4" t="str">
        <f t="shared" si="73"/>
        <v>Industry</v>
      </c>
      <c r="B316" s="4" t="str">
        <f t="shared" si="73"/>
        <v>Industry Energy Efficiency Standards</v>
      </c>
      <c r="C316" s="4" t="str">
        <f t="shared" si="73"/>
        <v>Percentage Improvement in Eqpt Efficiency Standards above BAU</v>
      </c>
      <c r="D316" s="147" t="s">
        <v>853</v>
      </c>
      <c r="E316" s="144"/>
      <c r="F316" s="147" t="s">
        <v>1273</v>
      </c>
      <c r="G316" s="144"/>
      <c r="H316" s="108">
        <v>50</v>
      </c>
      <c r="I316" s="144" t="s">
        <v>46</v>
      </c>
      <c r="J316" s="4" t="str">
        <f t="shared" si="74"/>
        <v>Industry Energy Efficiency Standards</v>
      </c>
      <c r="K316" s="150" t="str">
        <f t="shared" si="74"/>
        <v>indst efficiency standards</v>
      </c>
      <c r="L316" s="150">
        <f t="shared" si="74"/>
        <v>0</v>
      </c>
      <c r="M316" s="150">
        <f t="shared" si="74"/>
        <v>0.33</v>
      </c>
      <c r="N316" s="150">
        <f t="shared" si="74"/>
        <v>0.01</v>
      </c>
      <c r="O316" s="151" t="str">
        <f t="shared" si="74"/>
        <v>% reduction in energy use</v>
      </c>
      <c r="P316" s="144" t="s">
        <v>1861</v>
      </c>
      <c r="Q316" s="144" t="s">
        <v>1921</v>
      </c>
      <c r="R316" s="154" t="s">
        <v>226</v>
      </c>
      <c r="S316" s="151" t="str">
        <f t="shared" si="75"/>
        <v>U.S. DOE, 2016, Industrial Energy Efficiency Potential Analysis, https://energy.gov/sites/prod/files/2017/04/f34/energy-savings-by-state-industrial-methodology.pdf</v>
      </c>
      <c r="T316" s="151" t="str">
        <f t="shared" si="75"/>
        <v>U.S. DOE, 2016, Industrial Energy Efficiency Potential Analysis, https://energy.gov/sites/prod/files/2017/04/f34/energy-savings-by-state-industrial-methodology.pdf</v>
      </c>
    </row>
    <row r="317" spans="1:20" s="4" customFormat="1" ht="80">
      <c r="A317" s="4" t="str">
        <f t="shared" si="73"/>
        <v>Industry</v>
      </c>
      <c r="B317" s="4" t="str">
        <f t="shared" si="73"/>
        <v>Industry Energy Efficiency Standards</v>
      </c>
      <c r="C317" s="4" t="str">
        <f t="shared" si="73"/>
        <v>Percentage Improvement in Eqpt Efficiency Standards above BAU</v>
      </c>
      <c r="D317" s="147" t="s">
        <v>146</v>
      </c>
      <c r="E317" s="144"/>
      <c r="F317" s="147" t="s">
        <v>852</v>
      </c>
      <c r="G317" s="144"/>
      <c r="H317" s="108">
        <v>51</v>
      </c>
      <c r="I317" s="144" t="s">
        <v>46</v>
      </c>
      <c r="J317" s="4" t="str">
        <f t="shared" si="74"/>
        <v>Industry Energy Efficiency Standards</v>
      </c>
      <c r="K317" s="150" t="str">
        <f t="shared" si="74"/>
        <v>indst efficiency standards</v>
      </c>
      <c r="L317" s="150">
        <f t="shared" si="74"/>
        <v>0</v>
      </c>
      <c r="M317" s="150">
        <f t="shared" si="74"/>
        <v>0.33</v>
      </c>
      <c r="N317" s="150">
        <f t="shared" si="74"/>
        <v>0.01</v>
      </c>
      <c r="O317" s="151" t="str">
        <f t="shared" si="74"/>
        <v>% reduction in energy use</v>
      </c>
      <c r="P317" s="144" t="s">
        <v>1861</v>
      </c>
      <c r="Q317" s="144" t="s">
        <v>1921</v>
      </c>
      <c r="R317" s="154" t="s">
        <v>226</v>
      </c>
      <c r="S317" s="151" t="str">
        <f t="shared" si="75"/>
        <v>U.S. DOE, 2016, Industrial Energy Efficiency Potential Analysis, https://energy.gov/sites/prod/files/2017/04/f34/energy-savings-by-state-industrial-methodology.pdf</v>
      </c>
      <c r="T317" s="151" t="str">
        <f t="shared" si="75"/>
        <v>U.S. DOE, 2016, Industrial Energy Efficiency Potential Analysis, https://energy.gov/sites/prod/files/2017/04/f34/energy-savings-by-state-industrial-methodology.pdf</v>
      </c>
    </row>
    <row r="318" spans="1:20" ht="80">
      <c r="A318" s="4" t="str">
        <f t="shared" si="73"/>
        <v>Industry</v>
      </c>
      <c r="B318" s="4" t="str">
        <f t="shared" si="73"/>
        <v>Industry Energy Efficiency Standards</v>
      </c>
      <c r="C318" s="4" t="str">
        <f t="shared" si="73"/>
        <v>Percentage Improvement in Eqpt Efficiency Standards above BAU</v>
      </c>
      <c r="D318" s="147" t="s">
        <v>147</v>
      </c>
      <c r="E318" s="144"/>
      <c r="F318" s="147" t="s">
        <v>149</v>
      </c>
      <c r="G318" s="144"/>
      <c r="H318" s="108">
        <v>52</v>
      </c>
      <c r="I318" s="144" t="s">
        <v>46</v>
      </c>
      <c r="J318" s="4" t="str">
        <f t="shared" si="74"/>
        <v>Industry Energy Efficiency Standards</v>
      </c>
      <c r="K318" s="150" t="str">
        <f t="shared" si="74"/>
        <v>indst efficiency standards</v>
      </c>
      <c r="L318" s="150">
        <f t="shared" si="74"/>
        <v>0</v>
      </c>
      <c r="M318" s="150">
        <f t="shared" si="74"/>
        <v>0.33</v>
      </c>
      <c r="N318" s="150">
        <f t="shared" si="74"/>
        <v>0.01</v>
      </c>
      <c r="O318" s="151" t="str">
        <f t="shared" si="74"/>
        <v>% reduction in energy use</v>
      </c>
      <c r="P318" s="144" t="s">
        <v>1861</v>
      </c>
      <c r="Q318" s="144" t="s">
        <v>1921</v>
      </c>
      <c r="R318" s="154" t="s">
        <v>226</v>
      </c>
      <c r="S318" s="151" t="str">
        <f t="shared" si="75"/>
        <v>U.S. DOE, 2016, Industrial Energy Efficiency Potential Analysis, https://energy.gov/sites/prod/files/2017/04/f34/energy-savings-by-state-industrial-methodology.pdf</v>
      </c>
      <c r="T318" s="151" t="str">
        <f t="shared" si="75"/>
        <v>U.S. DOE, 2016, Industrial Energy Efficiency Potential Analysis, https://energy.gov/sites/prod/files/2017/04/f34/energy-savings-by-state-industrial-methodology.pdf</v>
      </c>
    </row>
    <row r="319" spans="1:20" s="4" customFormat="1" ht="80">
      <c r="A319" s="4" t="str">
        <f t="shared" si="73"/>
        <v>Industry</v>
      </c>
      <c r="B319" s="4" t="str">
        <f t="shared" si="73"/>
        <v>Industry Energy Efficiency Standards</v>
      </c>
      <c r="C319" s="4" t="str">
        <f t="shared" si="73"/>
        <v>Percentage Improvement in Eqpt Efficiency Standards above BAU</v>
      </c>
      <c r="D319" s="147" t="s">
        <v>148</v>
      </c>
      <c r="E319" s="144"/>
      <c r="F319" s="147" t="s">
        <v>150</v>
      </c>
      <c r="G319" s="144"/>
      <c r="H319" s="108">
        <v>53</v>
      </c>
      <c r="I319" s="144" t="s">
        <v>46</v>
      </c>
      <c r="J319" s="4" t="str">
        <f t="shared" si="74"/>
        <v>Industry Energy Efficiency Standards</v>
      </c>
      <c r="K319" s="150" t="str">
        <f t="shared" si="74"/>
        <v>indst efficiency standards</v>
      </c>
      <c r="L319" s="150">
        <f t="shared" si="74"/>
        <v>0</v>
      </c>
      <c r="M319" s="150">
        <f t="shared" si="74"/>
        <v>0.33</v>
      </c>
      <c r="N319" s="150">
        <f t="shared" si="74"/>
        <v>0.01</v>
      </c>
      <c r="O319" s="151" t="str">
        <f t="shared" si="74"/>
        <v>% reduction in energy use</v>
      </c>
      <c r="P319" s="144" t="s">
        <v>1861</v>
      </c>
      <c r="Q319" s="144" t="s">
        <v>1921</v>
      </c>
      <c r="R319" s="154" t="s">
        <v>226</v>
      </c>
      <c r="S319" s="151" t="str">
        <f t="shared" si="75"/>
        <v>U.S. DOE, 2016, Industrial Energy Efficiency Potential Analysis, https://energy.gov/sites/prod/files/2017/04/f34/energy-savings-by-state-industrial-methodology.pdf</v>
      </c>
      <c r="T319" s="151" t="str">
        <f t="shared" si="75"/>
        <v>U.S. DOE, 2016, Industrial Energy Efficiency Potential Analysis, https://energy.gov/sites/prod/files/2017/04/f34/energy-savings-by-state-industrial-methodology.pdf</v>
      </c>
    </row>
    <row r="320" spans="1:20" s="4" customFormat="1" ht="48">
      <c r="A320" s="3" t="s">
        <v>9</v>
      </c>
      <c r="B320" s="3" t="s">
        <v>24</v>
      </c>
      <c r="C320" s="3" t="s">
        <v>275</v>
      </c>
      <c r="D320" s="144"/>
      <c r="E320" s="144"/>
      <c r="F320" s="144"/>
      <c r="G320" s="144"/>
      <c r="H320" s="108">
        <v>54</v>
      </c>
      <c r="I320" s="144" t="s">
        <v>46</v>
      </c>
      <c r="J320" s="3" t="s">
        <v>24</v>
      </c>
      <c r="K320" s="3" t="s">
        <v>547</v>
      </c>
      <c r="L320" s="153">
        <v>0</v>
      </c>
      <c r="M320" s="99">
        <v>1</v>
      </c>
      <c r="N320" s="99">
        <v>0.01</v>
      </c>
      <c r="O320" s="144" t="s">
        <v>36</v>
      </c>
      <c r="P320" s="144" t="s">
        <v>584</v>
      </c>
      <c r="Q320" s="144" t="s">
        <v>1922</v>
      </c>
      <c r="R320" s="154" t="s">
        <v>227</v>
      </c>
      <c r="S320" s="144" t="s">
        <v>170</v>
      </c>
      <c r="T320" s="151"/>
    </row>
    <row r="321" spans="1:20" ht="32">
      <c r="A321" s="3" t="s">
        <v>9</v>
      </c>
      <c r="B321" s="3" t="s">
        <v>1172</v>
      </c>
      <c r="C321" s="3" t="s">
        <v>763</v>
      </c>
      <c r="D321" s="144" t="s">
        <v>142</v>
      </c>
      <c r="E321" s="144" t="s">
        <v>764</v>
      </c>
      <c r="F321" s="147" t="s">
        <v>778</v>
      </c>
      <c r="G321" s="144" t="s">
        <v>770</v>
      </c>
      <c r="H321" s="108">
        <v>381</v>
      </c>
      <c r="I321" s="144" t="s">
        <v>47</v>
      </c>
      <c r="J321" s="3" t="s">
        <v>1172</v>
      </c>
      <c r="K321" s="3" t="s">
        <v>777</v>
      </c>
      <c r="L321" s="153">
        <v>0</v>
      </c>
      <c r="M321" s="153">
        <v>1</v>
      </c>
      <c r="N321" s="99">
        <v>0.01</v>
      </c>
      <c r="O321" s="144" t="s">
        <v>776</v>
      </c>
      <c r="Q321" s="144" t="s">
        <v>1923</v>
      </c>
      <c r="R321" s="154" t="s">
        <v>1189</v>
      </c>
      <c r="S321" s="144"/>
      <c r="T321" s="144"/>
    </row>
    <row r="322" spans="1:20" ht="128">
      <c r="A322" s="4" t="str">
        <f t="shared" ref="A322:C341" si="76">A$321</f>
        <v>Industry</v>
      </c>
      <c r="B322" s="4" t="str">
        <f t="shared" si="76"/>
        <v>Electrification + Hydrogen</v>
      </c>
      <c r="C322" s="4" t="str">
        <f t="shared" si="76"/>
        <v>Fraction of Industrial Fuel Use Shifted to Other Fuels</v>
      </c>
      <c r="D322" s="144" t="s">
        <v>142</v>
      </c>
      <c r="E322" s="144" t="s">
        <v>765</v>
      </c>
      <c r="F322" s="147" t="s">
        <v>778</v>
      </c>
      <c r="G322" s="144" t="s">
        <v>773</v>
      </c>
      <c r="H322" s="108">
        <v>382</v>
      </c>
      <c r="I322" s="144" t="s">
        <v>46</v>
      </c>
      <c r="J322" s="4" t="str">
        <f t="shared" ref="J322:O331" si="77">J$321</f>
        <v>Electrification + Hydrogen</v>
      </c>
      <c r="K322" s="4" t="str">
        <f t="shared" si="77"/>
        <v>indst fuel type shifting</v>
      </c>
      <c r="L322" s="60">
        <f t="shared" si="77"/>
        <v>0</v>
      </c>
      <c r="M322" s="60">
        <f t="shared" si="77"/>
        <v>1</v>
      </c>
      <c r="N322" s="60">
        <f t="shared" si="77"/>
        <v>0.01</v>
      </c>
      <c r="O322" s="151" t="str">
        <f t="shared" si="77"/>
        <v>% of fuel shifted</v>
      </c>
      <c r="P322" s="144" t="s">
        <v>1527</v>
      </c>
      <c r="Q322" s="151" t="str">
        <f t="shared" ref="Q322:R341" si="78">Q$321</f>
        <v>industry-ag-main.html=fuel-switching</v>
      </c>
      <c r="R322" s="158" t="str">
        <f t="shared" si="78"/>
        <v>industry-elec-and-hydrogen.html</v>
      </c>
      <c r="S322" s="144"/>
      <c r="T322" s="144"/>
    </row>
    <row r="323" spans="1:20" ht="128">
      <c r="A323" s="4" t="str">
        <f t="shared" si="76"/>
        <v>Industry</v>
      </c>
      <c r="B323" s="4" t="str">
        <f t="shared" si="76"/>
        <v>Electrification + Hydrogen</v>
      </c>
      <c r="C323" s="4" t="str">
        <f t="shared" si="76"/>
        <v>Fraction of Industrial Fuel Use Shifted to Other Fuels</v>
      </c>
      <c r="D323" s="144" t="s">
        <v>142</v>
      </c>
      <c r="E323" s="144" t="s">
        <v>766</v>
      </c>
      <c r="F323" s="147" t="s">
        <v>778</v>
      </c>
      <c r="G323" s="144" t="s">
        <v>774</v>
      </c>
      <c r="H323" s="108">
        <v>383</v>
      </c>
      <c r="I323" s="144" t="s">
        <v>46</v>
      </c>
      <c r="J323" s="4" t="str">
        <f t="shared" si="77"/>
        <v>Electrification + Hydrogen</v>
      </c>
      <c r="K323" s="4" t="str">
        <f t="shared" si="77"/>
        <v>indst fuel type shifting</v>
      </c>
      <c r="L323" s="60">
        <f t="shared" si="77"/>
        <v>0</v>
      </c>
      <c r="M323" s="60">
        <f t="shared" si="77"/>
        <v>1</v>
      </c>
      <c r="N323" s="60">
        <f t="shared" si="77"/>
        <v>0.01</v>
      </c>
      <c r="O323" s="151" t="str">
        <f t="shared" si="77"/>
        <v>% of fuel shifted</v>
      </c>
      <c r="P323" s="144" t="s">
        <v>1528</v>
      </c>
      <c r="Q323" s="151" t="str">
        <f t="shared" si="78"/>
        <v>industry-ag-main.html=fuel-switching</v>
      </c>
      <c r="R323" s="158" t="str">
        <f t="shared" si="78"/>
        <v>industry-elec-and-hydrogen.html</v>
      </c>
      <c r="S323" s="144"/>
      <c r="T323" s="144"/>
    </row>
    <row r="324" spans="1:20" ht="128">
      <c r="A324" s="4" t="str">
        <f t="shared" si="76"/>
        <v>Industry</v>
      </c>
      <c r="B324" s="4" t="str">
        <f t="shared" si="76"/>
        <v>Electrification + Hydrogen</v>
      </c>
      <c r="C324" s="4" t="str">
        <f t="shared" si="76"/>
        <v>Fraction of Industrial Fuel Use Shifted to Other Fuels</v>
      </c>
      <c r="D324" s="144" t="s">
        <v>142</v>
      </c>
      <c r="E324" s="144" t="s">
        <v>767</v>
      </c>
      <c r="F324" s="147" t="s">
        <v>778</v>
      </c>
      <c r="G324" s="144" t="s">
        <v>771</v>
      </c>
      <c r="H324" s="108">
        <v>384</v>
      </c>
      <c r="I324" s="144" t="s">
        <v>46</v>
      </c>
      <c r="J324" s="4" t="str">
        <f t="shared" si="77"/>
        <v>Electrification + Hydrogen</v>
      </c>
      <c r="K324" s="4" t="str">
        <f t="shared" si="77"/>
        <v>indst fuel type shifting</v>
      </c>
      <c r="L324" s="60">
        <f t="shared" si="77"/>
        <v>0</v>
      </c>
      <c r="M324" s="60">
        <f t="shared" si="77"/>
        <v>1</v>
      </c>
      <c r="N324" s="60">
        <f t="shared" si="77"/>
        <v>0.01</v>
      </c>
      <c r="O324" s="151" t="str">
        <f t="shared" si="77"/>
        <v>% of fuel shifted</v>
      </c>
      <c r="P324" s="144" t="s">
        <v>1529</v>
      </c>
      <c r="Q324" s="151" t="str">
        <f t="shared" si="78"/>
        <v>industry-ag-main.html=fuel-switching</v>
      </c>
      <c r="R324" s="158" t="str">
        <f t="shared" si="78"/>
        <v>industry-elec-and-hydrogen.html</v>
      </c>
      <c r="S324" s="144"/>
      <c r="T324" s="144"/>
    </row>
    <row r="325" spans="1:20" ht="128">
      <c r="A325" s="4" t="str">
        <f t="shared" si="76"/>
        <v>Industry</v>
      </c>
      <c r="B325" s="4" t="str">
        <f t="shared" si="76"/>
        <v>Electrification + Hydrogen</v>
      </c>
      <c r="C325" s="4" t="str">
        <f t="shared" si="76"/>
        <v>Fraction of Industrial Fuel Use Shifted to Other Fuels</v>
      </c>
      <c r="D325" s="144" t="s">
        <v>142</v>
      </c>
      <c r="E325" s="144" t="s">
        <v>768</v>
      </c>
      <c r="F325" s="147" t="s">
        <v>778</v>
      </c>
      <c r="G325" s="144" t="s">
        <v>772</v>
      </c>
      <c r="H325" s="108">
        <v>385</v>
      </c>
      <c r="I325" s="144" t="s">
        <v>46</v>
      </c>
      <c r="J325" s="4" t="str">
        <f t="shared" si="77"/>
        <v>Electrification + Hydrogen</v>
      </c>
      <c r="K325" s="4" t="str">
        <f t="shared" si="77"/>
        <v>indst fuel type shifting</v>
      </c>
      <c r="L325" s="60">
        <f t="shared" si="77"/>
        <v>0</v>
      </c>
      <c r="M325" s="60">
        <f t="shared" si="77"/>
        <v>1</v>
      </c>
      <c r="N325" s="60">
        <f t="shared" si="77"/>
        <v>0.01</v>
      </c>
      <c r="O325" s="151" t="str">
        <f t="shared" si="77"/>
        <v>% of fuel shifted</v>
      </c>
      <c r="P325" s="144" t="s">
        <v>1530</v>
      </c>
      <c r="Q325" s="151" t="str">
        <f t="shared" si="78"/>
        <v>industry-ag-main.html=fuel-switching</v>
      </c>
      <c r="R325" s="158" t="str">
        <f t="shared" si="78"/>
        <v>industry-elec-and-hydrogen.html</v>
      </c>
      <c r="S325" s="144"/>
      <c r="T325" s="144"/>
    </row>
    <row r="326" spans="1:20" ht="32">
      <c r="A326" s="4" t="str">
        <f t="shared" si="76"/>
        <v>Industry</v>
      </c>
      <c r="B326" s="4" t="str">
        <f t="shared" si="76"/>
        <v>Electrification + Hydrogen</v>
      </c>
      <c r="C326" s="4" t="str">
        <f t="shared" si="76"/>
        <v>Fraction of Industrial Fuel Use Shifted to Other Fuels</v>
      </c>
      <c r="D326" s="144" t="s">
        <v>142</v>
      </c>
      <c r="E326" s="144" t="s">
        <v>769</v>
      </c>
      <c r="F326" s="147" t="s">
        <v>778</v>
      </c>
      <c r="G326" s="144" t="s">
        <v>775</v>
      </c>
      <c r="H326" s="108">
        <v>386</v>
      </c>
      <c r="I326" s="144" t="s">
        <v>47</v>
      </c>
      <c r="J326" s="4" t="str">
        <f t="shared" si="77"/>
        <v>Electrification + Hydrogen</v>
      </c>
      <c r="K326" s="4" t="str">
        <f t="shared" si="77"/>
        <v>indst fuel type shifting</v>
      </c>
      <c r="L326" s="60">
        <f t="shared" si="77"/>
        <v>0</v>
      </c>
      <c r="M326" s="60">
        <f t="shared" si="77"/>
        <v>1</v>
      </c>
      <c r="N326" s="60">
        <f t="shared" si="77"/>
        <v>0.01</v>
      </c>
      <c r="O326" s="151" t="str">
        <f t="shared" si="77"/>
        <v>% of fuel shifted</v>
      </c>
      <c r="P326" s="144"/>
      <c r="Q326" s="151" t="str">
        <f t="shared" si="78"/>
        <v>industry-ag-main.html=fuel-switching</v>
      </c>
      <c r="R326" s="158" t="str">
        <f t="shared" si="78"/>
        <v>industry-elec-and-hydrogen.html</v>
      </c>
      <c r="S326" s="144"/>
      <c r="T326" s="144"/>
    </row>
    <row r="327" spans="1:20" ht="32">
      <c r="A327" s="4" t="str">
        <f t="shared" si="76"/>
        <v>Industry</v>
      </c>
      <c r="B327" s="4" t="str">
        <f t="shared" si="76"/>
        <v>Electrification + Hydrogen</v>
      </c>
      <c r="C327" s="4" t="str">
        <f t="shared" si="76"/>
        <v>Fraction of Industrial Fuel Use Shifted to Other Fuels</v>
      </c>
      <c r="D327" s="144" t="s">
        <v>142</v>
      </c>
      <c r="E327" s="144" t="s">
        <v>1193</v>
      </c>
      <c r="F327" s="147" t="s">
        <v>778</v>
      </c>
      <c r="G327" s="144" t="s">
        <v>1196</v>
      </c>
      <c r="H327" s="108">
        <v>387</v>
      </c>
      <c r="I327" s="144" t="s">
        <v>47</v>
      </c>
      <c r="J327" s="4" t="str">
        <f t="shared" si="77"/>
        <v>Electrification + Hydrogen</v>
      </c>
      <c r="K327" s="4" t="str">
        <f t="shared" si="77"/>
        <v>indst fuel type shifting</v>
      </c>
      <c r="L327" s="60">
        <f t="shared" si="77"/>
        <v>0</v>
      </c>
      <c r="M327" s="60">
        <f t="shared" si="77"/>
        <v>1</v>
      </c>
      <c r="N327" s="60">
        <f t="shared" si="77"/>
        <v>0.01</v>
      </c>
      <c r="O327" s="151" t="str">
        <f t="shared" si="77"/>
        <v>% of fuel shifted</v>
      </c>
      <c r="P327" s="144"/>
      <c r="Q327" s="151" t="str">
        <f t="shared" si="78"/>
        <v>industry-ag-main.html=fuel-switching</v>
      </c>
      <c r="R327" s="158" t="str">
        <f t="shared" si="78"/>
        <v>industry-elec-and-hydrogen.html</v>
      </c>
      <c r="S327" s="144"/>
      <c r="T327" s="144"/>
    </row>
    <row r="328" spans="1:20" ht="128">
      <c r="A328" s="4" t="str">
        <f t="shared" si="76"/>
        <v>Industry</v>
      </c>
      <c r="B328" s="4" t="str">
        <f t="shared" si="76"/>
        <v>Electrification + Hydrogen</v>
      </c>
      <c r="C328" s="4" t="str">
        <f t="shared" si="76"/>
        <v>Fraction of Industrial Fuel Use Shifted to Other Fuels</v>
      </c>
      <c r="D328" s="144" t="s">
        <v>142</v>
      </c>
      <c r="E328" s="144" t="s">
        <v>1194</v>
      </c>
      <c r="F328" s="147" t="s">
        <v>778</v>
      </c>
      <c r="G328" s="144" t="s">
        <v>1198</v>
      </c>
      <c r="H328" s="108">
        <v>388</v>
      </c>
      <c r="I328" s="144" t="s">
        <v>46</v>
      </c>
      <c r="J328" s="4" t="str">
        <f t="shared" si="77"/>
        <v>Electrification + Hydrogen</v>
      </c>
      <c r="K328" s="4" t="str">
        <f t="shared" si="77"/>
        <v>indst fuel type shifting</v>
      </c>
      <c r="L328" s="60">
        <f t="shared" si="77"/>
        <v>0</v>
      </c>
      <c r="M328" s="60">
        <f t="shared" si="77"/>
        <v>1</v>
      </c>
      <c r="N328" s="60">
        <f t="shared" si="77"/>
        <v>0.01</v>
      </c>
      <c r="O328" s="151" t="str">
        <f t="shared" si="77"/>
        <v>% of fuel shifted</v>
      </c>
      <c r="P328" s="144" t="s">
        <v>1531</v>
      </c>
      <c r="Q328" s="151" t="str">
        <f t="shared" si="78"/>
        <v>industry-ag-main.html=fuel-switching</v>
      </c>
      <c r="R328" s="158" t="str">
        <f t="shared" si="78"/>
        <v>industry-elec-and-hydrogen.html</v>
      </c>
      <c r="S328" s="144"/>
      <c r="T328" s="144"/>
    </row>
    <row r="329" spans="1:20" ht="128">
      <c r="A329" s="4" t="str">
        <f t="shared" si="76"/>
        <v>Industry</v>
      </c>
      <c r="B329" s="4" t="str">
        <f t="shared" si="76"/>
        <v>Electrification + Hydrogen</v>
      </c>
      <c r="C329" s="4" t="str">
        <f t="shared" si="76"/>
        <v>Fraction of Industrial Fuel Use Shifted to Other Fuels</v>
      </c>
      <c r="D329" s="144" t="s">
        <v>142</v>
      </c>
      <c r="E329" s="144" t="s">
        <v>1195</v>
      </c>
      <c r="F329" s="147" t="s">
        <v>778</v>
      </c>
      <c r="G329" s="144" t="s">
        <v>1199</v>
      </c>
      <c r="H329" s="108">
        <v>389</v>
      </c>
      <c r="I329" s="144" t="s">
        <v>46</v>
      </c>
      <c r="J329" s="4" t="str">
        <f t="shared" si="77"/>
        <v>Electrification + Hydrogen</v>
      </c>
      <c r="K329" s="4" t="str">
        <f t="shared" si="77"/>
        <v>indst fuel type shifting</v>
      </c>
      <c r="L329" s="60">
        <f t="shared" si="77"/>
        <v>0</v>
      </c>
      <c r="M329" s="60">
        <f t="shared" si="77"/>
        <v>1</v>
      </c>
      <c r="N329" s="60">
        <f t="shared" si="77"/>
        <v>0.01</v>
      </c>
      <c r="O329" s="151" t="str">
        <f t="shared" si="77"/>
        <v>% of fuel shifted</v>
      </c>
      <c r="P329" s="144" t="s">
        <v>1532</v>
      </c>
      <c r="Q329" s="151" t="str">
        <f t="shared" si="78"/>
        <v>industry-ag-main.html=fuel-switching</v>
      </c>
      <c r="R329" s="158" t="str">
        <f t="shared" si="78"/>
        <v>industry-elec-and-hydrogen.html</v>
      </c>
      <c r="S329" s="144"/>
      <c r="T329" s="144"/>
    </row>
    <row r="330" spans="1:20" ht="32">
      <c r="A330" s="4" t="str">
        <f t="shared" si="76"/>
        <v>Industry</v>
      </c>
      <c r="B330" s="4" t="str">
        <f t="shared" si="76"/>
        <v>Electrification + Hydrogen</v>
      </c>
      <c r="C330" s="4" t="str">
        <f t="shared" si="76"/>
        <v>Fraction of Industrial Fuel Use Shifted to Other Fuels</v>
      </c>
      <c r="D330" s="144" t="s">
        <v>142</v>
      </c>
      <c r="E330" s="144" t="s">
        <v>1192</v>
      </c>
      <c r="F330" s="147" t="s">
        <v>778</v>
      </c>
      <c r="G330" s="144" t="s">
        <v>1197</v>
      </c>
      <c r="H330" s="108">
        <v>390</v>
      </c>
      <c r="I330" s="144" t="s">
        <v>47</v>
      </c>
      <c r="J330" s="4" t="str">
        <f t="shared" si="77"/>
        <v>Electrification + Hydrogen</v>
      </c>
      <c r="K330" s="4" t="str">
        <f t="shared" si="77"/>
        <v>indst fuel type shifting</v>
      </c>
      <c r="L330" s="60">
        <f t="shared" si="77"/>
        <v>0</v>
      </c>
      <c r="M330" s="60">
        <f t="shared" si="77"/>
        <v>1</v>
      </c>
      <c r="N330" s="60">
        <f t="shared" si="77"/>
        <v>0.01</v>
      </c>
      <c r="O330" s="151" t="str">
        <f t="shared" si="77"/>
        <v>% of fuel shifted</v>
      </c>
      <c r="P330" s="144"/>
      <c r="Q330" s="151" t="str">
        <f t="shared" si="78"/>
        <v>industry-ag-main.html=fuel-switching</v>
      </c>
      <c r="R330" s="158" t="str">
        <f t="shared" si="78"/>
        <v>industry-elec-and-hydrogen.html</v>
      </c>
      <c r="S330" s="144"/>
      <c r="T330" s="144"/>
    </row>
    <row r="331" spans="1:20" ht="32">
      <c r="A331" s="4" t="str">
        <f t="shared" si="76"/>
        <v>Industry</v>
      </c>
      <c r="B331" s="4" t="str">
        <f t="shared" si="76"/>
        <v>Electrification + Hydrogen</v>
      </c>
      <c r="C331" s="4" t="str">
        <f t="shared" si="76"/>
        <v>Fraction of Industrial Fuel Use Shifted to Other Fuels</v>
      </c>
      <c r="D331" s="147" t="s">
        <v>143</v>
      </c>
      <c r="E331" s="144" t="s">
        <v>764</v>
      </c>
      <c r="F331" s="147" t="s">
        <v>779</v>
      </c>
      <c r="G331" s="144" t="s">
        <v>770</v>
      </c>
      <c r="H331" s="108">
        <v>391</v>
      </c>
      <c r="I331" s="144" t="s">
        <v>47</v>
      </c>
      <c r="J331" s="4" t="str">
        <f t="shared" si="77"/>
        <v>Electrification + Hydrogen</v>
      </c>
      <c r="K331" s="4" t="str">
        <f t="shared" si="77"/>
        <v>indst fuel type shifting</v>
      </c>
      <c r="L331" s="60">
        <f t="shared" si="77"/>
        <v>0</v>
      </c>
      <c r="M331" s="60">
        <f t="shared" si="77"/>
        <v>1</v>
      </c>
      <c r="N331" s="60">
        <f t="shared" si="77"/>
        <v>0.01</v>
      </c>
      <c r="O331" s="151" t="str">
        <f t="shared" si="77"/>
        <v>% of fuel shifted</v>
      </c>
      <c r="P331" s="144"/>
      <c r="Q331" s="151" t="str">
        <f t="shared" si="78"/>
        <v>industry-ag-main.html=fuel-switching</v>
      </c>
      <c r="R331" s="158" t="str">
        <f t="shared" si="78"/>
        <v>industry-elec-and-hydrogen.html</v>
      </c>
      <c r="S331" s="144"/>
      <c r="T331" s="144"/>
    </row>
    <row r="332" spans="1:20" ht="128">
      <c r="A332" s="4" t="str">
        <f t="shared" si="76"/>
        <v>Industry</v>
      </c>
      <c r="B332" s="4" t="str">
        <f t="shared" si="76"/>
        <v>Electrification + Hydrogen</v>
      </c>
      <c r="C332" s="4" t="str">
        <f t="shared" si="76"/>
        <v>Fraction of Industrial Fuel Use Shifted to Other Fuels</v>
      </c>
      <c r="D332" s="147" t="s">
        <v>143</v>
      </c>
      <c r="E332" s="144" t="s">
        <v>765</v>
      </c>
      <c r="F332" s="147" t="s">
        <v>779</v>
      </c>
      <c r="G332" s="144" t="s">
        <v>773</v>
      </c>
      <c r="H332" s="108">
        <v>392</v>
      </c>
      <c r="I332" s="144" t="s">
        <v>46</v>
      </c>
      <c r="J332" s="4" t="str">
        <f t="shared" ref="J332:O341" si="79">J$321</f>
        <v>Electrification + Hydrogen</v>
      </c>
      <c r="K332" s="4" t="str">
        <f t="shared" si="79"/>
        <v>indst fuel type shifting</v>
      </c>
      <c r="L332" s="60">
        <f t="shared" si="79"/>
        <v>0</v>
      </c>
      <c r="M332" s="60">
        <f t="shared" si="79"/>
        <v>1</v>
      </c>
      <c r="N332" s="60">
        <f t="shared" si="79"/>
        <v>0.01</v>
      </c>
      <c r="O332" s="151" t="str">
        <f t="shared" si="79"/>
        <v>% of fuel shifted</v>
      </c>
      <c r="P332" s="144" t="s">
        <v>1533</v>
      </c>
      <c r="Q332" s="151" t="str">
        <f t="shared" si="78"/>
        <v>industry-ag-main.html=fuel-switching</v>
      </c>
      <c r="R332" s="158" t="str">
        <f t="shared" si="78"/>
        <v>industry-elec-and-hydrogen.html</v>
      </c>
      <c r="S332" s="144"/>
      <c r="T332" s="144"/>
    </row>
    <row r="333" spans="1:20" ht="128">
      <c r="A333" s="4" t="str">
        <f t="shared" si="76"/>
        <v>Industry</v>
      </c>
      <c r="B333" s="4" t="str">
        <f t="shared" si="76"/>
        <v>Electrification + Hydrogen</v>
      </c>
      <c r="C333" s="4" t="str">
        <f t="shared" si="76"/>
        <v>Fraction of Industrial Fuel Use Shifted to Other Fuels</v>
      </c>
      <c r="D333" s="147" t="s">
        <v>143</v>
      </c>
      <c r="E333" s="144" t="s">
        <v>766</v>
      </c>
      <c r="F333" s="147" t="s">
        <v>779</v>
      </c>
      <c r="G333" s="144" t="s">
        <v>774</v>
      </c>
      <c r="H333" s="108">
        <v>393</v>
      </c>
      <c r="I333" s="144" t="s">
        <v>46</v>
      </c>
      <c r="J333" s="4" t="str">
        <f t="shared" si="79"/>
        <v>Electrification + Hydrogen</v>
      </c>
      <c r="K333" s="4" t="str">
        <f t="shared" si="79"/>
        <v>indst fuel type shifting</v>
      </c>
      <c r="L333" s="60">
        <f t="shared" si="79"/>
        <v>0</v>
      </c>
      <c r="M333" s="60">
        <f t="shared" si="79"/>
        <v>1</v>
      </c>
      <c r="N333" s="60">
        <f t="shared" si="79"/>
        <v>0.01</v>
      </c>
      <c r="O333" s="151" t="str">
        <f t="shared" si="79"/>
        <v>% of fuel shifted</v>
      </c>
      <c r="P333" s="144" t="s">
        <v>1534</v>
      </c>
      <c r="Q333" s="151" t="str">
        <f t="shared" si="78"/>
        <v>industry-ag-main.html=fuel-switching</v>
      </c>
      <c r="R333" s="158" t="str">
        <f t="shared" si="78"/>
        <v>industry-elec-and-hydrogen.html</v>
      </c>
      <c r="S333" s="144"/>
      <c r="T333" s="144"/>
    </row>
    <row r="334" spans="1:20" ht="128">
      <c r="A334" s="4" t="str">
        <f t="shared" si="76"/>
        <v>Industry</v>
      </c>
      <c r="B334" s="4" t="str">
        <f t="shared" si="76"/>
        <v>Electrification + Hydrogen</v>
      </c>
      <c r="C334" s="4" t="str">
        <f t="shared" si="76"/>
        <v>Fraction of Industrial Fuel Use Shifted to Other Fuels</v>
      </c>
      <c r="D334" s="147" t="s">
        <v>143</v>
      </c>
      <c r="E334" s="144" t="s">
        <v>767</v>
      </c>
      <c r="F334" s="147" t="s">
        <v>779</v>
      </c>
      <c r="G334" s="144" t="s">
        <v>771</v>
      </c>
      <c r="H334" s="108">
        <v>394</v>
      </c>
      <c r="I334" s="144" t="s">
        <v>46</v>
      </c>
      <c r="J334" s="4" t="str">
        <f t="shared" si="79"/>
        <v>Electrification + Hydrogen</v>
      </c>
      <c r="K334" s="4" t="str">
        <f t="shared" si="79"/>
        <v>indst fuel type shifting</v>
      </c>
      <c r="L334" s="60">
        <f t="shared" si="79"/>
        <v>0</v>
      </c>
      <c r="M334" s="60">
        <f t="shared" si="79"/>
        <v>1</v>
      </c>
      <c r="N334" s="60">
        <f t="shared" si="79"/>
        <v>0.01</v>
      </c>
      <c r="O334" s="151" t="str">
        <f t="shared" si="79"/>
        <v>% of fuel shifted</v>
      </c>
      <c r="P334" s="144" t="s">
        <v>1535</v>
      </c>
      <c r="Q334" s="151" t="str">
        <f t="shared" si="78"/>
        <v>industry-ag-main.html=fuel-switching</v>
      </c>
      <c r="R334" s="158" t="str">
        <f t="shared" si="78"/>
        <v>industry-elec-and-hydrogen.html</v>
      </c>
      <c r="S334" s="144"/>
      <c r="T334" s="144"/>
    </row>
    <row r="335" spans="1:20" ht="32">
      <c r="A335" s="4" t="str">
        <f t="shared" si="76"/>
        <v>Industry</v>
      </c>
      <c r="B335" s="4" t="str">
        <f t="shared" si="76"/>
        <v>Electrification + Hydrogen</v>
      </c>
      <c r="C335" s="4" t="str">
        <f t="shared" si="76"/>
        <v>Fraction of Industrial Fuel Use Shifted to Other Fuels</v>
      </c>
      <c r="D335" s="147" t="s">
        <v>143</v>
      </c>
      <c r="E335" s="144" t="s">
        <v>768</v>
      </c>
      <c r="F335" s="147" t="s">
        <v>779</v>
      </c>
      <c r="G335" s="144" t="s">
        <v>772</v>
      </c>
      <c r="H335" s="108">
        <v>395</v>
      </c>
      <c r="I335" s="144" t="s">
        <v>47</v>
      </c>
      <c r="J335" s="4" t="str">
        <f t="shared" si="79"/>
        <v>Electrification + Hydrogen</v>
      </c>
      <c r="K335" s="4" t="str">
        <f t="shared" si="79"/>
        <v>indst fuel type shifting</v>
      </c>
      <c r="L335" s="60">
        <f t="shared" si="79"/>
        <v>0</v>
      </c>
      <c r="M335" s="60">
        <f t="shared" si="79"/>
        <v>1</v>
      </c>
      <c r="N335" s="60">
        <f t="shared" si="79"/>
        <v>0.01</v>
      </c>
      <c r="O335" s="151" t="str">
        <f t="shared" si="79"/>
        <v>% of fuel shifted</v>
      </c>
      <c r="P335" s="144"/>
      <c r="Q335" s="151" t="str">
        <f t="shared" si="78"/>
        <v>industry-ag-main.html=fuel-switching</v>
      </c>
      <c r="R335" s="158" t="str">
        <f t="shared" si="78"/>
        <v>industry-elec-and-hydrogen.html</v>
      </c>
      <c r="S335" s="144"/>
      <c r="T335" s="144"/>
    </row>
    <row r="336" spans="1:20" ht="32">
      <c r="A336" s="4" t="str">
        <f t="shared" si="76"/>
        <v>Industry</v>
      </c>
      <c r="B336" s="4" t="str">
        <f t="shared" si="76"/>
        <v>Electrification + Hydrogen</v>
      </c>
      <c r="C336" s="4" t="str">
        <f t="shared" si="76"/>
        <v>Fraction of Industrial Fuel Use Shifted to Other Fuels</v>
      </c>
      <c r="D336" s="147" t="s">
        <v>143</v>
      </c>
      <c r="E336" s="144" t="s">
        <v>769</v>
      </c>
      <c r="F336" s="147" t="s">
        <v>779</v>
      </c>
      <c r="G336" s="144" t="s">
        <v>775</v>
      </c>
      <c r="H336" s="108">
        <v>396</v>
      </c>
      <c r="I336" s="144" t="s">
        <v>47</v>
      </c>
      <c r="J336" s="4" t="str">
        <f t="shared" si="79"/>
        <v>Electrification + Hydrogen</v>
      </c>
      <c r="K336" s="4" t="str">
        <f t="shared" si="79"/>
        <v>indst fuel type shifting</v>
      </c>
      <c r="L336" s="60">
        <f t="shared" si="79"/>
        <v>0</v>
      </c>
      <c r="M336" s="60">
        <f t="shared" si="79"/>
        <v>1</v>
      </c>
      <c r="N336" s="60">
        <f t="shared" si="79"/>
        <v>0.01</v>
      </c>
      <c r="O336" s="151" t="str">
        <f t="shared" si="79"/>
        <v>% of fuel shifted</v>
      </c>
      <c r="P336" s="144"/>
      <c r="Q336" s="151" t="str">
        <f t="shared" si="78"/>
        <v>industry-ag-main.html=fuel-switching</v>
      </c>
      <c r="R336" s="158" t="str">
        <f t="shared" si="78"/>
        <v>industry-elec-and-hydrogen.html</v>
      </c>
      <c r="S336" s="144"/>
      <c r="T336" s="144"/>
    </row>
    <row r="337" spans="1:20" ht="128">
      <c r="A337" s="4" t="str">
        <f t="shared" si="76"/>
        <v>Industry</v>
      </c>
      <c r="B337" s="4" t="str">
        <f t="shared" si="76"/>
        <v>Electrification + Hydrogen</v>
      </c>
      <c r="C337" s="4" t="str">
        <f t="shared" si="76"/>
        <v>Fraction of Industrial Fuel Use Shifted to Other Fuels</v>
      </c>
      <c r="D337" s="147" t="s">
        <v>143</v>
      </c>
      <c r="E337" s="144" t="s">
        <v>1193</v>
      </c>
      <c r="F337" s="147" t="s">
        <v>779</v>
      </c>
      <c r="G337" s="144" t="s">
        <v>1196</v>
      </c>
      <c r="H337" s="108">
        <v>397</v>
      </c>
      <c r="I337" s="144" t="s">
        <v>46</v>
      </c>
      <c r="J337" s="4" t="str">
        <f t="shared" si="79"/>
        <v>Electrification + Hydrogen</v>
      </c>
      <c r="K337" s="4" t="str">
        <f t="shared" si="79"/>
        <v>indst fuel type shifting</v>
      </c>
      <c r="L337" s="60">
        <f t="shared" si="79"/>
        <v>0</v>
      </c>
      <c r="M337" s="60">
        <f t="shared" si="79"/>
        <v>1</v>
      </c>
      <c r="N337" s="60">
        <f t="shared" si="79"/>
        <v>0.01</v>
      </c>
      <c r="O337" s="151" t="str">
        <f t="shared" si="79"/>
        <v>% of fuel shifted</v>
      </c>
      <c r="P337" s="144" t="s">
        <v>1536</v>
      </c>
      <c r="Q337" s="151" t="str">
        <f t="shared" si="78"/>
        <v>industry-ag-main.html=fuel-switching</v>
      </c>
      <c r="R337" s="158" t="str">
        <f t="shared" si="78"/>
        <v>industry-elec-and-hydrogen.html</v>
      </c>
      <c r="S337" s="144"/>
      <c r="T337" s="144"/>
    </row>
    <row r="338" spans="1:20" ht="32">
      <c r="A338" s="4" t="str">
        <f t="shared" si="76"/>
        <v>Industry</v>
      </c>
      <c r="B338" s="4" t="str">
        <f t="shared" si="76"/>
        <v>Electrification + Hydrogen</v>
      </c>
      <c r="C338" s="4" t="str">
        <f t="shared" si="76"/>
        <v>Fraction of Industrial Fuel Use Shifted to Other Fuels</v>
      </c>
      <c r="D338" s="147" t="s">
        <v>143</v>
      </c>
      <c r="E338" s="144" t="s">
        <v>1194</v>
      </c>
      <c r="F338" s="147" t="s">
        <v>779</v>
      </c>
      <c r="G338" s="144" t="s">
        <v>1198</v>
      </c>
      <c r="H338" s="108">
        <v>398</v>
      </c>
      <c r="I338" s="144" t="s">
        <v>47</v>
      </c>
      <c r="J338" s="4" t="str">
        <f t="shared" si="79"/>
        <v>Electrification + Hydrogen</v>
      </c>
      <c r="K338" s="4" t="str">
        <f t="shared" si="79"/>
        <v>indst fuel type shifting</v>
      </c>
      <c r="L338" s="60">
        <f t="shared" si="79"/>
        <v>0</v>
      </c>
      <c r="M338" s="60">
        <f t="shared" si="79"/>
        <v>1</v>
      </c>
      <c r="N338" s="60">
        <f t="shared" si="79"/>
        <v>0.01</v>
      </c>
      <c r="O338" s="151" t="str">
        <f t="shared" si="79"/>
        <v>% of fuel shifted</v>
      </c>
      <c r="P338" s="144"/>
      <c r="Q338" s="151" t="str">
        <f t="shared" si="78"/>
        <v>industry-ag-main.html=fuel-switching</v>
      </c>
      <c r="R338" s="158" t="str">
        <f t="shared" si="78"/>
        <v>industry-elec-and-hydrogen.html</v>
      </c>
      <c r="S338" s="144"/>
      <c r="T338" s="144"/>
    </row>
    <row r="339" spans="1:20" ht="32">
      <c r="A339" s="4" t="str">
        <f t="shared" si="76"/>
        <v>Industry</v>
      </c>
      <c r="B339" s="4" t="str">
        <f t="shared" si="76"/>
        <v>Electrification + Hydrogen</v>
      </c>
      <c r="C339" s="4" t="str">
        <f t="shared" si="76"/>
        <v>Fraction of Industrial Fuel Use Shifted to Other Fuels</v>
      </c>
      <c r="D339" s="147" t="s">
        <v>143</v>
      </c>
      <c r="E339" s="144" t="s">
        <v>1195</v>
      </c>
      <c r="F339" s="147" t="s">
        <v>779</v>
      </c>
      <c r="G339" s="144" t="s">
        <v>1199</v>
      </c>
      <c r="H339" s="108">
        <v>399</v>
      </c>
      <c r="I339" s="144" t="s">
        <v>47</v>
      </c>
      <c r="J339" s="4" t="str">
        <f t="shared" si="79"/>
        <v>Electrification + Hydrogen</v>
      </c>
      <c r="K339" s="4" t="str">
        <f t="shared" si="79"/>
        <v>indst fuel type shifting</v>
      </c>
      <c r="L339" s="60">
        <f t="shared" si="79"/>
        <v>0</v>
      </c>
      <c r="M339" s="60">
        <f t="shared" si="79"/>
        <v>1</v>
      </c>
      <c r="N339" s="60">
        <f t="shared" si="79"/>
        <v>0.01</v>
      </c>
      <c r="O339" s="151" t="str">
        <f t="shared" si="79"/>
        <v>% of fuel shifted</v>
      </c>
      <c r="P339" s="144"/>
      <c r="Q339" s="151" t="str">
        <f t="shared" si="78"/>
        <v>industry-ag-main.html=fuel-switching</v>
      </c>
      <c r="R339" s="158" t="str">
        <f t="shared" si="78"/>
        <v>industry-elec-and-hydrogen.html</v>
      </c>
      <c r="S339" s="144"/>
      <c r="T339" s="144"/>
    </row>
    <row r="340" spans="1:20" ht="32">
      <c r="A340" s="4" t="str">
        <f t="shared" si="76"/>
        <v>Industry</v>
      </c>
      <c r="B340" s="4" t="str">
        <f t="shared" si="76"/>
        <v>Electrification + Hydrogen</v>
      </c>
      <c r="C340" s="4" t="str">
        <f t="shared" si="76"/>
        <v>Fraction of Industrial Fuel Use Shifted to Other Fuels</v>
      </c>
      <c r="D340" s="147" t="s">
        <v>143</v>
      </c>
      <c r="E340" s="144" t="s">
        <v>1192</v>
      </c>
      <c r="F340" s="147" t="s">
        <v>779</v>
      </c>
      <c r="G340" s="144" t="s">
        <v>1197</v>
      </c>
      <c r="H340" s="108">
        <v>400</v>
      </c>
      <c r="I340" s="144" t="s">
        <v>47</v>
      </c>
      <c r="J340" s="4" t="str">
        <f t="shared" si="79"/>
        <v>Electrification + Hydrogen</v>
      </c>
      <c r="K340" s="4" t="str">
        <f t="shared" si="79"/>
        <v>indst fuel type shifting</v>
      </c>
      <c r="L340" s="60">
        <f t="shared" si="79"/>
        <v>0</v>
      </c>
      <c r="M340" s="60">
        <f t="shared" si="79"/>
        <v>1</v>
      </c>
      <c r="N340" s="60">
        <f t="shared" si="79"/>
        <v>0.01</v>
      </c>
      <c r="O340" s="151" t="str">
        <f t="shared" si="79"/>
        <v>% of fuel shifted</v>
      </c>
      <c r="P340" s="144"/>
      <c r="Q340" s="151" t="str">
        <f t="shared" si="78"/>
        <v>industry-ag-main.html=fuel-switching</v>
      </c>
      <c r="R340" s="158" t="str">
        <f t="shared" si="78"/>
        <v>industry-elec-and-hydrogen.html</v>
      </c>
      <c r="S340" s="144"/>
      <c r="T340" s="144"/>
    </row>
    <row r="341" spans="1:20" ht="32">
      <c r="A341" s="4" t="str">
        <f t="shared" si="76"/>
        <v>Industry</v>
      </c>
      <c r="B341" s="4" t="str">
        <f t="shared" si="76"/>
        <v>Electrification + Hydrogen</v>
      </c>
      <c r="C341" s="4" t="str">
        <f t="shared" si="76"/>
        <v>Fraction of Industrial Fuel Use Shifted to Other Fuels</v>
      </c>
      <c r="D341" s="147" t="s">
        <v>144</v>
      </c>
      <c r="E341" s="144" t="s">
        <v>764</v>
      </c>
      <c r="F341" s="147" t="s">
        <v>780</v>
      </c>
      <c r="G341" s="144" t="s">
        <v>770</v>
      </c>
      <c r="H341" s="108">
        <v>401</v>
      </c>
      <c r="I341" s="144" t="s">
        <v>47</v>
      </c>
      <c r="J341" s="4" t="str">
        <f t="shared" si="79"/>
        <v>Electrification + Hydrogen</v>
      </c>
      <c r="K341" s="4" t="str">
        <f t="shared" si="79"/>
        <v>indst fuel type shifting</v>
      </c>
      <c r="L341" s="60">
        <f t="shared" si="79"/>
        <v>0</v>
      </c>
      <c r="M341" s="60">
        <f t="shared" si="79"/>
        <v>1</v>
      </c>
      <c r="N341" s="60">
        <f t="shared" si="79"/>
        <v>0.01</v>
      </c>
      <c r="O341" s="151" t="str">
        <f t="shared" si="79"/>
        <v>% of fuel shifted</v>
      </c>
      <c r="P341" s="144"/>
      <c r="Q341" s="151" t="str">
        <f t="shared" si="78"/>
        <v>industry-ag-main.html=fuel-switching</v>
      </c>
      <c r="R341" s="158" t="str">
        <f t="shared" si="78"/>
        <v>industry-elec-and-hydrogen.html</v>
      </c>
      <c r="S341" s="144"/>
      <c r="T341" s="144"/>
    </row>
    <row r="342" spans="1:20" ht="112">
      <c r="A342" s="4" t="str">
        <f t="shared" ref="A342:C361" si="80">A$321</f>
        <v>Industry</v>
      </c>
      <c r="B342" s="4" t="str">
        <f t="shared" si="80"/>
        <v>Electrification + Hydrogen</v>
      </c>
      <c r="C342" s="4" t="str">
        <f t="shared" si="80"/>
        <v>Fraction of Industrial Fuel Use Shifted to Other Fuels</v>
      </c>
      <c r="D342" s="147" t="s">
        <v>144</v>
      </c>
      <c r="E342" s="144" t="s">
        <v>765</v>
      </c>
      <c r="F342" s="147" t="s">
        <v>780</v>
      </c>
      <c r="G342" s="144" t="s">
        <v>773</v>
      </c>
      <c r="H342" s="108">
        <v>402</v>
      </c>
      <c r="I342" s="144" t="s">
        <v>46</v>
      </c>
      <c r="J342" s="4" t="str">
        <f t="shared" ref="J342:O351" si="81">J$321</f>
        <v>Electrification + Hydrogen</v>
      </c>
      <c r="K342" s="4" t="str">
        <f t="shared" si="81"/>
        <v>indst fuel type shifting</v>
      </c>
      <c r="L342" s="60">
        <f t="shared" si="81"/>
        <v>0</v>
      </c>
      <c r="M342" s="60">
        <f t="shared" si="81"/>
        <v>1</v>
      </c>
      <c r="N342" s="60">
        <f t="shared" si="81"/>
        <v>0.01</v>
      </c>
      <c r="O342" s="151" t="str">
        <f t="shared" si="81"/>
        <v>% of fuel shifted</v>
      </c>
      <c r="P342" s="144" t="s">
        <v>1537</v>
      </c>
      <c r="Q342" s="151" t="str">
        <f t="shared" ref="Q342:R361" si="82">Q$321</f>
        <v>industry-ag-main.html=fuel-switching</v>
      </c>
      <c r="R342" s="158" t="str">
        <f t="shared" si="82"/>
        <v>industry-elec-and-hydrogen.html</v>
      </c>
      <c r="S342" s="144"/>
      <c r="T342" s="144"/>
    </row>
    <row r="343" spans="1:20" ht="128">
      <c r="A343" s="4" t="str">
        <f t="shared" si="80"/>
        <v>Industry</v>
      </c>
      <c r="B343" s="4" t="str">
        <f t="shared" si="80"/>
        <v>Electrification + Hydrogen</v>
      </c>
      <c r="C343" s="4" t="str">
        <f t="shared" si="80"/>
        <v>Fraction of Industrial Fuel Use Shifted to Other Fuels</v>
      </c>
      <c r="D343" s="147" t="s">
        <v>144</v>
      </c>
      <c r="E343" s="144" t="s">
        <v>766</v>
      </c>
      <c r="F343" s="147" t="s">
        <v>780</v>
      </c>
      <c r="G343" s="144" t="s">
        <v>774</v>
      </c>
      <c r="H343" s="108">
        <v>403</v>
      </c>
      <c r="I343" s="144" t="s">
        <v>46</v>
      </c>
      <c r="J343" s="4" t="str">
        <f t="shared" si="81"/>
        <v>Electrification + Hydrogen</v>
      </c>
      <c r="K343" s="4" t="str">
        <f t="shared" si="81"/>
        <v>indst fuel type shifting</v>
      </c>
      <c r="L343" s="60">
        <f t="shared" si="81"/>
        <v>0</v>
      </c>
      <c r="M343" s="60">
        <f t="shared" si="81"/>
        <v>1</v>
      </c>
      <c r="N343" s="60">
        <f t="shared" si="81"/>
        <v>0.01</v>
      </c>
      <c r="O343" s="151" t="str">
        <f t="shared" si="81"/>
        <v>% of fuel shifted</v>
      </c>
      <c r="P343" s="144" t="s">
        <v>1538</v>
      </c>
      <c r="Q343" s="151" t="str">
        <f t="shared" si="82"/>
        <v>industry-ag-main.html=fuel-switching</v>
      </c>
      <c r="R343" s="158" t="str">
        <f t="shared" si="82"/>
        <v>industry-elec-and-hydrogen.html</v>
      </c>
      <c r="S343" s="144"/>
      <c r="T343" s="144"/>
    </row>
    <row r="344" spans="1:20" ht="32">
      <c r="A344" s="4" t="str">
        <f t="shared" si="80"/>
        <v>Industry</v>
      </c>
      <c r="B344" s="4" t="str">
        <f t="shared" si="80"/>
        <v>Electrification + Hydrogen</v>
      </c>
      <c r="C344" s="4" t="str">
        <f t="shared" si="80"/>
        <v>Fraction of Industrial Fuel Use Shifted to Other Fuels</v>
      </c>
      <c r="D344" s="147" t="s">
        <v>144</v>
      </c>
      <c r="E344" s="144" t="s">
        <v>767</v>
      </c>
      <c r="F344" s="147" t="s">
        <v>780</v>
      </c>
      <c r="G344" s="144" t="s">
        <v>771</v>
      </c>
      <c r="H344" s="108">
        <v>404</v>
      </c>
      <c r="I344" s="144" t="s">
        <v>47</v>
      </c>
      <c r="J344" s="4" t="str">
        <f t="shared" si="81"/>
        <v>Electrification + Hydrogen</v>
      </c>
      <c r="K344" s="4" t="str">
        <f t="shared" si="81"/>
        <v>indst fuel type shifting</v>
      </c>
      <c r="L344" s="60">
        <f t="shared" si="81"/>
        <v>0</v>
      </c>
      <c r="M344" s="60">
        <f t="shared" si="81"/>
        <v>1</v>
      </c>
      <c r="N344" s="60">
        <f t="shared" si="81"/>
        <v>0.01</v>
      </c>
      <c r="O344" s="151" t="str">
        <f t="shared" si="81"/>
        <v>% of fuel shifted</v>
      </c>
      <c r="P344" s="144"/>
      <c r="Q344" s="151" t="str">
        <f t="shared" si="82"/>
        <v>industry-ag-main.html=fuel-switching</v>
      </c>
      <c r="R344" s="158" t="str">
        <f t="shared" si="82"/>
        <v>industry-elec-and-hydrogen.html</v>
      </c>
      <c r="S344" s="144"/>
      <c r="T344" s="144"/>
    </row>
    <row r="345" spans="1:20" ht="128">
      <c r="A345" s="4" t="str">
        <f t="shared" si="80"/>
        <v>Industry</v>
      </c>
      <c r="B345" s="4" t="str">
        <f t="shared" si="80"/>
        <v>Electrification + Hydrogen</v>
      </c>
      <c r="C345" s="4" t="str">
        <f t="shared" si="80"/>
        <v>Fraction of Industrial Fuel Use Shifted to Other Fuels</v>
      </c>
      <c r="D345" s="147" t="s">
        <v>144</v>
      </c>
      <c r="E345" s="144" t="s">
        <v>768</v>
      </c>
      <c r="F345" s="147" t="s">
        <v>780</v>
      </c>
      <c r="G345" s="144" t="s">
        <v>772</v>
      </c>
      <c r="H345" s="108">
        <v>405</v>
      </c>
      <c r="I345" s="144" t="s">
        <v>46</v>
      </c>
      <c r="J345" s="4" t="str">
        <f t="shared" si="81"/>
        <v>Electrification + Hydrogen</v>
      </c>
      <c r="K345" s="4" t="str">
        <f t="shared" si="81"/>
        <v>indst fuel type shifting</v>
      </c>
      <c r="L345" s="60">
        <f t="shared" si="81"/>
        <v>0</v>
      </c>
      <c r="M345" s="60">
        <f t="shared" si="81"/>
        <v>1</v>
      </c>
      <c r="N345" s="60">
        <f t="shared" si="81"/>
        <v>0.01</v>
      </c>
      <c r="O345" s="151" t="str">
        <f t="shared" si="81"/>
        <v>% of fuel shifted</v>
      </c>
      <c r="P345" s="144" t="s">
        <v>1539</v>
      </c>
      <c r="Q345" s="151" t="str">
        <f t="shared" si="82"/>
        <v>industry-ag-main.html=fuel-switching</v>
      </c>
      <c r="R345" s="158" t="str">
        <f t="shared" si="82"/>
        <v>industry-elec-and-hydrogen.html</v>
      </c>
      <c r="S345" s="144"/>
      <c r="T345" s="144"/>
    </row>
    <row r="346" spans="1:20" ht="32">
      <c r="A346" s="4" t="str">
        <f t="shared" si="80"/>
        <v>Industry</v>
      </c>
      <c r="B346" s="4" t="str">
        <f t="shared" si="80"/>
        <v>Electrification + Hydrogen</v>
      </c>
      <c r="C346" s="4" t="str">
        <f t="shared" si="80"/>
        <v>Fraction of Industrial Fuel Use Shifted to Other Fuels</v>
      </c>
      <c r="D346" s="147" t="s">
        <v>144</v>
      </c>
      <c r="E346" s="144" t="s">
        <v>769</v>
      </c>
      <c r="F346" s="147" t="s">
        <v>780</v>
      </c>
      <c r="G346" s="144" t="s">
        <v>775</v>
      </c>
      <c r="H346" s="108">
        <v>406</v>
      </c>
      <c r="I346" s="144" t="s">
        <v>47</v>
      </c>
      <c r="J346" s="4" t="str">
        <f t="shared" si="81"/>
        <v>Electrification + Hydrogen</v>
      </c>
      <c r="K346" s="4" t="str">
        <f t="shared" si="81"/>
        <v>indst fuel type shifting</v>
      </c>
      <c r="L346" s="60">
        <f t="shared" si="81"/>
        <v>0</v>
      </c>
      <c r="M346" s="60">
        <f t="shared" si="81"/>
        <v>1</v>
      </c>
      <c r="N346" s="60">
        <f t="shared" si="81"/>
        <v>0.01</v>
      </c>
      <c r="O346" s="151" t="str">
        <f t="shared" si="81"/>
        <v>% of fuel shifted</v>
      </c>
      <c r="P346" s="144"/>
      <c r="Q346" s="151" t="str">
        <f t="shared" si="82"/>
        <v>industry-ag-main.html=fuel-switching</v>
      </c>
      <c r="R346" s="158" t="str">
        <f t="shared" si="82"/>
        <v>industry-elec-and-hydrogen.html</v>
      </c>
      <c r="S346" s="144"/>
      <c r="T346" s="144"/>
    </row>
    <row r="347" spans="1:20" ht="32">
      <c r="A347" s="4" t="str">
        <f t="shared" si="80"/>
        <v>Industry</v>
      </c>
      <c r="B347" s="4" t="str">
        <f t="shared" si="80"/>
        <v>Electrification + Hydrogen</v>
      </c>
      <c r="C347" s="4" t="str">
        <f t="shared" si="80"/>
        <v>Fraction of Industrial Fuel Use Shifted to Other Fuels</v>
      </c>
      <c r="D347" s="147" t="s">
        <v>144</v>
      </c>
      <c r="E347" s="144" t="s">
        <v>1193</v>
      </c>
      <c r="F347" s="147" t="s">
        <v>780</v>
      </c>
      <c r="G347" s="144" t="s">
        <v>1196</v>
      </c>
      <c r="H347" s="108">
        <v>407</v>
      </c>
      <c r="I347" s="144" t="s">
        <v>47</v>
      </c>
      <c r="J347" s="4" t="str">
        <f t="shared" si="81"/>
        <v>Electrification + Hydrogen</v>
      </c>
      <c r="K347" s="4" t="str">
        <f t="shared" si="81"/>
        <v>indst fuel type shifting</v>
      </c>
      <c r="L347" s="60">
        <f t="shared" si="81"/>
        <v>0</v>
      </c>
      <c r="M347" s="60">
        <f t="shared" si="81"/>
        <v>1</v>
      </c>
      <c r="N347" s="60">
        <f t="shared" si="81"/>
        <v>0.01</v>
      </c>
      <c r="O347" s="151" t="str">
        <f t="shared" si="81"/>
        <v>% of fuel shifted</v>
      </c>
      <c r="P347" s="144"/>
      <c r="Q347" s="151" t="str">
        <f t="shared" si="82"/>
        <v>industry-ag-main.html=fuel-switching</v>
      </c>
      <c r="R347" s="158" t="str">
        <f t="shared" si="82"/>
        <v>industry-elec-and-hydrogen.html</v>
      </c>
      <c r="S347" s="144"/>
      <c r="T347" s="144"/>
    </row>
    <row r="348" spans="1:20" ht="128">
      <c r="A348" s="4" t="str">
        <f t="shared" si="80"/>
        <v>Industry</v>
      </c>
      <c r="B348" s="4" t="str">
        <f t="shared" si="80"/>
        <v>Electrification + Hydrogen</v>
      </c>
      <c r="C348" s="4" t="str">
        <f t="shared" si="80"/>
        <v>Fraction of Industrial Fuel Use Shifted to Other Fuels</v>
      </c>
      <c r="D348" s="147" t="s">
        <v>144</v>
      </c>
      <c r="E348" s="144" t="s">
        <v>1194</v>
      </c>
      <c r="F348" s="147" t="s">
        <v>780</v>
      </c>
      <c r="G348" s="144" t="s">
        <v>1198</v>
      </c>
      <c r="H348" s="108">
        <v>408</v>
      </c>
      <c r="I348" s="144" t="s">
        <v>46</v>
      </c>
      <c r="J348" s="4" t="str">
        <f t="shared" si="81"/>
        <v>Electrification + Hydrogen</v>
      </c>
      <c r="K348" s="4" t="str">
        <f t="shared" si="81"/>
        <v>indst fuel type shifting</v>
      </c>
      <c r="L348" s="60">
        <f t="shared" si="81"/>
        <v>0</v>
      </c>
      <c r="M348" s="60">
        <f t="shared" si="81"/>
        <v>1</v>
      </c>
      <c r="N348" s="60">
        <f t="shared" si="81"/>
        <v>0.01</v>
      </c>
      <c r="O348" s="151" t="str">
        <f t="shared" si="81"/>
        <v>% of fuel shifted</v>
      </c>
      <c r="P348" s="144" t="s">
        <v>1540</v>
      </c>
      <c r="Q348" s="151" t="str">
        <f t="shared" si="82"/>
        <v>industry-ag-main.html=fuel-switching</v>
      </c>
      <c r="R348" s="158" t="str">
        <f t="shared" si="82"/>
        <v>industry-elec-and-hydrogen.html</v>
      </c>
      <c r="S348" s="144"/>
      <c r="T348" s="144"/>
    </row>
    <row r="349" spans="1:20" ht="128">
      <c r="A349" s="4" t="str">
        <f t="shared" si="80"/>
        <v>Industry</v>
      </c>
      <c r="B349" s="4" t="str">
        <f t="shared" si="80"/>
        <v>Electrification + Hydrogen</v>
      </c>
      <c r="C349" s="4" t="str">
        <f t="shared" si="80"/>
        <v>Fraction of Industrial Fuel Use Shifted to Other Fuels</v>
      </c>
      <c r="D349" s="147" t="s">
        <v>144</v>
      </c>
      <c r="E349" s="144" t="s">
        <v>1195</v>
      </c>
      <c r="F349" s="147" t="s">
        <v>780</v>
      </c>
      <c r="G349" s="144" t="s">
        <v>1199</v>
      </c>
      <c r="H349" s="108">
        <v>409</v>
      </c>
      <c r="I349" s="144" t="s">
        <v>46</v>
      </c>
      <c r="J349" s="4" t="str">
        <f t="shared" si="81"/>
        <v>Electrification + Hydrogen</v>
      </c>
      <c r="K349" s="4" t="str">
        <f t="shared" si="81"/>
        <v>indst fuel type shifting</v>
      </c>
      <c r="L349" s="60">
        <f t="shared" si="81"/>
        <v>0</v>
      </c>
      <c r="M349" s="60">
        <f t="shared" si="81"/>
        <v>1</v>
      </c>
      <c r="N349" s="60">
        <f t="shared" si="81"/>
        <v>0.01</v>
      </c>
      <c r="O349" s="151" t="str">
        <f t="shared" si="81"/>
        <v>% of fuel shifted</v>
      </c>
      <c r="P349" s="144" t="s">
        <v>1541</v>
      </c>
      <c r="Q349" s="151" t="str">
        <f t="shared" si="82"/>
        <v>industry-ag-main.html=fuel-switching</v>
      </c>
      <c r="R349" s="158" t="str">
        <f t="shared" si="82"/>
        <v>industry-elec-and-hydrogen.html</v>
      </c>
      <c r="S349" s="144"/>
      <c r="T349" s="144"/>
    </row>
    <row r="350" spans="1:20" ht="32">
      <c r="A350" s="4" t="str">
        <f t="shared" si="80"/>
        <v>Industry</v>
      </c>
      <c r="B350" s="4" t="str">
        <f t="shared" si="80"/>
        <v>Electrification + Hydrogen</v>
      </c>
      <c r="C350" s="4" t="str">
        <f t="shared" si="80"/>
        <v>Fraction of Industrial Fuel Use Shifted to Other Fuels</v>
      </c>
      <c r="D350" s="147" t="s">
        <v>144</v>
      </c>
      <c r="E350" s="144" t="s">
        <v>1192</v>
      </c>
      <c r="F350" s="147" t="s">
        <v>780</v>
      </c>
      <c r="G350" s="144" t="s">
        <v>1197</v>
      </c>
      <c r="H350" s="108">
        <v>410</v>
      </c>
      <c r="I350" s="144" t="s">
        <v>47</v>
      </c>
      <c r="J350" s="4" t="str">
        <f t="shared" si="81"/>
        <v>Electrification + Hydrogen</v>
      </c>
      <c r="K350" s="4" t="str">
        <f t="shared" si="81"/>
        <v>indst fuel type shifting</v>
      </c>
      <c r="L350" s="60">
        <f t="shared" si="81"/>
        <v>0</v>
      </c>
      <c r="M350" s="60">
        <f t="shared" si="81"/>
        <v>1</v>
      </c>
      <c r="N350" s="60">
        <f t="shared" si="81"/>
        <v>0.01</v>
      </c>
      <c r="O350" s="151" t="str">
        <f t="shared" si="81"/>
        <v>% of fuel shifted</v>
      </c>
      <c r="P350" s="144"/>
      <c r="Q350" s="151" t="str">
        <f t="shared" si="82"/>
        <v>industry-ag-main.html=fuel-switching</v>
      </c>
      <c r="R350" s="158" t="str">
        <f t="shared" si="82"/>
        <v>industry-elec-and-hydrogen.html</v>
      </c>
      <c r="S350" s="144"/>
      <c r="T350" s="144"/>
    </row>
    <row r="351" spans="1:20" ht="32">
      <c r="A351" s="4" t="str">
        <f t="shared" si="80"/>
        <v>Industry</v>
      </c>
      <c r="B351" s="4" t="str">
        <f t="shared" si="80"/>
        <v>Electrification + Hydrogen</v>
      </c>
      <c r="C351" s="4" t="str">
        <f t="shared" si="80"/>
        <v>Fraction of Industrial Fuel Use Shifted to Other Fuels</v>
      </c>
      <c r="D351" s="147" t="s">
        <v>145</v>
      </c>
      <c r="E351" s="144" t="s">
        <v>764</v>
      </c>
      <c r="F351" s="147" t="s">
        <v>781</v>
      </c>
      <c r="G351" s="144" t="s">
        <v>770</v>
      </c>
      <c r="H351" s="108">
        <v>411</v>
      </c>
      <c r="I351" s="144" t="s">
        <v>47</v>
      </c>
      <c r="J351" s="4" t="str">
        <f t="shared" si="81"/>
        <v>Electrification + Hydrogen</v>
      </c>
      <c r="K351" s="4" t="str">
        <f t="shared" si="81"/>
        <v>indst fuel type shifting</v>
      </c>
      <c r="L351" s="60">
        <f t="shared" si="81"/>
        <v>0</v>
      </c>
      <c r="M351" s="60">
        <f t="shared" si="81"/>
        <v>1</v>
      </c>
      <c r="N351" s="60">
        <f t="shared" si="81"/>
        <v>0.01</v>
      </c>
      <c r="O351" s="151" t="str">
        <f t="shared" si="81"/>
        <v>% of fuel shifted</v>
      </c>
      <c r="P351" s="144"/>
      <c r="Q351" s="151" t="str">
        <f t="shared" si="82"/>
        <v>industry-ag-main.html=fuel-switching</v>
      </c>
      <c r="R351" s="158" t="str">
        <f t="shared" si="82"/>
        <v>industry-elec-and-hydrogen.html</v>
      </c>
      <c r="S351" s="144"/>
      <c r="T351" s="144"/>
    </row>
    <row r="352" spans="1:20" ht="112">
      <c r="A352" s="4" t="str">
        <f t="shared" si="80"/>
        <v>Industry</v>
      </c>
      <c r="B352" s="4" t="str">
        <f t="shared" si="80"/>
        <v>Electrification + Hydrogen</v>
      </c>
      <c r="C352" s="4" t="str">
        <f t="shared" si="80"/>
        <v>Fraction of Industrial Fuel Use Shifted to Other Fuels</v>
      </c>
      <c r="D352" s="147" t="s">
        <v>145</v>
      </c>
      <c r="E352" s="144" t="s">
        <v>765</v>
      </c>
      <c r="F352" s="147" t="s">
        <v>781</v>
      </c>
      <c r="G352" s="144" t="s">
        <v>773</v>
      </c>
      <c r="H352" s="108">
        <v>412</v>
      </c>
      <c r="I352" s="144" t="s">
        <v>46</v>
      </c>
      <c r="J352" s="4" t="str">
        <f t="shared" ref="J352:O361" si="83">J$321</f>
        <v>Electrification + Hydrogen</v>
      </c>
      <c r="K352" s="4" t="str">
        <f t="shared" si="83"/>
        <v>indst fuel type shifting</v>
      </c>
      <c r="L352" s="60">
        <f t="shared" si="83"/>
        <v>0</v>
      </c>
      <c r="M352" s="60">
        <f t="shared" si="83"/>
        <v>1</v>
      </c>
      <c r="N352" s="60">
        <f t="shared" si="83"/>
        <v>0.01</v>
      </c>
      <c r="O352" s="151" t="str">
        <f t="shared" si="83"/>
        <v>% of fuel shifted</v>
      </c>
      <c r="P352" s="144" t="s">
        <v>1542</v>
      </c>
      <c r="Q352" s="151" t="str">
        <f t="shared" si="82"/>
        <v>industry-ag-main.html=fuel-switching</v>
      </c>
      <c r="R352" s="158" t="str">
        <f t="shared" si="82"/>
        <v>industry-elec-and-hydrogen.html</v>
      </c>
      <c r="S352" s="144"/>
      <c r="T352" s="144"/>
    </row>
    <row r="353" spans="1:20" ht="128">
      <c r="A353" s="4" t="str">
        <f t="shared" si="80"/>
        <v>Industry</v>
      </c>
      <c r="B353" s="4" t="str">
        <f t="shared" si="80"/>
        <v>Electrification + Hydrogen</v>
      </c>
      <c r="C353" s="4" t="str">
        <f t="shared" si="80"/>
        <v>Fraction of Industrial Fuel Use Shifted to Other Fuels</v>
      </c>
      <c r="D353" s="147" t="s">
        <v>145</v>
      </c>
      <c r="E353" s="144" t="s">
        <v>766</v>
      </c>
      <c r="F353" s="147" t="s">
        <v>781</v>
      </c>
      <c r="G353" s="144" t="s">
        <v>774</v>
      </c>
      <c r="H353" s="108">
        <v>413</v>
      </c>
      <c r="I353" s="144" t="s">
        <v>46</v>
      </c>
      <c r="J353" s="4" t="str">
        <f t="shared" si="83"/>
        <v>Electrification + Hydrogen</v>
      </c>
      <c r="K353" s="4" t="str">
        <f t="shared" si="83"/>
        <v>indst fuel type shifting</v>
      </c>
      <c r="L353" s="60">
        <f t="shared" si="83"/>
        <v>0</v>
      </c>
      <c r="M353" s="60">
        <f t="shared" si="83"/>
        <v>1</v>
      </c>
      <c r="N353" s="60">
        <f t="shared" si="83"/>
        <v>0.01</v>
      </c>
      <c r="O353" s="151" t="str">
        <f t="shared" si="83"/>
        <v>% of fuel shifted</v>
      </c>
      <c r="P353" s="144" t="s">
        <v>1543</v>
      </c>
      <c r="Q353" s="151" t="str">
        <f t="shared" si="82"/>
        <v>industry-ag-main.html=fuel-switching</v>
      </c>
      <c r="R353" s="158" t="str">
        <f t="shared" si="82"/>
        <v>industry-elec-and-hydrogen.html</v>
      </c>
      <c r="S353" s="144"/>
      <c r="T353" s="144"/>
    </row>
    <row r="354" spans="1:20" ht="32">
      <c r="A354" s="4" t="str">
        <f t="shared" si="80"/>
        <v>Industry</v>
      </c>
      <c r="B354" s="4" t="str">
        <f t="shared" si="80"/>
        <v>Electrification + Hydrogen</v>
      </c>
      <c r="C354" s="4" t="str">
        <f t="shared" si="80"/>
        <v>Fraction of Industrial Fuel Use Shifted to Other Fuels</v>
      </c>
      <c r="D354" s="147" t="s">
        <v>145</v>
      </c>
      <c r="E354" s="144" t="s">
        <v>767</v>
      </c>
      <c r="F354" s="147" t="s">
        <v>781</v>
      </c>
      <c r="G354" s="144" t="s">
        <v>771</v>
      </c>
      <c r="H354" s="108">
        <v>414</v>
      </c>
      <c r="I354" s="144" t="s">
        <v>47</v>
      </c>
      <c r="J354" s="4" t="str">
        <f t="shared" si="83"/>
        <v>Electrification + Hydrogen</v>
      </c>
      <c r="K354" s="4" t="str">
        <f t="shared" si="83"/>
        <v>indst fuel type shifting</v>
      </c>
      <c r="L354" s="60">
        <f t="shared" si="83"/>
        <v>0</v>
      </c>
      <c r="M354" s="60">
        <f t="shared" si="83"/>
        <v>1</v>
      </c>
      <c r="N354" s="60">
        <f t="shared" si="83"/>
        <v>0.01</v>
      </c>
      <c r="O354" s="151" t="str">
        <f t="shared" si="83"/>
        <v>% of fuel shifted</v>
      </c>
      <c r="P354" s="144"/>
      <c r="Q354" s="151" t="str">
        <f t="shared" si="82"/>
        <v>industry-ag-main.html=fuel-switching</v>
      </c>
      <c r="R354" s="158" t="str">
        <f t="shared" si="82"/>
        <v>industry-elec-and-hydrogen.html</v>
      </c>
      <c r="S354" s="144"/>
      <c r="T354" s="144"/>
    </row>
    <row r="355" spans="1:20" ht="128">
      <c r="A355" s="4" t="str">
        <f t="shared" si="80"/>
        <v>Industry</v>
      </c>
      <c r="B355" s="4" t="str">
        <f t="shared" si="80"/>
        <v>Electrification + Hydrogen</v>
      </c>
      <c r="C355" s="4" t="str">
        <f t="shared" si="80"/>
        <v>Fraction of Industrial Fuel Use Shifted to Other Fuels</v>
      </c>
      <c r="D355" s="147" t="s">
        <v>145</v>
      </c>
      <c r="E355" s="144" t="s">
        <v>768</v>
      </c>
      <c r="F355" s="147" t="s">
        <v>781</v>
      </c>
      <c r="G355" s="144" t="s">
        <v>772</v>
      </c>
      <c r="H355" s="108">
        <v>415</v>
      </c>
      <c r="I355" s="144" t="s">
        <v>46</v>
      </c>
      <c r="J355" s="4" t="str">
        <f t="shared" si="83"/>
        <v>Electrification + Hydrogen</v>
      </c>
      <c r="K355" s="4" t="str">
        <f t="shared" si="83"/>
        <v>indst fuel type shifting</v>
      </c>
      <c r="L355" s="60">
        <f t="shared" si="83"/>
        <v>0</v>
      </c>
      <c r="M355" s="60">
        <f t="shared" si="83"/>
        <v>1</v>
      </c>
      <c r="N355" s="60">
        <f t="shared" si="83"/>
        <v>0.01</v>
      </c>
      <c r="O355" s="151" t="str">
        <f t="shared" si="83"/>
        <v>% of fuel shifted</v>
      </c>
      <c r="P355" s="144" t="s">
        <v>1544</v>
      </c>
      <c r="Q355" s="151" t="str">
        <f t="shared" si="82"/>
        <v>industry-ag-main.html=fuel-switching</v>
      </c>
      <c r="R355" s="158" t="str">
        <f t="shared" si="82"/>
        <v>industry-elec-and-hydrogen.html</v>
      </c>
      <c r="S355" s="144"/>
      <c r="T355" s="144"/>
    </row>
    <row r="356" spans="1:20" ht="32">
      <c r="A356" s="4" t="str">
        <f t="shared" si="80"/>
        <v>Industry</v>
      </c>
      <c r="B356" s="4" t="str">
        <f t="shared" si="80"/>
        <v>Electrification + Hydrogen</v>
      </c>
      <c r="C356" s="4" t="str">
        <f t="shared" si="80"/>
        <v>Fraction of Industrial Fuel Use Shifted to Other Fuels</v>
      </c>
      <c r="D356" s="147" t="s">
        <v>145</v>
      </c>
      <c r="E356" s="144" t="s">
        <v>769</v>
      </c>
      <c r="F356" s="147" t="s">
        <v>781</v>
      </c>
      <c r="G356" s="144" t="s">
        <v>775</v>
      </c>
      <c r="H356" s="108">
        <v>416</v>
      </c>
      <c r="I356" s="144" t="s">
        <v>47</v>
      </c>
      <c r="J356" s="4" t="str">
        <f t="shared" si="83"/>
        <v>Electrification + Hydrogen</v>
      </c>
      <c r="K356" s="4" t="str">
        <f t="shared" si="83"/>
        <v>indst fuel type shifting</v>
      </c>
      <c r="L356" s="60">
        <f t="shared" si="83"/>
        <v>0</v>
      </c>
      <c r="M356" s="60">
        <f t="shared" si="83"/>
        <v>1</v>
      </c>
      <c r="N356" s="60">
        <f t="shared" si="83"/>
        <v>0.01</v>
      </c>
      <c r="O356" s="151" t="str">
        <f t="shared" si="83"/>
        <v>% of fuel shifted</v>
      </c>
      <c r="P356" s="144"/>
      <c r="Q356" s="151" t="str">
        <f t="shared" si="82"/>
        <v>industry-ag-main.html=fuel-switching</v>
      </c>
      <c r="R356" s="158" t="str">
        <f t="shared" si="82"/>
        <v>industry-elec-and-hydrogen.html</v>
      </c>
      <c r="S356" s="144"/>
      <c r="T356" s="144"/>
    </row>
    <row r="357" spans="1:20" ht="32">
      <c r="A357" s="4" t="str">
        <f t="shared" si="80"/>
        <v>Industry</v>
      </c>
      <c r="B357" s="4" t="str">
        <f t="shared" si="80"/>
        <v>Electrification + Hydrogen</v>
      </c>
      <c r="C357" s="4" t="str">
        <f t="shared" si="80"/>
        <v>Fraction of Industrial Fuel Use Shifted to Other Fuels</v>
      </c>
      <c r="D357" s="147" t="s">
        <v>145</v>
      </c>
      <c r="E357" s="144" t="s">
        <v>1193</v>
      </c>
      <c r="F357" s="147" t="s">
        <v>781</v>
      </c>
      <c r="G357" s="144" t="s">
        <v>1196</v>
      </c>
      <c r="H357" s="108">
        <v>417</v>
      </c>
      <c r="I357" s="144" t="s">
        <v>47</v>
      </c>
      <c r="J357" s="4" t="str">
        <f t="shared" si="83"/>
        <v>Electrification + Hydrogen</v>
      </c>
      <c r="K357" s="4" t="str">
        <f t="shared" si="83"/>
        <v>indst fuel type shifting</v>
      </c>
      <c r="L357" s="60">
        <f t="shared" si="83"/>
        <v>0</v>
      </c>
      <c r="M357" s="60">
        <f t="shared" si="83"/>
        <v>1</v>
      </c>
      <c r="N357" s="60">
        <f t="shared" si="83"/>
        <v>0.01</v>
      </c>
      <c r="O357" s="151" t="str">
        <f t="shared" si="83"/>
        <v>% of fuel shifted</v>
      </c>
      <c r="P357" s="144"/>
      <c r="Q357" s="151" t="str">
        <f t="shared" si="82"/>
        <v>industry-ag-main.html=fuel-switching</v>
      </c>
      <c r="R357" s="158" t="str">
        <f t="shared" si="82"/>
        <v>industry-elec-and-hydrogen.html</v>
      </c>
      <c r="S357" s="144"/>
      <c r="T357" s="144"/>
    </row>
    <row r="358" spans="1:20" ht="128">
      <c r="A358" s="4" t="str">
        <f t="shared" si="80"/>
        <v>Industry</v>
      </c>
      <c r="B358" s="4" t="str">
        <f t="shared" si="80"/>
        <v>Electrification + Hydrogen</v>
      </c>
      <c r="C358" s="4" t="str">
        <f t="shared" si="80"/>
        <v>Fraction of Industrial Fuel Use Shifted to Other Fuels</v>
      </c>
      <c r="D358" s="147" t="s">
        <v>145</v>
      </c>
      <c r="E358" s="144" t="s">
        <v>1194</v>
      </c>
      <c r="F358" s="147" t="s">
        <v>781</v>
      </c>
      <c r="G358" s="144" t="s">
        <v>1198</v>
      </c>
      <c r="H358" s="108">
        <v>418</v>
      </c>
      <c r="I358" s="144" t="s">
        <v>46</v>
      </c>
      <c r="J358" s="4" t="str">
        <f t="shared" si="83"/>
        <v>Electrification + Hydrogen</v>
      </c>
      <c r="K358" s="4" t="str">
        <f t="shared" si="83"/>
        <v>indst fuel type shifting</v>
      </c>
      <c r="L358" s="60">
        <f t="shared" si="83"/>
        <v>0</v>
      </c>
      <c r="M358" s="60">
        <f t="shared" si="83"/>
        <v>1</v>
      </c>
      <c r="N358" s="60">
        <f t="shared" si="83"/>
        <v>0.01</v>
      </c>
      <c r="O358" s="151" t="str">
        <f t="shared" si="83"/>
        <v>% of fuel shifted</v>
      </c>
      <c r="P358" s="144" t="s">
        <v>1545</v>
      </c>
      <c r="Q358" s="151" t="str">
        <f t="shared" si="82"/>
        <v>industry-ag-main.html=fuel-switching</v>
      </c>
      <c r="R358" s="158" t="str">
        <f t="shared" si="82"/>
        <v>industry-elec-and-hydrogen.html</v>
      </c>
      <c r="S358" s="144"/>
      <c r="T358" s="144"/>
    </row>
    <row r="359" spans="1:20" ht="128">
      <c r="A359" s="4" t="str">
        <f t="shared" si="80"/>
        <v>Industry</v>
      </c>
      <c r="B359" s="4" t="str">
        <f t="shared" si="80"/>
        <v>Electrification + Hydrogen</v>
      </c>
      <c r="C359" s="4" t="str">
        <f t="shared" si="80"/>
        <v>Fraction of Industrial Fuel Use Shifted to Other Fuels</v>
      </c>
      <c r="D359" s="147" t="s">
        <v>145</v>
      </c>
      <c r="E359" s="144" t="s">
        <v>1195</v>
      </c>
      <c r="F359" s="147" t="s">
        <v>781</v>
      </c>
      <c r="G359" s="144" t="s">
        <v>1199</v>
      </c>
      <c r="H359" s="108">
        <v>419</v>
      </c>
      <c r="I359" s="144" t="s">
        <v>46</v>
      </c>
      <c r="J359" s="4" t="str">
        <f t="shared" si="83"/>
        <v>Electrification + Hydrogen</v>
      </c>
      <c r="K359" s="4" t="str">
        <f t="shared" si="83"/>
        <v>indst fuel type shifting</v>
      </c>
      <c r="L359" s="60">
        <f t="shared" si="83"/>
        <v>0</v>
      </c>
      <c r="M359" s="60">
        <f t="shared" si="83"/>
        <v>1</v>
      </c>
      <c r="N359" s="60">
        <f t="shared" si="83"/>
        <v>0.01</v>
      </c>
      <c r="O359" s="151" t="str">
        <f t="shared" si="83"/>
        <v>% of fuel shifted</v>
      </c>
      <c r="P359" s="144" t="s">
        <v>1546</v>
      </c>
      <c r="Q359" s="151" t="str">
        <f t="shared" si="82"/>
        <v>industry-ag-main.html=fuel-switching</v>
      </c>
      <c r="R359" s="158" t="str">
        <f t="shared" si="82"/>
        <v>industry-elec-and-hydrogen.html</v>
      </c>
      <c r="S359" s="144"/>
      <c r="T359" s="144"/>
    </row>
    <row r="360" spans="1:20" ht="32">
      <c r="A360" s="4" t="str">
        <f t="shared" si="80"/>
        <v>Industry</v>
      </c>
      <c r="B360" s="4" t="str">
        <f t="shared" si="80"/>
        <v>Electrification + Hydrogen</v>
      </c>
      <c r="C360" s="4" t="str">
        <f t="shared" si="80"/>
        <v>Fraction of Industrial Fuel Use Shifted to Other Fuels</v>
      </c>
      <c r="D360" s="147" t="s">
        <v>145</v>
      </c>
      <c r="E360" s="144" t="s">
        <v>1192</v>
      </c>
      <c r="F360" s="147" t="s">
        <v>781</v>
      </c>
      <c r="G360" s="144" t="s">
        <v>1197</v>
      </c>
      <c r="H360" s="108">
        <v>420</v>
      </c>
      <c r="I360" s="144" t="s">
        <v>47</v>
      </c>
      <c r="J360" s="4" t="str">
        <f t="shared" si="83"/>
        <v>Electrification + Hydrogen</v>
      </c>
      <c r="K360" s="4" t="str">
        <f t="shared" si="83"/>
        <v>indst fuel type shifting</v>
      </c>
      <c r="L360" s="60">
        <f t="shared" si="83"/>
        <v>0</v>
      </c>
      <c r="M360" s="60">
        <f t="shared" si="83"/>
        <v>1</v>
      </c>
      <c r="N360" s="60">
        <f t="shared" si="83"/>
        <v>0.01</v>
      </c>
      <c r="O360" s="151" t="str">
        <f t="shared" si="83"/>
        <v>% of fuel shifted</v>
      </c>
      <c r="P360" s="144"/>
      <c r="Q360" s="151" t="str">
        <f t="shared" si="82"/>
        <v>industry-ag-main.html=fuel-switching</v>
      </c>
      <c r="R360" s="158" t="str">
        <f t="shared" si="82"/>
        <v>industry-elec-and-hydrogen.html</v>
      </c>
      <c r="S360" s="144"/>
      <c r="T360" s="144"/>
    </row>
    <row r="361" spans="1:20" ht="32">
      <c r="A361" s="4" t="str">
        <f t="shared" si="80"/>
        <v>Industry</v>
      </c>
      <c r="B361" s="4" t="str">
        <f t="shared" si="80"/>
        <v>Electrification + Hydrogen</v>
      </c>
      <c r="C361" s="4" t="str">
        <f t="shared" si="80"/>
        <v>Fraction of Industrial Fuel Use Shifted to Other Fuels</v>
      </c>
      <c r="D361" s="147" t="s">
        <v>853</v>
      </c>
      <c r="E361" s="144" t="s">
        <v>764</v>
      </c>
      <c r="F361" s="144" t="s">
        <v>1273</v>
      </c>
      <c r="G361" s="144" t="s">
        <v>770</v>
      </c>
      <c r="H361" s="108">
        <v>421</v>
      </c>
      <c r="I361" s="144" t="s">
        <v>47</v>
      </c>
      <c r="J361" s="4" t="str">
        <f t="shared" si="83"/>
        <v>Electrification + Hydrogen</v>
      </c>
      <c r="K361" s="4" t="str">
        <f t="shared" si="83"/>
        <v>indst fuel type shifting</v>
      </c>
      <c r="L361" s="60">
        <f t="shared" si="83"/>
        <v>0</v>
      </c>
      <c r="M361" s="60">
        <f t="shared" si="83"/>
        <v>1</v>
      </c>
      <c r="N361" s="60">
        <f t="shared" si="83"/>
        <v>0.01</v>
      </c>
      <c r="O361" s="151" t="str">
        <f t="shared" si="83"/>
        <v>% of fuel shifted</v>
      </c>
      <c r="P361" s="144"/>
      <c r="Q361" s="151" t="str">
        <f t="shared" si="82"/>
        <v>industry-ag-main.html=fuel-switching</v>
      </c>
      <c r="R361" s="158" t="str">
        <f t="shared" si="82"/>
        <v>industry-elec-and-hydrogen.html</v>
      </c>
      <c r="S361" s="144"/>
      <c r="T361" s="144"/>
    </row>
    <row r="362" spans="1:20" ht="112">
      <c r="A362" s="4" t="str">
        <f t="shared" ref="A362:C381" si="84">A$321</f>
        <v>Industry</v>
      </c>
      <c r="B362" s="4" t="str">
        <f t="shared" si="84"/>
        <v>Electrification + Hydrogen</v>
      </c>
      <c r="C362" s="4" t="str">
        <f t="shared" si="84"/>
        <v>Fraction of Industrial Fuel Use Shifted to Other Fuels</v>
      </c>
      <c r="D362" s="147" t="s">
        <v>853</v>
      </c>
      <c r="E362" s="144" t="s">
        <v>765</v>
      </c>
      <c r="F362" s="144" t="s">
        <v>1273</v>
      </c>
      <c r="G362" s="144" t="s">
        <v>773</v>
      </c>
      <c r="H362" s="108">
        <v>422</v>
      </c>
      <c r="I362" s="144" t="s">
        <v>46</v>
      </c>
      <c r="J362" s="4" t="str">
        <f t="shared" ref="J362:O371" si="85">J$321</f>
        <v>Electrification + Hydrogen</v>
      </c>
      <c r="K362" s="4" t="str">
        <f t="shared" si="85"/>
        <v>indst fuel type shifting</v>
      </c>
      <c r="L362" s="60">
        <f t="shared" si="85"/>
        <v>0</v>
      </c>
      <c r="M362" s="60">
        <f t="shared" si="85"/>
        <v>1</v>
      </c>
      <c r="N362" s="60">
        <f t="shared" si="85"/>
        <v>0.01</v>
      </c>
      <c r="O362" s="151" t="str">
        <f t="shared" si="85"/>
        <v>% of fuel shifted</v>
      </c>
      <c r="P362" s="144" t="s">
        <v>1547</v>
      </c>
      <c r="Q362" s="151" t="str">
        <f t="shared" ref="Q362:R381" si="86">Q$321</f>
        <v>industry-ag-main.html=fuel-switching</v>
      </c>
      <c r="R362" s="158" t="str">
        <f t="shared" si="86"/>
        <v>industry-elec-and-hydrogen.html</v>
      </c>
      <c r="S362" s="144"/>
      <c r="T362" s="144"/>
    </row>
    <row r="363" spans="1:20" ht="128">
      <c r="A363" s="4" t="str">
        <f t="shared" si="84"/>
        <v>Industry</v>
      </c>
      <c r="B363" s="4" t="str">
        <f t="shared" si="84"/>
        <v>Electrification + Hydrogen</v>
      </c>
      <c r="C363" s="4" t="str">
        <f t="shared" si="84"/>
        <v>Fraction of Industrial Fuel Use Shifted to Other Fuels</v>
      </c>
      <c r="D363" s="147" t="s">
        <v>853</v>
      </c>
      <c r="E363" s="144" t="s">
        <v>766</v>
      </c>
      <c r="F363" s="144" t="s">
        <v>1273</v>
      </c>
      <c r="G363" s="144" t="s">
        <v>774</v>
      </c>
      <c r="H363" s="108">
        <v>423</v>
      </c>
      <c r="I363" s="144" t="s">
        <v>46</v>
      </c>
      <c r="J363" s="4" t="str">
        <f t="shared" si="85"/>
        <v>Electrification + Hydrogen</v>
      </c>
      <c r="K363" s="4" t="str">
        <f t="shared" si="85"/>
        <v>indst fuel type shifting</v>
      </c>
      <c r="L363" s="60">
        <f t="shared" si="85"/>
        <v>0</v>
      </c>
      <c r="M363" s="60">
        <f t="shared" si="85"/>
        <v>1</v>
      </c>
      <c r="N363" s="60">
        <f t="shared" si="85"/>
        <v>0.01</v>
      </c>
      <c r="O363" s="151" t="str">
        <f t="shared" si="85"/>
        <v>% of fuel shifted</v>
      </c>
      <c r="P363" s="144" t="s">
        <v>1548</v>
      </c>
      <c r="Q363" s="151" t="str">
        <f t="shared" si="86"/>
        <v>industry-ag-main.html=fuel-switching</v>
      </c>
      <c r="R363" s="158" t="str">
        <f t="shared" si="86"/>
        <v>industry-elec-and-hydrogen.html</v>
      </c>
      <c r="S363" s="144"/>
      <c r="T363" s="144"/>
    </row>
    <row r="364" spans="1:20" ht="32">
      <c r="A364" s="4" t="str">
        <f t="shared" si="84"/>
        <v>Industry</v>
      </c>
      <c r="B364" s="4" t="str">
        <f t="shared" si="84"/>
        <v>Electrification + Hydrogen</v>
      </c>
      <c r="C364" s="4" t="str">
        <f t="shared" si="84"/>
        <v>Fraction of Industrial Fuel Use Shifted to Other Fuels</v>
      </c>
      <c r="D364" s="147" t="s">
        <v>853</v>
      </c>
      <c r="E364" s="144" t="s">
        <v>767</v>
      </c>
      <c r="F364" s="144" t="s">
        <v>1273</v>
      </c>
      <c r="G364" s="144" t="s">
        <v>771</v>
      </c>
      <c r="H364" s="108">
        <v>424</v>
      </c>
      <c r="I364" s="144" t="s">
        <v>47</v>
      </c>
      <c r="J364" s="4" t="str">
        <f t="shared" si="85"/>
        <v>Electrification + Hydrogen</v>
      </c>
      <c r="K364" s="4" t="str">
        <f t="shared" si="85"/>
        <v>indst fuel type shifting</v>
      </c>
      <c r="L364" s="60">
        <f t="shared" si="85"/>
        <v>0</v>
      </c>
      <c r="M364" s="60">
        <f t="shared" si="85"/>
        <v>1</v>
      </c>
      <c r="N364" s="60">
        <f t="shared" si="85"/>
        <v>0.01</v>
      </c>
      <c r="O364" s="151" t="str">
        <f t="shared" si="85"/>
        <v>% of fuel shifted</v>
      </c>
      <c r="P364" s="144"/>
      <c r="Q364" s="151" t="str">
        <f t="shared" si="86"/>
        <v>industry-ag-main.html=fuel-switching</v>
      </c>
      <c r="R364" s="158" t="str">
        <f t="shared" si="86"/>
        <v>industry-elec-and-hydrogen.html</v>
      </c>
      <c r="S364" s="144"/>
      <c r="T364" s="144"/>
    </row>
    <row r="365" spans="1:20" ht="128">
      <c r="A365" s="4" t="str">
        <f t="shared" si="84"/>
        <v>Industry</v>
      </c>
      <c r="B365" s="4" t="str">
        <f t="shared" si="84"/>
        <v>Electrification + Hydrogen</v>
      </c>
      <c r="C365" s="4" t="str">
        <f t="shared" si="84"/>
        <v>Fraction of Industrial Fuel Use Shifted to Other Fuels</v>
      </c>
      <c r="D365" s="147" t="s">
        <v>853</v>
      </c>
      <c r="E365" s="144" t="s">
        <v>768</v>
      </c>
      <c r="F365" s="144" t="s">
        <v>1273</v>
      </c>
      <c r="G365" s="144" t="s">
        <v>772</v>
      </c>
      <c r="H365" s="108">
        <v>425</v>
      </c>
      <c r="I365" s="144" t="s">
        <v>46</v>
      </c>
      <c r="J365" s="4" t="str">
        <f t="shared" si="85"/>
        <v>Electrification + Hydrogen</v>
      </c>
      <c r="K365" s="4" t="str">
        <f t="shared" si="85"/>
        <v>indst fuel type shifting</v>
      </c>
      <c r="L365" s="60">
        <f t="shared" si="85"/>
        <v>0</v>
      </c>
      <c r="M365" s="60">
        <f t="shared" si="85"/>
        <v>1</v>
      </c>
      <c r="N365" s="60">
        <f t="shared" si="85"/>
        <v>0.01</v>
      </c>
      <c r="O365" s="151" t="str">
        <f t="shared" si="85"/>
        <v>% of fuel shifted</v>
      </c>
      <c r="P365" s="144" t="s">
        <v>1549</v>
      </c>
      <c r="Q365" s="151" t="str">
        <f t="shared" si="86"/>
        <v>industry-ag-main.html=fuel-switching</v>
      </c>
      <c r="R365" s="158" t="str">
        <f t="shared" si="86"/>
        <v>industry-elec-and-hydrogen.html</v>
      </c>
      <c r="S365" s="144"/>
      <c r="T365" s="144"/>
    </row>
    <row r="366" spans="1:20" ht="32">
      <c r="A366" s="4" t="str">
        <f t="shared" si="84"/>
        <v>Industry</v>
      </c>
      <c r="B366" s="4" t="str">
        <f t="shared" si="84"/>
        <v>Electrification + Hydrogen</v>
      </c>
      <c r="C366" s="4" t="str">
        <f t="shared" si="84"/>
        <v>Fraction of Industrial Fuel Use Shifted to Other Fuels</v>
      </c>
      <c r="D366" s="147" t="s">
        <v>853</v>
      </c>
      <c r="E366" s="144" t="s">
        <v>769</v>
      </c>
      <c r="F366" s="144" t="s">
        <v>1273</v>
      </c>
      <c r="G366" s="144" t="s">
        <v>775</v>
      </c>
      <c r="H366" s="108">
        <v>426</v>
      </c>
      <c r="I366" s="144" t="s">
        <v>47</v>
      </c>
      <c r="J366" s="4" t="str">
        <f t="shared" si="85"/>
        <v>Electrification + Hydrogen</v>
      </c>
      <c r="K366" s="4" t="str">
        <f t="shared" si="85"/>
        <v>indst fuel type shifting</v>
      </c>
      <c r="L366" s="60">
        <f t="shared" si="85"/>
        <v>0</v>
      </c>
      <c r="M366" s="60">
        <f t="shared" si="85"/>
        <v>1</v>
      </c>
      <c r="N366" s="60">
        <f t="shared" si="85"/>
        <v>0.01</v>
      </c>
      <c r="O366" s="151" t="str">
        <f t="shared" si="85"/>
        <v>% of fuel shifted</v>
      </c>
      <c r="P366" s="144"/>
      <c r="Q366" s="151" t="str">
        <f t="shared" si="86"/>
        <v>industry-ag-main.html=fuel-switching</v>
      </c>
      <c r="R366" s="158" t="str">
        <f t="shared" si="86"/>
        <v>industry-elec-and-hydrogen.html</v>
      </c>
      <c r="S366" s="144"/>
      <c r="T366" s="144"/>
    </row>
    <row r="367" spans="1:20" ht="32">
      <c r="A367" s="4" t="str">
        <f t="shared" si="84"/>
        <v>Industry</v>
      </c>
      <c r="B367" s="4" t="str">
        <f t="shared" si="84"/>
        <v>Electrification + Hydrogen</v>
      </c>
      <c r="C367" s="4" t="str">
        <f t="shared" si="84"/>
        <v>Fraction of Industrial Fuel Use Shifted to Other Fuels</v>
      </c>
      <c r="D367" s="147" t="s">
        <v>853</v>
      </c>
      <c r="E367" s="144" t="s">
        <v>1193</v>
      </c>
      <c r="F367" s="144" t="s">
        <v>1273</v>
      </c>
      <c r="G367" s="144" t="s">
        <v>1196</v>
      </c>
      <c r="H367" s="108">
        <v>427</v>
      </c>
      <c r="I367" s="144" t="s">
        <v>47</v>
      </c>
      <c r="J367" s="4" t="str">
        <f t="shared" si="85"/>
        <v>Electrification + Hydrogen</v>
      </c>
      <c r="K367" s="4" t="str">
        <f t="shared" si="85"/>
        <v>indst fuel type shifting</v>
      </c>
      <c r="L367" s="60">
        <f t="shared" si="85"/>
        <v>0</v>
      </c>
      <c r="M367" s="60">
        <f t="shared" si="85"/>
        <v>1</v>
      </c>
      <c r="N367" s="60">
        <f t="shared" si="85"/>
        <v>0.01</v>
      </c>
      <c r="O367" s="151" t="str">
        <f t="shared" si="85"/>
        <v>% of fuel shifted</v>
      </c>
      <c r="P367" s="144"/>
      <c r="Q367" s="151" t="str">
        <f t="shared" si="86"/>
        <v>industry-ag-main.html=fuel-switching</v>
      </c>
      <c r="R367" s="158" t="str">
        <f t="shared" si="86"/>
        <v>industry-elec-and-hydrogen.html</v>
      </c>
      <c r="S367" s="144"/>
      <c r="T367" s="144"/>
    </row>
    <row r="368" spans="1:20" ht="128">
      <c r="A368" s="4" t="str">
        <f t="shared" si="84"/>
        <v>Industry</v>
      </c>
      <c r="B368" s="4" t="str">
        <f t="shared" si="84"/>
        <v>Electrification + Hydrogen</v>
      </c>
      <c r="C368" s="4" t="str">
        <f t="shared" si="84"/>
        <v>Fraction of Industrial Fuel Use Shifted to Other Fuels</v>
      </c>
      <c r="D368" s="147" t="s">
        <v>853</v>
      </c>
      <c r="E368" s="144" t="s">
        <v>1194</v>
      </c>
      <c r="F368" s="144" t="s">
        <v>1273</v>
      </c>
      <c r="G368" s="144" t="s">
        <v>1198</v>
      </c>
      <c r="H368" s="108">
        <v>428</v>
      </c>
      <c r="I368" s="144" t="s">
        <v>46</v>
      </c>
      <c r="J368" s="4" t="str">
        <f t="shared" si="85"/>
        <v>Electrification + Hydrogen</v>
      </c>
      <c r="K368" s="4" t="str">
        <f t="shared" si="85"/>
        <v>indst fuel type shifting</v>
      </c>
      <c r="L368" s="60">
        <f t="shared" si="85"/>
        <v>0</v>
      </c>
      <c r="M368" s="60">
        <f t="shared" si="85"/>
        <v>1</v>
      </c>
      <c r="N368" s="60">
        <f t="shared" si="85"/>
        <v>0.01</v>
      </c>
      <c r="O368" s="151" t="str">
        <f t="shared" si="85"/>
        <v>% of fuel shifted</v>
      </c>
      <c r="P368" s="144" t="s">
        <v>1550</v>
      </c>
      <c r="Q368" s="151" t="str">
        <f t="shared" si="86"/>
        <v>industry-ag-main.html=fuel-switching</v>
      </c>
      <c r="R368" s="158" t="str">
        <f t="shared" si="86"/>
        <v>industry-elec-and-hydrogen.html</v>
      </c>
      <c r="S368" s="144"/>
      <c r="T368" s="144"/>
    </row>
    <row r="369" spans="1:20" ht="32">
      <c r="A369" s="4" t="str">
        <f t="shared" si="84"/>
        <v>Industry</v>
      </c>
      <c r="B369" s="4" t="str">
        <f t="shared" si="84"/>
        <v>Electrification + Hydrogen</v>
      </c>
      <c r="C369" s="4" t="str">
        <f t="shared" si="84"/>
        <v>Fraction of Industrial Fuel Use Shifted to Other Fuels</v>
      </c>
      <c r="D369" s="147" t="s">
        <v>853</v>
      </c>
      <c r="E369" s="144" t="s">
        <v>1195</v>
      </c>
      <c r="F369" s="144" t="s">
        <v>1273</v>
      </c>
      <c r="G369" s="144" t="s">
        <v>1199</v>
      </c>
      <c r="H369" s="108">
        <v>464</v>
      </c>
      <c r="I369" s="144" t="s">
        <v>47</v>
      </c>
      <c r="J369" s="4" t="str">
        <f t="shared" si="85"/>
        <v>Electrification + Hydrogen</v>
      </c>
      <c r="K369" s="4" t="str">
        <f t="shared" si="85"/>
        <v>indst fuel type shifting</v>
      </c>
      <c r="L369" s="60">
        <f t="shared" si="85"/>
        <v>0</v>
      </c>
      <c r="M369" s="60">
        <f t="shared" si="85"/>
        <v>1</v>
      </c>
      <c r="N369" s="60">
        <f t="shared" si="85"/>
        <v>0.01</v>
      </c>
      <c r="O369" s="151" t="str">
        <f t="shared" si="85"/>
        <v>% of fuel shifted</v>
      </c>
      <c r="P369" s="144"/>
      <c r="Q369" s="151" t="str">
        <f t="shared" si="86"/>
        <v>industry-ag-main.html=fuel-switching</v>
      </c>
      <c r="R369" s="158" t="str">
        <f t="shared" si="86"/>
        <v>industry-elec-and-hydrogen.html</v>
      </c>
      <c r="S369" s="144"/>
      <c r="T369" s="144"/>
    </row>
    <row r="370" spans="1:20" ht="32">
      <c r="A370" s="4" t="str">
        <f t="shared" si="84"/>
        <v>Industry</v>
      </c>
      <c r="B370" s="4" t="str">
        <f t="shared" si="84"/>
        <v>Electrification + Hydrogen</v>
      </c>
      <c r="C370" s="4" t="str">
        <f t="shared" si="84"/>
        <v>Fraction of Industrial Fuel Use Shifted to Other Fuels</v>
      </c>
      <c r="D370" s="147" t="s">
        <v>853</v>
      </c>
      <c r="E370" s="144" t="s">
        <v>1192</v>
      </c>
      <c r="F370" s="144" t="s">
        <v>1273</v>
      </c>
      <c r="G370" s="144" t="s">
        <v>1197</v>
      </c>
      <c r="H370" s="108">
        <v>465</v>
      </c>
      <c r="I370" s="144" t="s">
        <v>47</v>
      </c>
      <c r="J370" s="4" t="str">
        <f t="shared" si="85"/>
        <v>Electrification + Hydrogen</v>
      </c>
      <c r="K370" s="4" t="str">
        <f t="shared" si="85"/>
        <v>indst fuel type shifting</v>
      </c>
      <c r="L370" s="60">
        <f t="shared" si="85"/>
        <v>0</v>
      </c>
      <c r="M370" s="60">
        <f t="shared" si="85"/>
        <v>1</v>
      </c>
      <c r="N370" s="60">
        <f t="shared" si="85"/>
        <v>0.01</v>
      </c>
      <c r="O370" s="151" t="str">
        <f t="shared" si="85"/>
        <v>% of fuel shifted</v>
      </c>
      <c r="P370" s="144"/>
      <c r="Q370" s="151" t="str">
        <f t="shared" si="86"/>
        <v>industry-ag-main.html=fuel-switching</v>
      </c>
      <c r="R370" s="158" t="str">
        <f t="shared" si="86"/>
        <v>industry-elec-and-hydrogen.html</v>
      </c>
      <c r="S370" s="144"/>
      <c r="T370" s="144"/>
    </row>
    <row r="371" spans="1:20" ht="32">
      <c r="A371" s="4" t="str">
        <f t="shared" si="84"/>
        <v>Industry</v>
      </c>
      <c r="B371" s="4" t="str">
        <f t="shared" si="84"/>
        <v>Electrification + Hydrogen</v>
      </c>
      <c r="C371" s="4" t="str">
        <f t="shared" si="84"/>
        <v>Fraction of Industrial Fuel Use Shifted to Other Fuels</v>
      </c>
      <c r="D371" s="147" t="s">
        <v>146</v>
      </c>
      <c r="E371" s="144" t="s">
        <v>764</v>
      </c>
      <c r="F371" s="147" t="s">
        <v>852</v>
      </c>
      <c r="G371" s="144" t="s">
        <v>770</v>
      </c>
      <c r="H371" s="108">
        <v>466</v>
      </c>
      <c r="I371" s="144" t="s">
        <v>47</v>
      </c>
      <c r="J371" s="4" t="str">
        <f t="shared" si="85"/>
        <v>Electrification + Hydrogen</v>
      </c>
      <c r="K371" s="4" t="str">
        <f t="shared" si="85"/>
        <v>indst fuel type shifting</v>
      </c>
      <c r="L371" s="60">
        <f t="shared" si="85"/>
        <v>0</v>
      </c>
      <c r="M371" s="60">
        <f t="shared" si="85"/>
        <v>1</v>
      </c>
      <c r="N371" s="60">
        <f t="shared" si="85"/>
        <v>0.01</v>
      </c>
      <c r="O371" s="151" t="str">
        <f t="shared" si="85"/>
        <v>% of fuel shifted</v>
      </c>
      <c r="P371" s="144"/>
      <c r="Q371" s="151" t="str">
        <f t="shared" si="86"/>
        <v>industry-ag-main.html=fuel-switching</v>
      </c>
      <c r="R371" s="158" t="str">
        <f t="shared" si="86"/>
        <v>industry-elec-and-hydrogen.html</v>
      </c>
      <c r="S371" s="144"/>
      <c r="T371" s="144"/>
    </row>
    <row r="372" spans="1:20" ht="32">
      <c r="A372" s="4" t="str">
        <f t="shared" si="84"/>
        <v>Industry</v>
      </c>
      <c r="B372" s="4" t="str">
        <f t="shared" si="84"/>
        <v>Electrification + Hydrogen</v>
      </c>
      <c r="C372" s="4" t="str">
        <f t="shared" si="84"/>
        <v>Fraction of Industrial Fuel Use Shifted to Other Fuels</v>
      </c>
      <c r="D372" s="147" t="s">
        <v>146</v>
      </c>
      <c r="E372" s="144" t="s">
        <v>765</v>
      </c>
      <c r="F372" s="147" t="s">
        <v>852</v>
      </c>
      <c r="G372" s="144" t="s">
        <v>773</v>
      </c>
      <c r="H372" s="108">
        <v>467</v>
      </c>
      <c r="I372" s="144" t="s">
        <v>47</v>
      </c>
      <c r="J372" s="4" t="str">
        <f t="shared" ref="J372:O381" si="87">J$321</f>
        <v>Electrification + Hydrogen</v>
      </c>
      <c r="K372" s="4" t="str">
        <f t="shared" si="87"/>
        <v>indst fuel type shifting</v>
      </c>
      <c r="L372" s="60">
        <f t="shared" si="87"/>
        <v>0</v>
      </c>
      <c r="M372" s="60">
        <f t="shared" si="87"/>
        <v>1</v>
      </c>
      <c r="N372" s="60">
        <f t="shared" si="87"/>
        <v>0.01</v>
      </c>
      <c r="O372" s="151" t="str">
        <f t="shared" si="87"/>
        <v>% of fuel shifted</v>
      </c>
      <c r="P372" s="144"/>
      <c r="Q372" s="151" t="str">
        <f t="shared" si="86"/>
        <v>industry-ag-main.html=fuel-switching</v>
      </c>
      <c r="R372" s="158" t="str">
        <f t="shared" si="86"/>
        <v>industry-elec-and-hydrogen.html</v>
      </c>
      <c r="S372" s="144"/>
      <c r="T372" s="144"/>
    </row>
    <row r="373" spans="1:20" ht="32">
      <c r="A373" s="4" t="str">
        <f t="shared" si="84"/>
        <v>Industry</v>
      </c>
      <c r="B373" s="4" t="str">
        <f t="shared" si="84"/>
        <v>Electrification + Hydrogen</v>
      </c>
      <c r="C373" s="4" t="str">
        <f t="shared" si="84"/>
        <v>Fraction of Industrial Fuel Use Shifted to Other Fuels</v>
      </c>
      <c r="D373" s="147" t="s">
        <v>146</v>
      </c>
      <c r="E373" s="144" t="s">
        <v>766</v>
      </c>
      <c r="F373" s="147" t="s">
        <v>852</v>
      </c>
      <c r="G373" s="144" t="s">
        <v>774</v>
      </c>
      <c r="H373" s="108">
        <v>468</v>
      </c>
      <c r="I373" s="144" t="s">
        <v>47</v>
      </c>
      <c r="J373" s="4" t="str">
        <f t="shared" si="87"/>
        <v>Electrification + Hydrogen</v>
      </c>
      <c r="K373" s="4" t="str">
        <f t="shared" si="87"/>
        <v>indst fuel type shifting</v>
      </c>
      <c r="L373" s="60">
        <f t="shared" si="87"/>
        <v>0</v>
      </c>
      <c r="M373" s="60">
        <f t="shared" si="87"/>
        <v>1</v>
      </c>
      <c r="N373" s="60">
        <f t="shared" si="87"/>
        <v>0.01</v>
      </c>
      <c r="O373" s="151" t="str">
        <f t="shared" si="87"/>
        <v>% of fuel shifted</v>
      </c>
      <c r="P373" s="144"/>
      <c r="Q373" s="151" t="str">
        <f t="shared" si="86"/>
        <v>industry-ag-main.html=fuel-switching</v>
      </c>
      <c r="R373" s="158" t="str">
        <f t="shared" si="86"/>
        <v>industry-elec-and-hydrogen.html</v>
      </c>
      <c r="S373" s="144"/>
      <c r="T373" s="144"/>
    </row>
    <row r="374" spans="1:20" ht="32">
      <c r="A374" s="4" t="str">
        <f t="shared" si="84"/>
        <v>Industry</v>
      </c>
      <c r="B374" s="4" t="str">
        <f t="shared" si="84"/>
        <v>Electrification + Hydrogen</v>
      </c>
      <c r="C374" s="4" t="str">
        <f t="shared" si="84"/>
        <v>Fraction of Industrial Fuel Use Shifted to Other Fuels</v>
      </c>
      <c r="D374" s="147" t="s">
        <v>146</v>
      </c>
      <c r="E374" s="144" t="s">
        <v>767</v>
      </c>
      <c r="F374" s="147" t="s">
        <v>852</v>
      </c>
      <c r="G374" s="144" t="s">
        <v>771</v>
      </c>
      <c r="H374" s="108">
        <v>469</v>
      </c>
      <c r="I374" s="144" t="s">
        <v>47</v>
      </c>
      <c r="J374" s="4" t="str">
        <f t="shared" si="87"/>
        <v>Electrification + Hydrogen</v>
      </c>
      <c r="K374" s="4" t="str">
        <f t="shared" si="87"/>
        <v>indst fuel type shifting</v>
      </c>
      <c r="L374" s="60">
        <f t="shared" si="87"/>
        <v>0</v>
      </c>
      <c r="M374" s="60">
        <f t="shared" si="87"/>
        <v>1</v>
      </c>
      <c r="N374" s="60">
        <f t="shared" si="87"/>
        <v>0.01</v>
      </c>
      <c r="O374" s="151" t="str">
        <f t="shared" si="87"/>
        <v>% of fuel shifted</v>
      </c>
      <c r="P374" s="144"/>
      <c r="Q374" s="151" t="str">
        <f t="shared" si="86"/>
        <v>industry-ag-main.html=fuel-switching</v>
      </c>
      <c r="R374" s="158" t="str">
        <f t="shared" si="86"/>
        <v>industry-elec-and-hydrogen.html</v>
      </c>
      <c r="S374" s="144"/>
      <c r="T374" s="144"/>
    </row>
    <row r="375" spans="1:20" ht="32">
      <c r="A375" s="4" t="str">
        <f t="shared" si="84"/>
        <v>Industry</v>
      </c>
      <c r="B375" s="4" t="str">
        <f t="shared" si="84"/>
        <v>Electrification + Hydrogen</v>
      </c>
      <c r="C375" s="4" t="str">
        <f t="shared" si="84"/>
        <v>Fraction of Industrial Fuel Use Shifted to Other Fuels</v>
      </c>
      <c r="D375" s="147" t="s">
        <v>146</v>
      </c>
      <c r="E375" s="144" t="s">
        <v>768</v>
      </c>
      <c r="F375" s="147" t="s">
        <v>852</v>
      </c>
      <c r="G375" s="144" t="s">
        <v>772</v>
      </c>
      <c r="H375" s="108">
        <v>470</v>
      </c>
      <c r="I375" s="144" t="s">
        <v>47</v>
      </c>
      <c r="J375" s="4" t="str">
        <f t="shared" si="87"/>
        <v>Electrification + Hydrogen</v>
      </c>
      <c r="K375" s="4" t="str">
        <f t="shared" si="87"/>
        <v>indst fuel type shifting</v>
      </c>
      <c r="L375" s="60">
        <f t="shared" si="87"/>
        <v>0</v>
      </c>
      <c r="M375" s="60">
        <f t="shared" si="87"/>
        <v>1</v>
      </c>
      <c r="N375" s="60">
        <f t="shared" si="87"/>
        <v>0.01</v>
      </c>
      <c r="O375" s="151" t="str">
        <f t="shared" si="87"/>
        <v>% of fuel shifted</v>
      </c>
      <c r="P375" s="144"/>
      <c r="Q375" s="151" t="str">
        <f t="shared" si="86"/>
        <v>industry-ag-main.html=fuel-switching</v>
      </c>
      <c r="R375" s="158" t="str">
        <f t="shared" si="86"/>
        <v>industry-elec-and-hydrogen.html</v>
      </c>
      <c r="S375" s="144"/>
      <c r="T375" s="144"/>
    </row>
    <row r="376" spans="1:20" ht="32">
      <c r="A376" s="4" t="str">
        <f t="shared" si="84"/>
        <v>Industry</v>
      </c>
      <c r="B376" s="4" t="str">
        <f t="shared" si="84"/>
        <v>Electrification + Hydrogen</v>
      </c>
      <c r="C376" s="4" t="str">
        <f t="shared" si="84"/>
        <v>Fraction of Industrial Fuel Use Shifted to Other Fuels</v>
      </c>
      <c r="D376" s="147" t="s">
        <v>146</v>
      </c>
      <c r="E376" s="144" t="s">
        <v>769</v>
      </c>
      <c r="F376" s="147" t="s">
        <v>852</v>
      </c>
      <c r="G376" s="144" t="s">
        <v>775</v>
      </c>
      <c r="H376" s="108">
        <v>471</v>
      </c>
      <c r="I376" s="144" t="s">
        <v>47</v>
      </c>
      <c r="J376" s="4" t="str">
        <f t="shared" si="87"/>
        <v>Electrification + Hydrogen</v>
      </c>
      <c r="K376" s="4" t="str">
        <f t="shared" si="87"/>
        <v>indst fuel type shifting</v>
      </c>
      <c r="L376" s="60">
        <f t="shared" si="87"/>
        <v>0</v>
      </c>
      <c r="M376" s="60">
        <f t="shared" si="87"/>
        <v>1</v>
      </c>
      <c r="N376" s="60">
        <f t="shared" si="87"/>
        <v>0.01</v>
      </c>
      <c r="O376" s="151" t="str">
        <f t="shared" si="87"/>
        <v>% of fuel shifted</v>
      </c>
      <c r="P376" s="144"/>
      <c r="Q376" s="151" t="str">
        <f t="shared" si="86"/>
        <v>industry-ag-main.html=fuel-switching</v>
      </c>
      <c r="R376" s="158" t="str">
        <f t="shared" si="86"/>
        <v>industry-elec-and-hydrogen.html</v>
      </c>
      <c r="S376" s="144"/>
      <c r="T376" s="144"/>
    </row>
    <row r="377" spans="1:20" ht="32">
      <c r="A377" s="4" t="str">
        <f t="shared" si="84"/>
        <v>Industry</v>
      </c>
      <c r="B377" s="4" t="str">
        <f t="shared" si="84"/>
        <v>Electrification + Hydrogen</v>
      </c>
      <c r="C377" s="4" t="str">
        <f t="shared" si="84"/>
        <v>Fraction of Industrial Fuel Use Shifted to Other Fuels</v>
      </c>
      <c r="D377" s="147" t="s">
        <v>146</v>
      </c>
      <c r="E377" s="144" t="s">
        <v>1193</v>
      </c>
      <c r="F377" s="147" t="s">
        <v>852</v>
      </c>
      <c r="G377" s="144" t="s">
        <v>1196</v>
      </c>
      <c r="H377" s="108">
        <v>472</v>
      </c>
      <c r="I377" s="144" t="s">
        <v>47</v>
      </c>
      <c r="J377" s="4" t="str">
        <f t="shared" si="87"/>
        <v>Electrification + Hydrogen</v>
      </c>
      <c r="K377" s="4" t="str">
        <f t="shared" si="87"/>
        <v>indst fuel type shifting</v>
      </c>
      <c r="L377" s="60">
        <f t="shared" si="87"/>
        <v>0</v>
      </c>
      <c r="M377" s="60">
        <f t="shared" si="87"/>
        <v>1</v>
      </c>
      <c r="N377" s="60">
        <f t="shared" si="87"/>
        <v>0.01</v>
      </c>
      <c r="O377" s="151" t="str">
        <f t="shared" si="87"/>
        <v>% of fuel shifted</v>
      </c>
      <c r="P377" s="144"/>
      <c r="Q377" s="151" t="str">
        <f t="shared" si="86"/>
        <v>industry-ag-main.html=fuel-switching</v>
      </c>
      <c r="R377" s="158" t="str">
        <f t="shared" si="86"/>
        <v>industry-elec-and-hydrogen.html</v>
      </c>
      <c r="S377" s="144"/>
      <c r="T377" s="144"/>
    </row>
    <row r="378" spans="1:20" ht="32">
      <c r="A378" s="4" t="str">
        <f t="shared" si="84"/>
        <v>Industry</v>
      </c>
      <c r="B378" s="4" t="str">
        <f t="shared" si="84"/>
        <v>Electrification + Hydrogen</v>
      </c>
      <c r="C378" s="4" t="str">
        <f t="shared" si="84"/>
        <v>Fraction of Industrial Fuel Use Shifted to Other Fuels</v>
      </c>
      <c r="D378" s="147" t="s">
        <v>146</v>
      </c>
      <c r="E378" s="144" t="s">
        <v>1194</v>
      </c>
      <c r="F378" s="147" t="s">
        <v>852</v>
      </c>
      <c r="G378" s="144" t="s">
        <v>1198</v>
      </c>
      <c r="H378" s="108">
        <v>473</v>
      </c>
      <c r="I378" s="144" t="s">
        <v>47</v>
      </c>
      <c r="J378" s="4" t="str">
        <f t="shared" si="87"/>
        <v>Electrification + Hydrogen</v>
      </c>
      <c r="K378" s="4" t="str">
        <f t="shared" si="87"/>
        <v>indst fuel type shifting</v>
      </c>
      <c r="L378" s="60">
        <f t="shared" si="87"/>
        <v>0</v>
      </c>
      <c r="M378" s="60">
        <f t="shared" si="87"/>
        <v>1</v>
      </c>
      <c r="N378" s="60">
        <f t="shared" si="87"/>
        <v>0.01</v>
      </c>
      <c r="O378" s="151" t="str">
        <f t="shared" si="87"/>
        <v>% of fuel shifted</v>
      </c>
      <c r="P378" s="144"/>
      <c r="Q378" s="151" t="str">
        <f t="shared" si="86"/>
        <v>industry-ag-main.html=fuel-switching</v>
      </c>
      <c r="R378" s="158" t="str">
        <f t="shared" si="86"/>
        <v>industry-elec-and-hydrogen.html</v>
      </c>
      <c r="S378" s="144"/>
      <c r="T378" s="144"/>
    </row>
    <row r="379" spans="1:20" ht="32">
      <c r="A379" s="4" t="str">
        <f t="shared" si="84"/>
        <v>Industry</v>
      </c>
      <c r="B379" s="4" t="str">
        <f t="shared" si="84"/>
        <v>Electrification + Hydrogen</v>
      </c>
      <c r="C379" s="4" t="str">
        <f t="shared" si="84"/>
        <v>Fraction of Industrial Fuel Use Shifted to Other Fuels</v>
      </c>
      <c r="D379" s="147" t="s">
        <v>146</v>
      </c>
      <c r="E379" s="144" t="s">
        <v>1195</v>
      </c>
      <c r="F379" s="147" t="s">
        <v>852</v>
      </c>
      <c r="G379" s="144" t="s">
        <v>1199</v>
      </c>
      <c r="H379" s="108">
        <v>474</v>
      </c>
      <c r="I379" s="144" t="s">
        <v>47</v>
      </c>
      <c r="J379" s="4" t="str">
        <f t="shared" si="87"/>
        <v>Electrification + Hydrogen</v>
      </c>
      <c r="K379" s="4" t="str">
        <f t="shared" si="87"/>
        <v>indst fuel type shifting</v>
      </c>
      <c r="L379" s="60">
        <f t="shared" si="87"/>
        <v>0</v>
      </c>
      <c r="M379" s="60">
        <f t="shared" si="87"/>
        <v>1</v>
      </c>
      <c r="N379" s="60">
        <f t="shared" si="87"/>
        <v>0.01</v>
      </c>
      <c r="O379" s="151" t="str">
        <f t="shared" si="87"/>
        <v>% of fuel shifted</v>
      </c>
      <c r="P379" s="144"/>
      <c r="Q379" s="151" t="str">
        <f t="shared" si="86"/>
        <v>industry-ag-main.html=fuel-switching</v>
      </c>
      <c r="R379" s="158" t="str">
        <f t="shared" si="86"/>
        <v>industry-elec-and-hydrogen.html</v>
      </c>
      <c r="S379" s="144"/>
      <c r="T379" s="144"/>
    </row>
    <row r="380" spans="1:20" ht="32">
      <c r="A380" s="4" t="str">
        <f t="shared" si="84"/>
        <v>Industry</v>
      </c>
      <c r="B380" s="4" t="str">
        <f t="shared" si="84"/>
        <v>Electrification + Hydrogen</v>
      </c>
      <c r="C380" s="4" t="str">
        <f t="shared" si="84"/>
        <v>Fraction of Industrial Fuel Use Shifted to Other Fuels</v>
      </c>
      <c r="D380" s="147" t="s">
        <v>146</v>
      </c>
      <c r="E380" s="144" t="s">
        <v>1192</v>
      </c>
      <c r="F380" s="147" t="s">
        <v>852</v>
      </c>
      <c r="G380" s="144" t="s">
        <v>1197</v>
      </c>
      <c r="H380" s="108">
        <v>475</v>
      </c>
      <c r="I380" s="144" t="s">
        <v>47</v>
      </c>
      <c r="J380" s="4" t="str">
        <f t="shared" si="87"/>
        <v>Electrification + Hydrogen</v>
      </c>
      <c r="K380" s="4" t="str">
        <f t="shared" si="87"/>
        <v>indst fuel type shifting</v>
      </c>
      <c r="L380" s="60">
        <f t="shared" si="87"/>
        <v>0</v>
      </c>
      <c r="M380" s="60">
        <f t="shared" si="87"/>
        <v>1</v>
      </c>
      <c r="N380" s="60">
        <f t="shared" si="87"/>
        <v>0.01</v>
      </c>
      <c r="O380" s="151" t="str">
        <f t="shared" si="87"/>
        <v>% of fuel shifted</v>
      </c>
      <c r="P380" s="144"/>
      <c r="Q380" s="151" t="str">
        <f t="shared" si="86"/>
        <v>industry-ag-main.html=fuel-switching</v>
      </c>
      <c r="R380" s="158" t="str">
        <f t="shared" si="86"/>
        <v>industry-elec-and-hydrogen.html</v>
      </c>
      <c r="S380" s="144"/>
      <c r="T380" s="144"/>
    </row>
    <row r="381" spans="1:20" ht="32">
      <c r="A381" s="4" t="str">
        <f t="shared" si="84"/>
        <v>Industry</v>
      </c>
      <c r="B381" s="4" t="str">
        <f t="shared" si="84"/>
        <v>Electrification + Hydrogen</v>
      </c>
      <c r="C381" s="4" t="str">
        <f t="shared" si="84"/>
        <v>Fraction of Industrial Fuel Use Shifted to Other Fuels</v>
      </c>
      <c r="D381" s="147" t="s">
        <v>147</v>
      </c>
      <c r="E381" s="144" t="s">
        <v>764</v>
      </c>
      <c r="F381" s="147" t="s">
        <v>149</v>
      </c>
      <c r="G381" s="144" t="s">
        <v>770</v>
      </c>
      <c r="H381" s="108">
        <v>476</v>
      </c>
      <c r="I381" s="144" t="s">
        <v>47</v>
      </c>
      <c r="J381" s="4" t="str">
        <f t="shared" si="87"/>
        <v>Electrification + Hydrogen</v>
      </c>
      <c r="K381" s="4" t="str">
        <f t="shared" si="87"/>
        <v>indst fuel type shifting</v>
      </c>
      <c r="L381" s="60">
        <f t="shared" si="87"/>
        <v>0</v>
      </c>
      <c r="M381" s="60">
        <f t="shared" si="87"/>
        <v>1</v>
      </c>
      <c r="N381" s="60">
        <f t="shared" si="87"/>
        <v>0.01</v>
      </c>
      <c r="O381" s="151" t="str">
        <f t="shared" si="87"/>
        <v>% of fuel shifted</v>
      </c>
      <c r="P381" s="144"/>
      <c r="Q381" s="151" t="str">
        <f t="shared" si="86"/>
        <v>industry-ag-main.html=fuel-switching</v>
      </c>
      <c r="R381" s="158" t="str">
        <f t="shared" si="86"/>
        <v>industry-elec-and-hydrogen.html</v>
      </c>
      <c r="S381" s="144"/>
      <c r="T381" s="144"/>
    </row>
    <row r="382" spans="1:20" ht="32">
      <c r="A382" s="4" t="str">
        <f t="shared" ref="A382:C400" si="88">A$321</f>
        <v>Industry</v>
      </c>
      <c r="B382" s="4" t="str">
        <f t="shared" si="88"/>
        <v>Electrification + Hydrogen</v>
      </c>
      <c r="C382" s="4" t="str">
        <f t="shared" si="88"/>
        <v>Fraction of Industrial Fuel Use Shifted to Other Fuels</v>
      </c>
      <c r="D382" s="147" t="s">
        <v>147</v>
      </c>
      <c r="E382" s="144" t="s">
        <v>765</v>
      </c>
      <c r="F382" s="147" t="s">
        <v>149</v>
      </c>
      <c r="G382" s="144" t="s">
        <v>773</v>
      </c>
      <c r="H382" s="108">
        <v>477</v>
      </c>
      <c r="I382" s="144" t="s">
        <v>47</v>
      </c>
      <c r="J382" s="4" t="str">
        <f t="shared" ref="J382:O391" si="89">J$321</f>
        <v>Electrification + Hydrogen</v>
      </c>
      <c r="K382" s="4" t="str">
        <f t="shared" si="89"/>
        <v>indst fuel type shifting</v>
      </c>
      <c r="L382" s="60">
        <f t="shared" si="89"/>
        <v>0</v>
      </c>
      <c r="M382" s="60">
        <f t="shared" si="89"/>
        <v>1</v>
      </c>
      <c r="N382" s="60">
        <f t="shared" si="89"/>
        <v>0.01</v>
      </c>
      <c r="O382" s="151" t="str">
        <f t="shared" si="89"/>
        <v>% of fuel shifted</v>
      </c>
      <c r="P382" s="144"/>
      <c r="Q382" s="151" t="str">
        <f t="shared" ref="Q382:R400" si="90">Q$321</f>
        <v>industry-ag-main.html=fuel-switching</v>
      </c>
      <c r="R382" s="158" t="str">
        <f t="shared" si="90"/>
        <v>industry-elec-and-hydrogen.html</v>
      </c>
      <c r="S382" s="144"/>
      <c r="T382" s="144"/>
    </row>
    <row r="383" spans="1:20" ht="128">
      <c r="A383" s="4" t="str">
        <f t="shared" si="88"/>
        <v>Industry</v>
      </c>
      <c r="B383" s="4" t="str">
        <f t="shared" si="88"/>
        <v>Electrification + Hydrogen</v>
      </c>
      <c r="C383" s="4" t="str">
        <f t="shared" si="88"/>
        <v>Fraction of Industrial Fuel Use Shifted to Other Fuels</v>
      </c>
      <c r="D383" s="147" t="s">
        <v>147</v>
      </c>
      <c r="E383" s="144" t="s">
        <v>766</v>
      </c>
      <c r="F383" s="147" t="s">
        <v>149</v>
      </c>
      <c r="G383" s="144" t="s">
        <v>774</v>
      </c>
      <c r="H383" s="108">
        <v>478</v>
      </c>
      <c r="I383" s="144" t="s">
        <v>46</v>
      </c>
      <c r="J383" s="4" t="str">
        <f t="shared" si="89"/>
        <v>Electrification + Hydrogen</v>
      </c>
      <c r="K383" s="4" t="str">
        <f t="shared" si="89"/>
        <v>indst fuel type shifting</v>
      </c>
      <c r="L383" s="60">
        <f t="shared" si="89"/>
        <v>0</v>
      </c>
      <c r="M383" s="60">
        <f t="shared" si="89"/>
        <v>1</v>
      </c>
      <c r="N383" s="60">
        <f t="shared" si="89"/>
        <v>0.01</v>
      </c>
      <c r="O383" s="151" t="str">
        <f t="shared" si="89"/>
        <v>% of fuel shifted</v>
      </c>
      <c r="P383" s="144" t="s">
        <v>1551</v>
      </c>
      <c r="Q383" s="151" t="str">
        <f t="shared" si="90"/>
        <v>industry-ag-main.html=fuel-switching</v>
      </c>
      <c r="R383" s="158" t="str">
        <f t="shared" si="90"/>
        <v>industry-elec-and-hydrogen.html</v>
      </c>
      <c r="S383" s="144"/>
      <c r="T383" s="144"/>
    </row>
    <row r="384" spans="1:20" ht="32">
      <c r="A384" s="4" t="str">
        <f t="shared" si="88"/>
        <v>Industry</v>
      </c>
      <c r="B384" s="4" t="str">
        <f t="shared" si="88"/>
        <v>Electrification + Hydrogen</v>
      </c>
      <c r="C384" s="4" t="str">
        <f t="shared" si="88"/>
        <v>Fraction of Industrial Fuel Use Shifted to Other Fuels</v>
      </c>
      <c r="D384" s="147" t="s">
        <v>147</v>
      </c>
      <c r="E384" s="144" t="s">
        <v>767</v>
      </c>
      <c r="F384" s="147" t="s">
        <v>149</v>
      </c>
      <c r="G384" s="144" t="s">
        <v>771</v>
      </c>
      <c r="H384" s="108">
        <v>479</v>
      </c>
      <c r="I384" s="144" t="s">
        <v>47</v>
      </c>
      <c r="J384" s="4" t="str">
        <f t="shared" si="89"/>
        <v>Electrification + Hydrogen</v>
      </c>
      <c r="K384" s="4" t="str">
        <f t="shared" si="89"/>
        <v>indst fuel type shifting</v>
      </c>
      <c r="L384" s="60">
        <f t="shared" si="89"/>
        <v>0</v>
      </c>
      <c r="M384" s="60">
        <f t="shared" si="89"/>
        <v>1</v>
      </c>
      <c r="N384" s="60">
        <f t="shared" si="89"/>
        <v>0.01</v>
      </c>
      <c r="O384" s="151" t="str">
        <f t="shared" si="89"/>
        <v>% of fuel shifted</v>
      </c>
      <c r="P384" s="144"/>
      <c r="Q384" s="151" t="str">
        <f t="shared" si="90"/>
        <v>industry-ag-main.html=fuel-switching</v>
      </c>
      <c r="R384" s="158" t="str">
        <f t="shared" si="90"/>
        <v>industry-elec-and-hydrogen.html</v>
      </c>
      <c r="S384" s="144"/>
      <c r="T384" s="144"/>
    </row>
    <row r="385" spans="1:20" ht="128">
      <c r="A385" s="4" t="str">
        <f t="shared" si="88"/>
        <v>Industry</v>
      </c>
      <c r="B385" s="4" t="str">
        <f t="shared" si="88"/>
        <v>Electrification + Hydrogen</v>
      </c>
      <c r="C385" s="4" t="str">
        <f t="shared" si="88"/>
        <v>Fraction of Industrial Fuel Use Shifted to Other Fuels</v>
      </c>
      <c r="D385" s="147" t="s">
        <v>147</v>
      </c>
      <c r="E385" s="144" t="s">
        <v>768</v>
      </c>
      <c r="F385" s="147" t="s">
        <v>149</v>
      </c>
      <c r="G385" s="144" t="s">
        <v>772</v>
      </c>
      <c r="H385" s="108">
        <v>480</v>
      </c>
      <c r="I385" s="144" t="s">
        <v>46</v>
      </c>
      <c r="J385" s="4" t="str">
        <f t="shared" si="89"/>
        <v>Electrification + Hydrogen</v>
      </c>
      <c r="K385" s="4" t="str">
        <f t="shared" si="89"/>
        <v>indst fuel type shifting</v>
      </c>
      <c r="L385" s="60">
        <f t="shared" si="89"/>
        <v>0</v>
      </c>
      <c r="M385" s="60">
        <f t="shared" si="89"/>
        <v>1</v>
      </c>
      <c r="N385" s="60">
        <f t="shared" si="89"/>
        <v>0.01</v>
      </c>
      <c r="O385" s="151" t="str">
        <f t="shared" si="89"/>
        <v>% of fuel shifted</v>
      </c>
      <c r="P385" s="144" t="s">
        <v>1552</v>
      </c>
      <c r="Q385" s="151" t="str">
        <f t="shared" si="90"/>
        <v>industry-ag-main.html=fuel-switching</v>
      </c>
      <c r="R385" s="158" t="str">
        <f t="shared" si="90"/>
        <v>industry-elec-and-hydrogen.html</v>
      </c>
      <c r="S385" s="144"/>
      <c r="T385" s="144"/>
    </row>
    <row r="386" spans="1:20" ht="32">
      <c r="A386" s="4" t="str">
        <f t="shared" si="88"/>
        <v>Industry</v>
      </c>
      <c r="B386" s="4" t="str">
        <f t="shared" si="88"/>
        <v>Electrification + Hydrogen</v>
      </c>
      <c r="C386" s="4" t="str">
        <f t="shared" si="88"/>
        <v>Fraction of Industrial Fuel Use Shifted to Other Fuels</v>
      </c>
      <c r="D386" s="147" t="s">
        <v>147</v>
      </c>
      <c r="E386" s="144" t="s">
        <v>769</v>
      </c>
      <c r="F386" s="147" t="s">
        <v>149</v>
      </c>
      <c r="G386" s="144" t="s">
        <v>775</v>
      </c>
      <c r="H386" s="108">
        <v>481</v>
      </c>
      <c r="I386" s="144" t="s">
        <v>47</v>
      </c>
      <c r="J386" s="4" t="str">
        <f t="shared" si="89"/>
        <v>Electrification + Hydrogen</v>
      </c>
      <c r="K386" s="4" t="str">
        <f t="shared" si="89"/>
        <v>indst fuel type shifting</v>
      </c>
      <c r="L386" s="60">
        <f t="shared" si="89"/>
        <v>0</v>
      </c>
      <c r="M386" s="60">
        <f t="shared" si="89"/>
        <v>1</v>
      </c>
      <c r="N386" s="60">
        <f t="shared" si="89"/>
        <v>0.01</v>
      </c>
      <c r="O386" s="151" t="str">
        <f t="shared" si="89"/>
        <v>% of fuel shifted</v>
      </c>
      <c r="P386" s="144"/>
      <c r="Q386" s="151" t="str">
        <f t="shared" si="90"/>
        <v>industry-ag-main.html=fuel-switching</v>
      </c>
      <c r="R386" s="158" t="str">
        <f t="shared" si="90"/>
        <v>industry-elec-and-hydrogen.html</v>
      </c>
      <c r="S386" s="144"/>
      <c r="T386" s="144"/>
    </row>
    <row r="387" spans="1:20" ht="32">
      <c r="A387" s="4" t="str">
        <f t="shared" si="88"/>
        <v>Industry</v>
      </c>
      <c r="B387" s="4" t="str">
        <f t="shared" si="88"/>
        <v>Electrification + Hydrogen</v>
      </c>
      <c r="C387" s="4" t="str">
        <f t="shared" si="88"/>
        <v>Fraction of Industrial Fuel Use Shifted to Other Fuels</v>
      </c>
      <c r="D387" s="147" t="s">
        <v>147</v>
      </c>
      <c r="E387" s="144" t="s">
        <v>1193</v>
      </c>
      <c r="F387" s="147" t="s">
        <v>149</v>
      </c>
      <c r="G387" s="144" t="s">
        <v>1196</v>
      </c>
      <c r="H387" s="108">
        <v>482</v>
      </c>
      <c r="I387" s="144" t="s">
        <v>47</v>
      </c>
      <c r="J387" s="4" t="str">
        <f t="shared" si="89"/>
        <v>Electrification + Hydrogen</v>
      </c>
      <c r="K387" s="4" t="str">
        <f t="shared" si="89"/>
        <v>indst fuel type shifting</v>
      </c>
      <c r="L387" s="60">
        <f t="shared" si="89"/>
        <v>0</v>
      </c>
      <c r="M387" s="60">
        <f t="shared" si="89"/>
        <v>1</v>
      </c>
      <c r="N387" s="60">
        <f t="shared" si="89"/>
        <v>0.01</v>
      </c>
      <c r="O387" s="151" t="str">
        <f t="shared" si="89"/>
        <v>% of fuel shifted</v>
      </c>
      <c r="P387" s="144"/>
      <c r="Q387" s="151" t="str">
        <f t="shared" si="90"/>
        <v>industry-ag-main.html=fuel-switching</v>
      </c>
      <c r="R387" s="158" t="str">
        <f t="shared" si="90"/>
        <v>industry-elec-and-hydrogen.html</v>
      </c>
      <c r="S387" s="144"/>
      <c r="T387" s="144"/>
    </row>
    <row r="388" spans="1:20" ht="128">
      <c r="A388" s="4" t="str">
        <f t="shared" si="88"/>
        <v>Industry</v>
      </c>
      <c r="B388" s="4" t="str">
        <f t="shared" si="88"/>
        <v>Electrification + Hydrogen</v>
      </c>
      <c r="C388" s="4" t="str">
        <f t="shared" si="88"/>
        <v>Fraction of Industrial Fuel Use Shifted to Other Fuels</v>
      </c>
      <c r="D388" s="147" t="s">
        <v>147</v>
      </c>
      <c r="E388" s="144" t="s">
        <v>1194</v>
      </c>
      <c r="F388" s="147" t="s">
        <v>149</v>
      </c>
      <c r="G388" s="144" t="s">
        <v>1198</v>
      </c>
      <c r="H388" s="108">
        <v>483</v>
      </c>
      <c r="I388" s="144" t="s">
        <v>46</v>
      </c>
      <c r="J388" s="4" t="str">
        <f t="shared" si="89"/>
        <v>Electrification + Hydrogen</v>
      </c>
      <c r="K388" s="4" t="str">
        <f t="shared" si="89"/>
        <v>indst fuel type shifting</v>
      </c>
      <c r="L388" s="60">
        <f t="shared" si="89"/>
        <v>0</v>
      </c>
      <c r="M388" s="60">
        <f t="shared" si="89"/>
        <v>1</v>
      </c>
      <c r="N388" s="60">
        <f t="shared" si="89"/>
        <v>0.01</v>
      </c>
      <c r="O388" s="151" t="str">
        <f t="shared" si="89"/>
        <v>% of fuel shifted</v>
      </c>
      <c r="P388" s="144" t="s">
        <v>1553</v>
      </c>
      <c r="Q388" s="151" t="str">
        <f t="shared" si="90"/>
        <v>industry-ag-main.html=fuel-switching</v>
      </c>
      <c r="R388" s="158" t="str">
        <f t="shared" si="90"/>
        <v>industry-elec-and-hydrogen.html</v>
      </c>
      <c r="S388" s="144"/>
      <c r="T388" s="144"/>
    </row>
    <row r="389" spans="1:20" ht="128">
      <c r="A389" s="4" t="str">
        <f t="shared" si="88"/>
        <v>Industry</v>
      </c>
      <c r="B389" s="4" t="str">
        <f t="shared" si="88"/>
        <v>Electrification + Hydrogen</v>
      </c>
      <c r="C389" s="4" t="str">
        <f t="shared" si="88"/>
        <v>Fraction of Industrial Fuel Use Shifted to Other Fuels</v>
      </c>
      <c r="D389" s="147" t="s">
        <v>147</v>
      </c>
      <c r="E389" s="144" t="s">
        <v>1195</v>
      </c>
      <c r="F389" s="147" t="s">
        <v>149</v>
      </c>
      <c r="G389" s="144" t="s">
        <v>1199</v>
      </c>
      <c r="H389" s="108">
        <v>484</v>
      </c>
      <c r="I389" s="144" t="s">
        <v>46</v>
      </c>
      <c r="J389" s="4" t="str">
        <f t="shared" si="89"/>
        <v>Electrification + Hydrogen</v>
      </c>
      <c r="K389" s="4" t="str">
        <f t="shared" si="89"/>
        <v>indst fuel type shifting</v>
      </c>
      <c r="L389" s="60">
        <f t="shared" si="89"/>
        <v>0</v>
      </c>
      <c r="M389" s="60">
        <f t="shared" si="89"/>
        <v>1</v>
      </c>
      <c r="N389" s="60">
        <f t="shared" si="89"/>
        <v>0.01</v>
      </c>
      <c r="O389" s="151" t="str">
        <f t="shared" si="89"/>
        <v>% of fuel shifted</v>
      </c>
      <c r="P389" s="144" t="s">
        <v>1554</v>
      </c>
      <c r="Q389" s="151" t="str">
        <f t="shared" si="90"/>
        <v>industry-ag-main.html=fuel-switching</v>
      </c>
      <c r="R389" s="158" t="str">
        <f t="shared" si="90"/>
        <v>industry-elec-and-hydrogen.html</v>
      </c>
      <c r="S389" s="144"/>
      <c r="T389" s="144"/>
    </row>
    <row r="390" spans="1:20" ht="32">
      <c r="A390" s="4" t="str">
        <f t="shared" si="88"/>
        <v>Industry</v>
      </c>
      <c r="B390" s="4" t="str">
        <f t="shared" si="88"/>
        <v>Electrification + Hydrogen</v>
      </c>
      <c r="C390" s="4" t="str">
        <f t="shared" si="88"/>
        <v>Fraction of Industrial Fuel Use Shifted to Other Fuels</v>
      </c>
      <c r="D390" s="147" t="s">
        <v>147</v>
      </c>
      <c r="E390" s="144" t="s">
        <v>1192</v>
      </c>
      <c r="F390" s="147" t="s">
        <v>149</v>
      </c>
      <c r="G390" s="144" t="s">
        <v>1197</v>
      </c>
      <c r="H390" s="108">
        <v>485</v>
      </c>
      <c r="I390" s="144" t="s">
        <v>47</v>
      </c>
      <c r="J390" s="4" t="str">
        <f t="shared" si="89"/>
        <v>Electrification + Hydrogen</v>
      </c>
      <c r="K390" s="4" t="str">
        <f t="shared" si="89"/>
        <v>indst fuel type shifting</v>
      </c>
      <c r="L390" s="60">
        <f t="shared" si="89"/>
        <v>0</v>
      </c>
      <c r="M390" s="60">
        <f t="shared" si="89"/>
        <v>1</v>
      </c>
      <c r="N390" s="60">
        <f t="shared" si="89"/>
        <v>0.01</v>
      </c>
      <c r="O390" s="151" t="str">
        <f t="shared" si="89"/>
        <v>% of fuel shifted</v>
      </c>
      <c r="P390" s="144"/>
      <c r="Q390" s="151" t="str">
        <f t="shared" si="90"/>
        <v>industry-ag-main.html=fuel-switching</v>
      </c>
      <c r="R390" s="158" t="str">
        <f t="shared" si="90"/>
        <v>industry-elec-and-hydrogen.html</v>
      </c>
      <c r="S390" s="144"/>
      <c r="T390" s="144"/>
    </row>
    <row r="391" spans="1:20" ht="32">
      <c r="A391" s="4" t="str">
        <f t="shared" si="88"/>
        <v>Industry</v>
      </c>
      <c r="B391" s="4" t="str">
        <f t="shared" si="88"/>
        <v>Electrification + Hydrogen</v>
      </c>
      <c r="C391" s="4" t="str">
        <f t="shared" si="88"/>
        <v>Fraction of Industrial Fuel Use Shifted to Other Fuels</v>
      </c>
      <c r="D391" s="147" t="s">
        <v>148</v>
      </c>
      <c r="E391" s="144" t="s">
        <v>764</v>
      </c>
      <c r="F391" s="147" t="s">
        <v>150</v>
      </c>
      <c r="G391" s="144" t="s">
        <v>770</v>
      </c>
      <c r="H391" s="108">
        <v>486</v>
      </c>
      <c r="I391" s="144" t="s">
        <v>47</v>
      </c>
      <c r="J391" s="4" t="str">
        <f t="shared" si="89"/>
        <v>Electrification + Hydrogen</v>
      </c>
      <c r="K391" s="4" t="str">
        <f t="shared" si="89"/>
        <v>indst fuel type shifting</v>
      </c>
      <c r="L391" s="60">
        <f t="shared" si="89"/>
        <v>0</v>
      </c>
      <c r="M391" s="60">
        <f t="shared" si="89"/>
        <v>1</v>
      </c>
      <c r="N391" s="60">
        <f t="shared" si="89"/>
        <v>0.01</v>
      </c>
      <c r="O391" s="151" t="str">
        <f t="shared" si="89"/>
        <v>% of fuel shifted</v>
      </c>
      <c r="P391" s="144"/>
      <c r="Q391" s="151" t="str">
        <f t="shared" si="90"/>
        <v>industry-ag-main.html=fuel-switching</v>
      </c>
      <c r="R391" s="158" t="str">
        <f t="shared" si="90"/>
        <v>industry-elec-and-hydrogen.html</v>
      </c>
      <c r="S391" s="144"/>
      <c r="T391" s="144"/>
    </row>
    <row r="392" spans="1:20" ht="112">
      <c r="A392" s="4" t="str">
        <f t="shared" si="88"/>
        <v>Industry</v>
      </c>
      <c r="B392" s="4" t="str">
        <f t="shared" si="88"/>
        <v>Electrification + Hydrogen</v>
      </c>
      <c r="C392" s="4" t="str">
        <f t="shared" si="88"/>
        <v>Fraction of Industrial Fuel Use Shifted to Other Fuels</v>
      </c>
      <c r="D392" s="147" t="s">
        <v>148</v>
      </c>
      <c r="E392" s="144" t="s">
        <v>765</v>
      </c>
      <c r="F392" s="147" t="s">
        <v>150</v>
      </c>
      <c r="G392" s="144" t="s">
        <v>773</v>
      </c>
      <c r="H392" s="108">
        <v>487</v>
      </c>
      <c r="I392" s="144" t="s">
        <v>46</v>
      </c>
      <c r="J392" s="4" t="str">
        <f t="shared" ref="J392:O400" si="91">J$321</f>
        <v>Electrification + Hydrogen</v>
      </c>
      <c r="K392" s="4" t="str">
        <f t="shared" si="91"/>
        <v>indst fuel type shifting</v>
      </c>
      <c r="L392" s="60">
        <f t="shared" si="91"/>
        <v>0</v>
      </c>
      <c r="M392" s="60">
        <f t="shared" si="91"/>
        <v>1</v>
      </c>
      <c r="N392" s="60">
        <f t="shared" si="91"/>
        <v>0.01</v>
      </c>
      <c r="O392" s="151" t="str">
        <f t="shared" si="91"/>
        <v>% of fuel shifted</v>
      </c>
      <c r="P392" s="144" t="s">
        <v>1555</v>
      </c>
      <c r="Q392" s="151" t="str">
        <f t="shared" si="90"/>
        <v>industry-ag-main.html=fuel-switching</v>
      </c>
      <c r="R392" s="158" t="str">
        <f t="shared" si="90"/>
        <v>industry-elec-and-hydrogen.html</v>
      </c>
      <c r="S392" s="144"/>
      <c r="T392" s="144"/>
    </row>
    <row r="393" spans="1:20" ht="128">
      <c r="A393" s="4" t="str">
        <f t="shared" si="88"/>
        <v>Industry</v>
      </c>
      <c r="B393" s="4" t="str">
        <f t="shared" si="88"/>
        <v>Electrification + Hydrogen</v>
      </c>
      <c r="C393" s="4" t="str">
        <f t="shared" si="88"/>
        <v>Fraction of Industrial Fuel Use Shifted to Other Fuels</v>
      </c>
      <c r="D393" s="147" t="s">
        <v>148</v>
      </c>
      <c r="E393" s="144" t="s">
        <v>766</v>
      </c>
      <c r="F393" s="147" t="s">
        <v>150</v>
      </c>
      <c r="G393" s="144" t="s">
        <v>774</v>
      </c>
      <c r="H393" s="108">
        <v>488</v>
      </c>
      <c r="I393" s="144" t="s">
        <v>46</v>
      </c>
      <c r="J393" s="4" t="str">
        <f t="shared" si="91"/>
        <v>Electrification + Hydrogen</v>
      </c>
      <c r="K393" s="4" t="str">
        <f t="shared" si="91"/>
        <v>indst fuel type shifting</v>
      </c>
      <c r="L393" s="60">
        <f t="shared" si="91"/>
        <v>0</v>
      </c>
      <c r="M393" s="60">
        <f t="shared" si="91"/>
        <v>1</v>
      </c>
      <c r="N393" s="60">
        <f t="shared" si="91"/>
        <v>0.01</v>
      </c>
      <c r="O393" s="151" t="str">
        <f t="shared" si="91"/>
        <v>% of fuel shifted</v>
      </c>
      <c r="P393" s="144" t="s">
        <v>1556</v>
      </c>
      <c r="Q393" s="151" t="str">
        <f t="shared" si="90"/>
        <v>industry-ag-main.html=fuel-switching</v>
      </c>
      <c r="R393" s="158" t="str">
        <f t="shared" si="90"/>
        <v>industry-elec-and-hydrogen.html</v>
      </c>
      <c r="S393" s="144"/>
      <c r="T393" s="144"/>
    </row>
    <row r="394" spans="1:20" ht="32">
      <c r="A394" s="4" t="str">
        <f t="shared" si="88"/>
        <v>Industry</v>
      </c>
      <c r="B394" s="4" t="str">
        <f t="shared" si="88"/>
        <v>Electrification + Hydrogen</v>
      </c>
      <c r="C394" s="4" t="str">
        <f t="shared" si="88"/>
        <v>Fraction of Industrial Fuel Use Shifted to Other Fuels</v>
      </c>
      <c r="D394" s="147" t="s">
        <v>148</v>
      </c>
      <c r="E394" s="144" t="s">
        <v>767</v>
      </c>
      <c r="F394" s="147" t="s">
        <v>150</v>
      </c>
      <c r="G394" s="144" t="s">
        <v>771</v>
      </c>
      <c r="H394" s="108">
        <v>489</v>
      </c>
      <c r="I394" s="144" t="s">
        <v>47</v>
      </c>
      <c r="J394" s="4" t="str">
        <f t="shared" si="91"/>
        <v>Electrification + Hydrogen</v>
      </c>
      <c r="K394" s="4" t="str">
        <f t="shared" si="91"/>
        <v>indst fuel type shifting</v>
      </c>
      <c r="L394" s="60">
        <f t="shared" si="91"/>
        <v>0</v>
      </c>
      <c r="M394" s="60">
        <f t="shared" si="91"/>
        <v>1</v>
      </c>
      <c r="N394" s="60">
        <f t="shared" si="91"/>
        <v>0.01</v>
      </c>
      <c r="O394" s="151" t="str">
        <f t="shared" si="91"/>
        <v>% of fuel shifted</v>
      </c>
      <c r="P394" s="144"/>
      <c r="Q394" s="151" t="str">
        <f t="shared" si="90"/>
        <v>industry-ag-main.html=fuel-switching</v>
      </c>
      <c r="R394" s="158" t="str">
        <f t="shared" si="90"/>
        <v>industry-elec-and-hydrogen.html</v>
      </c>
      <c r="S394" s="144"/>
      <c r="T394" s="144"/>
    </row>
    <row r="395" spans="1:20" ht="128">
      <c r="A395" s="4" t="str">
        <f t="shared" si="88"/>
        <v>Industry</v>
      </c>
      <c r="B395" s="4" t="str">
        <f t="shared" si="88"/>
        <v>Electrification + Hydrogen</v>
      </c>
      <c r="C395" s="4" t="str">
        <f t="shared" si="88"/>
        <v>Fraction of Industrial Fuel Use Shifted to Other Fuels</v>
      </c>
      <c r="D395" s="147" t="s">
        <v>148</v>
      </c>
      <c r="E395" s="144" t="s">
        <v>768</v>
      </c>
      <c r="F395" s="147" t="s">
        <v>150</v>
      </c>
      <c r="G395" s="144" t="s">
        <v>772</v>
      </c>
      <c r="H395" s="108">
        <v>490</v>
      </c>
      <c r="I395" s="144" t="s">
        <v>46</v>
      </c>
      <c r="J395" s="4" t="str">
        <f t="shared" si="91"/>
        <v>Electrification + Hydrogen</v>
      </c>
      <c r="K395" s="4" t="str">
        <f t="shared" si="91"/>
        <v>indst fuel type shifting</v>
      </c>
      <c r="L395" s="60">
        <f t="shared" si="91"/>
        <v>0</v>
      </c>
      <c r="M395" s="60">
        <f t="shared" si="91"/>
        <v>1</v>
      </c>
      <c r="N395" s="60">
        <f t="shared" si="91"/>
        <v>0.01</v>
      </c>
      <c r="O395" s="151" t="str">
        <f t="shared" si="91"/>
        <v>% of fuel shifted</v>
      </c>
      <c r="P395" s="144" t="s">
        <v>1557</v>
      </c>
      <c r="Q395" s="151" t="str">
        <f t="shared" si="90"/>
        <v>industry-ag-main.html=fuel-switching</v>
      </c>
      <c r="R395" s="158" t="str">
        <f t="shared" si="90"/>
        <v>industry-elec-and-hydrogen.html</v>
      </c>
      <c r="S395" s="144"/>
      <c r="T395" s="144"/>
    </row>
    <row r="396" spans="1:20" ht="32">
      <c r="A396" s="4" t="str">
        <f t="shared" si="88"/>
        <v>Industry</v>
      </c>
      <c r="B396" s="4" t="str">
        <f t="shared" si="88"/>
        <v>Electrification + Hydrogen</v>
      </c>
      <c r="C396" s="4" t="str">
        <f t="shared" si="88"/>
        <v>Fraction of Industrial Fuel Use Shifted to Other Fuels</v>
      </c>
      <c r="D396" s="147" t="s">
        <v>148</v>
      </c>
      <c r="E396" s="144" t="s">
        <v>769</v>
      </c>
      <c r="F396" s="147" t="s">
        <v>150</v>
      </c>
      <c r="G396" s="144" t="s">
        <v>775</v>
      </c>
      <c r="H396" s="108">
        <v>491</v>
      </c>
      <c r="I396" s="144" t="s">
        <v>47</v>
      </c>
      <c r="J396" s="4" t="str">
        <f t="shared" si="91"/>
        <v>Electrification + Hydrogen</v>
      </c>
      <c r="K396" s="4" t="str">
        <f t="shared" si="91"/>
        <v>indst fuel type shifting</v>
      </c>
      <c r="L396" s="60">
        <f t="shared" si="91"/>
        <v>0</v>
      </c>
      <c r="M396" s="60">
        <f t="shared" si="91"/>
        <v>1</v>
      </c>
      <c r="N396" s="60">
        <f t="shared" si="91"/>
        <v>0.01</v>
      </c>
      <c r="O396" s="151" t="str">
        <f t="shared" si="91"/>
        <v>% of fuel shifted</v>
      </c>
      <c r="P396" s="144"/>
      <c r="Q396" s="151" t="str">
        <f t="shared" si="90"/>
        <v>industry-ag-main.html=fuel-switching</v>
      </c>
      <c r="R396" s="158" t="str">
        <f t="shared" si="90"/>
        <v>industry-elec-and-hydrogen.html</v>
      </c>
      <c r="S396" s="144"/>
      <c r="T396" s="144"/>
    </row>
    <row r="397" spans="1:20" ht="32">
      <c r="A397" s="4" t="str">
        <f t="shared" si="88"/>
        <v>Industry</v>
      </c>
      <c r="B397" s="4" t="str">
        <f t="shared" si="88"/>
        <v>Electrification + Hydrogen</v>
      </c>
      <c r="C397" s="4" t="str">
        <f t="shared" si="88"/>
        <v>Fraction of Industrial Fuel Use Shifted to Other Fuels</v>
      </c>
      <c r="D397" s="147" t="s">
        <v>148</v>
      </c>
      <c r="E397" s="144" t="s">
        <v>1193</v>
      </c>
      <c r="F397" s="147" t="s">
        <v>150</v>
      </c>
      <c r="G397" s="144" t="s">
        <v>1196</v>
      </c>
      <c r="H397" s="108">
        <v>492</v>
      </c>
      <c r="I397" s="144" t="s">
        <v>47</v>
      </c>
      <c r="J397" s="4" t="str">
        <f t="shared" si="91"/>
        <v>Electrification + Hydrogen</v>
      </c>
      <c r="K397" s="4" t="str">
        <f t="shared" si="91"/>
        <v>indst fuel type shifting</v>
      </c>
      <c r="L397" s="60">
        <f t="shared" si="91"/>
        <v>0</v>
      </c>
      <c r="M397" s="60">
        <f t="shared" si="91"/>
        <v>1</v>
      </c>
      <c r="N397" s="60">
        <f t="shared" si="91"/>
        <v>0.01</v>
      </c>
      <c r="O397" s="151" t="str">
        <f t="shared" si="91"/>
        <v>% of fuel shifted</v>
      </c>
      <c r="P397" s="144"/>
      <c r="Q397" s="151" t="str">
        <f t="shared" si="90"/>
        <v>industry-ag-main.html=fuel-switching</v>
      </c>
      <c r="R397" s="158" t="str">
        <f t="shared" si="90"/>
        <v>industry-elec-and-hydrogen.html</v>
      </c>
      <c r="S397" s="144"/>
      <c r="T397" s="144"/>
    </row>
    <row r="398" spans="1:20" ht="128">
      <c r="A398" s="4" t="str">
        <f t="shared" si="88"/>
        <v>Industry</v>
      </c>
      <c r="B398" s="4" t="str">
        <f t="shared" si="88"/>
        <v>Electrification + Hydrogen</v>
      </c>
      <c r="C398" s="4" t="str">
        <f t="shared" si="88"/>
        <v>Fraction of Industrial Fuel Use Shifted to Other Fuels</v>
      </c>
      <c r="D398" s="147" t="s">
        <v>148</v>
      </c>
      <c r="E398" s="144" t="s">
        <v>1194</v>
      </c>
      <c r="F398" s="147" t="s">
        <v>150</v>
      </c>
      <c r="G398" s="144" t="s">
        <v>1198</v>
      </c>
      <c r="H398" s="108">
        <v>493</v>
      </c>
      <c r="I398" s="144" t="s">
        <v>46</v>
      </c>
      <c r="J398" s="4" t="str">
        <f t="shared" si="91"/>
        <v>Electrification + Hydrogen</v>
      </c>
      <c r="K398" s="4" t="str">
        <f t="shared" si="91"/>
        <v>indst fuel type shifting</v>
      </c>
      <c r="L398" s="60">
        <f t="shared" si="91"/>
        <v>0</v>
      </c>
      <c r="M398" s="60">
        <f t="shared" si="91"/>
        <v>1</v>
      </c>
      <c r="N398" s="60">
        <f t="shared" si="91"/>
        <v>0.01</v>
      </c>
      <c r="O398" s="151" t="str">
        <f t="shared" si="91"/>
        <v>% of fuel shifted</v>
      </c>
      <c r="P398" s="144" t="s">
        <v>1558</v>
      </c>
      <c r="Q398" s="151" t="str">
        <f t="shared" si="90"/>
        <v>industry-ag-main.html=fuel-switching</v>
      </c>
      <c r="R398" s="158" t="str">
        <f t="shared" si="90"/>
        <v>industry-elec-and-hydrogen.html</v>
      </c>
      <c r="S398" s="144"/>
      <c r="T398" s="144"/>
    </row>
    <row r="399" spans="1:20" ht="128">
      <c r="A399" s="4" t="str">
        <f t="shared" si="88"/>
        <v>Industry</v>
      </c>
      <c r="B399" s="4" t="str">
        <f t="shared" si="88"/>
        <v>Electrification + Hydrogen</v>
      </c>
      <c r="C399" s="4" t="str">
        <f t="shared" si="88"/>
        <v>Fraction of Industrial Fuel Use Shifted to Other Fuels</v>
      </c>
      <c r="D399" s="147" t="s">
        <v>148</v>
      </c>
      <c r="E399" s="144" t="s">
        <v>1195</v>
      </c>
      <c r="F399" s="147" t="s">
        <v>150</v>
      </c>
      <c r="G399" s="144" t="s">
        <v>1199</v>
      </c>
      <c r="H399" s="108">
        <v>494</v>
      </c>
      <c r="I399" s="144" t="s">
        <v>46</v>
      </c>
      <c r="J399" s="4" t="str">
        <f t="shared" si="91"/>
        <v>Electrification + Hydrogen</v>
      </c>
      <c r="K399" s="4" t="str">
        <f t="shared" si="91"/>
        <v>indst fuel type shifting</v>
      </c>
      <c r="L399" s="60">
        <f t="shared" si="91"/>
        <v>0</v>
      </c>
      <c r="M399" s="60">
        <f t="shared" si="91"/>
        <v>1</v>
      </c>
      <c r="N399" s="60">
        <f t="shared" si="91"/>
        <v>0.01</v>
      </c>
      <c r="O399" s="151" t="str">
        <f t="shared" si="91"/>
        <v>% of fuel shifted</v>
      </c>
      <c r="P399" s="144" t="s">
        <v>1559</v>
      </c>
      <c r="Q399" s="151" t="str">
        <f t="shared" si="90"/>
        <v>industry-ag-main.html=fuel-switching</v>
      </c>
      <c r="R399" s="158" t="str">
        <f t="shared" si="90"/>
        <v>industry-elec-and-hydrogen.html</v>
      </c>
      <c r="S399" s="144"/>
      <c r="T399" s="144"/>
    </row>
    <row r="400" spans="1:20" ht="32">
      <c r="A400" s="4" t="str">
        <f t="shared" si="88"/>
        <v>Industry</v>
      </c>
      <c r="B400" s="4" t="str">
        <f t="shared" si="88"/>
        <v>Electrification + Hydrogen</v>
      </c>
      <c r="C400" s="4" t="str">
        <f t="shared" si="88"/>
        <v>Fraction of Industrial Fuel Use Shifted to Other Fuels</v>
      </c>
      <c r="D400" s="147" t="s">
        <v>148</v>
      </c>
      <c r="E400" s="144" t="s">
        <v>1192</v>
      </c>
      <c r="F400" s="147" t="s">
        <v>150</v>
      </c>
      <c r="G400" s="144" t="s">
        <v>1197</v>
      </c>
      <c r="H400" s="108">
        <v>495</v>
      </c>
      <c r="I400" s="144" t="s">
        <v>47</v>
      </c>
      <c r="J400" s="4" t="str">
        <f t="shared" si="91"/>
        <v>Electrification + Hydrogen</v>
      </c>
      <c r="K400" s="4" t="str">
        <f t="shared" si="91"/>
        <v>indst fuel type shifting</v>
      </c>
      <c r="L400" s="60">
        <f t="shared" si="91"/>
        <v>0</v>
      </c>
      <c r="M400" s="60">
        <f t="shared" si="91"/>
        <v>1</v>
      </c>
      <c r="N400" s="60">
        <f t="shared" si="91"/>
        <v>0.01</v>
      </c>
      <c r="O400" s="151" t="str">
        <f t="shared" si="91"/>
        <v>% of fuel shifted</v>
      </c>
      <c r="P400" s="144"/>
      <c r="Q400" s="151" t="str">
        <f t="shared" si="90"/>
        <v>industry-ag-main.html=fuel-switching</v>
      </c>
      <c r="R400" s="158" t="str">
        <f t="shared" si="90"/>
        <v>industry-elec-and-hydrogen.html</v>
      </c>
      <c r="S400" s="144"/>
      <c r="T400" s="144"/>
    </row>
    <row r="401" spans="1:20" s="1" customFormat="1" ht="32">
      <c r="A401" s="1" t="s">
        <v>9</v>
      </c>
      <c r="B401" s="1" t="s">
        <v>1285</v>
      </c>
      <c r="C401" s="1" t="s">
        <v>1288</v>
      </c>
      <c r="D401" s="147"/>
      <c r="E401" s="147"/>
      <c r="F401" s="147"/>
      <c r="G401" s="147"/>
      <c r="H401" s="57">
        <v>58</v>
      </c>
      <c r="I401" s="147" t="s">
        <v>46</v>
      </c>
      <c r="J401" s="1" t="s">
        <v>1292</v>
      </c>
      <c r="K401" s="1" t="s">
        <v>1293</v>
      </c>
      <c r="L401" s="61">
        <v>0</v>
      </c>
      <c r="M401" s="58">
        <v>1</v>
      </c>
      <c r="N401" s="58">
        <v>0.01</v>
      </c>
      <c r="O401" s="147" t="s">
        <v>36</v>
      </c>
      <c r="P401" s="147" t="s">
        <v>1560</v>
      </c>
      <c r="Q401" s="147" t="s">
        <v>1924</v>
      </c>
      <c r="R401" s="154" t="s">
        <v>517</v>
      </c>
      <c r="S401" s="147" t="s">
        <v>170</v>
      </c>
      <c r="T401" s="147"/>
    </row>
    <row r="402" spans="1:20" s="1" customFormat="1" ht="48">
      <c r="A402" s="1" t="s">
        <v>9</v>
      </c>
      <c r="B402" s="1" t="s">
        <v>1286</v>
      </c>
      <c r="C402" s="1" t="s">
        <v>1289</v>
      </c>
      <c r="D402" s="147"/>
      <c r="E402" s="147"/>
      <c r="F402" s="147"/>
      <c r="G402" s="147"/>
      <c r="H402" s="57">
        <v>510</v>
      </c>
      <c r="I402" s="147" t="s">
        <v>46</v>
      </c>
      <c r="J402" s="1" t="s">
        <v>1292</v>
      </c>
      <c r="K402" s="1" t="s">
        <v>1294</v>
      </c>
      <c r="L402" s="61">
        <v>0</v>
      </c>
      <c r="M402" s="58">
        <v>1</v>
      </c>
      <c r="N402" s="58">
        <v>0.01</v>
      </c>
      <c r="O402" s="147" t="s">
        <v>36</v>
      </c>
      <c r="P402" s="147" t="s">
        <v>1328</v>
      </c>
      <c r="Q402" s="147" t="s">
        <v>1924</v>
      </c>
      <c r="R402" s="154" t="s">
        <v>517</v>
      </c>
      <c r="S402" s="147"/>
      <c r="T402" s="147"/>
    </row>
    <row r="403" spans="1:20" s="1" customFormat="1" ht="48">
      <c r="A403" s="1" t="s">
        <v>9</v>
      </c>
      <c r="B403" s="1" t="s">
        <v>1287</v>
      </c>
      <c r="C403" s="1" t="s">
        <v>1290</v>
      </c>
      <c r="D403" s="147"/>
      <c r="E403" s="147"/>
      <c r="F403" s="147"/>
      <c r="G403" s="147"/>
      <c r="H403" s="57">
        <v>511</v>
      </c>
      <c r="I403" s="147" t="s">
        <v>46</v>
      </c>
      <c r="J403" s="1" t="s">
        <v>1292</v>
      </c>
      <c r="K403" s="1" t="s">
        <v>1295</v>
      </c>
      <c r="L403" s="61">
        <v>0</v>
      </c>
      <c r="M403" s="58">
        <v>1</v>
      </c>
      <c r="N403" s="58">
        <v>0.01</v>
      </c>
      <c r="O403" s="147" t="s">
        <v>36</v>
      </c>
      <c r="P403" s="147" t="s">
        <v>1329</v>
      </c>
      <c r="Q403" s="147" t="s">
        <v>1924</v>
      </c>
      <c r="R403" s="154" t="s">
        <v>517</v>
      </c>
      <c r="S403" s="147"/>
      <c r="T403" s="147"/>
    </row>
    <row r="404" spans="1:20" s="1" customFormat="1" ht="48">
      <c r="A404" s="1" t="s">
        <v>9</v>
      </c>
      <c r="B404" s="1" t="s">
        <v>1297</v>
      </c>
      <c r="C404" s="1" t="s">
        <v>1291</v>
      </c>
      <c r="D404" s="147"/>
      <c r="E404" s="147"/>
      <c r="F404" s="147"/>
      <c r="G404" s="147"/>
      <c r="H404" s="57">
        <v>512</v>
      </c>
      <c r="I404" s="147" t="s">
        <v>46</v>
      </c>
      <c r="J404" s="1" t="s">
        <v>1292</v>
      </c>
      <c r="K404" s="1" t="s">
        <v>1296</v>
      </c>
      <c r="L404" s="61">
        <v>0</v>
      </c>
      <c r="M404" s="58">
        <v>1</v>
      </c>
      <c r="N404" s="58">
        <v>0.01</v>
      </c>
      <c r="O404" s="147" t="s">
        <v>36</v>
      </c>
      <c r="P404" s="147" t="s">
        <v>1330</v>
      </c>
      <c r="Q404" s="147" t="s">
        <v>1924</v>
      </c>
      <c r="R404" s="154" t="s">
        <v>517</v>
      </c>
      <c r="S404" s="147"/>
      <c r="T404" s="147"/>
    </row>
    <row r="405" spans="1:20" s="4" customFormat="1" ht="96">
      <c r="A405" s="3" t="s">
        <v>9</v>
      </c>
      <c r="B405" s="3" t="s">
        <v>851</v>
      </c>
      <c r="C405" s="3" t="s">
        <v>850</v>
      </c>
      <c r="D405" s="144" t="s">
        <v>142</v>
      </c>
      <c r="E405" s="144"/>
      <c r="F405" s="147" t="s">
        <v>778</v>
      </c>
      <c r="G405" s="144"/>
      <c r="H405" s="108">
        <v>429</v>
      </c>
      <c r="I405" s="144" t="s">
        <v>46</v>
      </c>
      <c r="J405" s="3" t="s">
        <v>851</v>
      </c>
      <c r="K405" s="3" t="s">
        <v>854</v>
      </c>
      <c r="L405" s="153">
        <v>0</v>
      </c>
      <c r="M405" s="99">
        <v>1</v>
      </c>
      <c r="N405" s="99">
        <v>0.01</v>
      </c>
      <c r="O405" s="144" t="s">
        <v>855</v>
      </c>
      <c r="P405" s="144" t="s">
        <v>859</v>
      </c>
      <c r="Q405" s="144"/>
      <c r="R405" s="154" t="s">
        <v>1182</v>
      </c>
      <c r="S405" s="144" t="s">
        <v>856</v>
      </c>
      <c r="T405" s="151"/>
    </row>
    <row r="406" spans="1:20" s="4" customFormat="1" ht="80">
      <c r="A406" s="4" t="str">
        <f t="shared" ref="A406:C407" si="92">A$405</f>
        <v>Industry</v>
      </c>
      <c r="B406" s="4" t="str">
        <f t="shared" si="92"/>
        <v>Material Efficiency, Longevity, &amp; Re-Use</v>
      </c>
      <c r="C406" s="4" t="str">
        <f t="shared" si="92"/>
        <v>Percent Reduction in Nonenergy Nonagriculture Industry Product Demand</v>
      </c>
      <c r="D406" s="147" t="s">
        <v>144</v>
      </c>
      <c r="E406" s="144"/>
      <c r="F406" s="147" t="s">
        <v>780</v>
      </c>
      <c r="G406" s="144"/>
      <c r="H406" s="108">
        <v>430</v>
      </c>
      <c r="I406" s="144" t="s">
        <v>46</v>
      </c>
      <c r="J406" s="4" t="str">
        <f t="shared" ref="J406:O407" si="93">J$405</f>
        <v>Material Efficiency, Longevity, &amp; Re-Use</v>
      </c>
      <c r="K406" s="4" t="str">
        <f t="shared" si="93"/>
        <v>indst reduce nonenergy product demand</v>
      </c>
      <c r="L406" s="60">
        <f t="shared" si="93"/>
        <v>0</v>
      </c>
      <c r="M406" s="60">
        <f t="shared" si="93"/>
        <v>1</v>
      </c>
      <c r="N406" s="60">
        <f t="shared" si="93"/>
        <v>0.01</v>
      </c>
      <c r="O406" s="45" t="str">
        <f t="shared" si="93"/>
        <v>% demand reduction</v>
      </c>
      <c r="P406" s="144" t="s">
        <v>858</v>
      </c>
      <c r="Q406" s="144"/>
      <c r="R406" s="158" t="str">
        <f>R$405</f>
        <v>material-efficiency-longevity-reuse.html</v>
      </c>
      <c r="S406" s="144" t="s">
        <v>857</v>
      </c>
      <c r="T406" s="151"/>
    </row>
    <row r="407" spans="1:20" s="4" customFormat="1" ht="96">
      <c r="A407" s="4" t="str">
        <f t="shared" si="92"/>
        <v>Industry</v>
      </c>
      <c r="B407" s="4" t="str">
        <f t="shared" si="92"/>
        <v>Material Efficiency, Longevity, &amp; Re-Use</v>
      </c>
      <c r="C407" s="4" t="str">
        <f t="shared" si="92"/>
        <v>Percent Reduction in Nonenergy Nonagriculture Industry Product Demand</v>
      </c>
      <c r="D407" s="147" t="s">
        <v>146</v>
      </c>
      <c r="E407" s="144"/>
      <c r="F407" s="147" t="s">
        <v>852</v>
      </c>
      <c r="G407" s="144"/>
      <c r="H407" s="108">
        <v>432</v>
      </c>
      <c r="I407" s="144" t="s">
        <v>46</v>
      </c>
      <c r="J407" s="4" t="str">
        <f t="shared" si="93"/>
        <v>Material Efficiency, Longevity, &amp; Re-Use</v>
      </c>
      <c r="K407" s="4" t="str">
        <f t="shared" si="93"/>
        <v>indst reduce nonenergy product demand</v>
      </c>
      <c r="L407" s="60">
        <f t="shared" si="93"/>
        <v>0</v>
      </c>
      <c r="M407" s="60">
        <f t="shared" si="93"/>
        <v>1</v>
      </c>
      <c r="N407" s="60">
        <f t="shared" si="93"/>
        <v>0.01</v>
      </c>
      <c r="O407" s="45" t="str">
        <f t="shared" si="93"/>
        <v>% demand reduction</v>
      </c>
      <c r="P407" s="144" t="s">
        <v>861</v>
      </c>
      <c r="Q407" s="144"/>
      <c r="R407" s="154" t="s">
        <v>1183</v>
      </c>
      <c r="S407" s="144" t="s">
        <v>862</v>
      </c>
      <c r="T407" s="151"/>
    </row>
    <row r="408" spans="1:20" ht="48">
      <c r="A408" s="3" t="s">
        <v>9</v>
      </c>
      <c r="B408" s="3" t="s">
        <v>22</v>
      </c>
      <c r="C408" s="3" t="s">
        <v>276</v>
      </c>
      <c r="D408" s="144" t="s">
        <v>143</v>
      </c>
      <c r="E408" s="144"/>
      <c r="F408" s="147" t="s">
        <v>779</v>
      </c>
      <c r="G408" s="144"/>
      <c r="H408" s="108">
        <v>56</v>
      </c>
      <c r="I408" s="144" t="s">
        <v>46</v>
      </c>
      <c r="J408" s="108" t="s">
        <v>349</v>
      </c>
      <c r="K408" s="3" t="s">
        <v>546</v>
      </c>
      <c r="L408" s="153">
        <v>0</v>
      </c>
      <c r="M408" s="99">
        <v>1</v>
      </c>
      <c r="N408" s="99">
        <v>0.01</v>
      </c>
      <c r="O408" s="144" t="s">
        <v>36</v>
      </c>
      <c r="P408" s="144" t="s">
        <v>1605</v>
      </c>
      <c r="Q408" s="144" t="s">
        <v>1925</v>
      </c>
      <c r="R408" s="154" t="s">
        <v>228</v>
      </c>
      <c r="S408" s="144" t="s">
        <v>170</v>
      </c>
      <c r="T408" s="144"/>
    </row>
    <row r="409" spans="1:20" ht="48">
      <c r="A409" s="4" t="str">
        <f t="shared" ref="A409:C410" si="94">A$408</f>
        <v>Industry</v>
      </c>
      <c r="B409" s="4" t="str">
        <f t="shared" si="94"/>
        <v>Methane Capture</v>
      </c>
      <c r="C409" s="4" t="str">
        <f t="shared" si="94"/>
        <v>Fraction of Methane Capture Opportunities Achieved</v>
      </c>
      <c r="D409" s="144" t="s">
        <v>853</v>
      </c>
      <c r="E409" s="144"/>
      <c r="F409" s="144" t="s">
        <v>1273</v>
      </c>
      <c r="G409" s="144"/>
      <c r="H409" s="108">
        <v>513</v>
      </c>
      <c r="I409" s="144" t="s">
        <v>46</v>
      </c>
      <c r="J409" s="4" t="str">
        <f t="shared" ref="J409:O410" si="95">J$408</f>
        <v>Methane Capture and Destruction</v>
      </c>
      <c r="K409" s="4" t="str">
        <f t="shared" si="95"/>
        <v>indst methane capture</v>
      </c>
      <c r="L409" s="60">
        <f t="shared" si="95"/>
        <v>0</v>
      </c>
      <c r="M409" s="60">
        <f t="shared" si="95"/>
        <v>1</v>
      </c>
      <c r="N409" s="60">
        <f t="shared" si="95"/>
        <v>0.01</v>
      </c>
      <c r="O409" s="151" t="str">
        <f t="shared" si="95"/>
        <v>% of potential achieved</v>
      </c>
      <c r="P409" s="144" t="s">
        <v>1306</v>
      </c>
      <c r="Q409" s="151" t="str">
        <f t="shared" ref="Q409:S410" si="96">Q$408</f>
        <v>industry-ag-main.html=methane-capture</v>
      </c>
      <c r="R409" s="158" t="str">
        <f t="shared" si="96"/>
        <v>methane-capture.html</v>
      </c>
      <c r="S409" s="151" t="str">
        <f t="shared" si="96"/>
        <v>Calculated from model data; see the relevant variable(s) in the InputData folder for source information.</v>
      </c>
      <c r="T409" s="144"/>
    </row>
    <row r="410" spans="1:20" ht="48">
      <c r="A410" s="4" t="str">
        <f t="shared" si="94"/>
        <v>Industry</v>
      </c>
      <c r="B410" s="4" t="str">
        <f t="shared" si="94"/>
        <v>Methane Capture</v>
      </c>
      <c r="C410" s="4" t="str">
        <f t="shared" si="94"/>
        <v>Fraction of Methane Capture Opportunities Achieved</v>
      </c>
      <c r="D410" s="144" t="s">
        <v>146</v>
      </c>
      <c r="E410" s="144"/>
      <c r="F410" s="147" t="s">
        <v>852</v>
      </c>
      <c r="G410" s="144"/>
      <c r="H410" s="108">
        <v>514</v>
      </c>
      <c r="I410" s="144" t="s">
        <v>46</v>
      </c>
      <c r="J410" s="4" t="str">
        <f t="shared" si="95"/>
        <v>Methane Capture and Destruction</v>
      </c>
      <c r="K410" s="4" t="str">
        <f t="shared" si="95"/>
        <v>indst methane capture</v>
      </c>
      <c r="L410" s="60">
        <f t="shared" si="95"/>
        <v>0</v>
      </c>
      <c r="M410" s="60">
        <f t="shared" si="95"/>
        <v>1</v>
      </c>
      <c r="N410" s="60">
        <f t="shared" si="95"/>
        <v>0.01</v>
      </c>
      <c r="O410" s="151" t="str">
        <f t="shared" si="95"/>
        <v>% of potential achieved</v>
      </c>
      <c r="P410" s="144" t="s">
        <v>1307</v>
      </c>
      <c r="Q410" s="151" t="str">
        <f t="shared" si="96"/>
        <v>industry-ag-main.html=methane-capture</v>
      </c>
      <c r="R410" s="158" t="str">
        <f t="shared" si="96"/>
        <v>methane-capture.html</v>
      </c>
      <c r="S410" s="151" t="str">
        <f t="shared" si="96"/>
        <v>Calculated from model data; see the relevant variable(s) in the InputData folder for source information.</v>
      </c>
      <c r="T410" s="144"/>
    </row>
    <row r="411" spans="1:20" ht="48">
      <c r="A411" s="3" t="s">
        <v>9</v>
      </c>
      <c r="B411" s="3" t="s">
        <v>20</v>
      </c>
      <c r="C411" s="3" t="s">
        <v>277</v>
      </c>
      <c r="D411" s="144" t="s">
        <v>143</v>
      </c>
      <c r="E411" s="144"/>
      <c r="F411" s="147" t="s">
        <v>779</v>
      </c>
      <c r="G411" s="144"/>
      <c r="H411" s="108">
        <v>57</v>
      </c>
      <c r="I411" s="144" t="s">
        <v>46</v>
      </c>
      <c r="J411" s="108" t="s">
        <v>349</v>
      </c>
      <c r="K411" s="3" t="s">
        <v>545</v>
      </c>
      <c r="L411" s="153">
        <v>0</v>
      </c>
      <c r="M411" s="99">
        <v>1</v>
      </c>
      <c r="N411" s="99">
        <v>0.01</v>
      </c>
      <c r="O411" s="144" t="s">
        <v>36</v>
      </c>
      <c r="P411" s="144" t="s">
        <v>1862</v>
      </c>
      <c r="Q411" s="144" t="s">
        <v>1926</v>
      </c>
      <c r="R411" s="154" t="s">
        <v>229</v>
      </c>
      <c r="S411" s="144" t="s">
        <v>170</v>
      </c>
      <c r="T411" s="144"/>
    </row>
    <row r="412" spans="1:20" ht="48">
      <c r="A412" s="4" t="str">
        <f t="shared" ref="A412:C413" si="97">A$411</f>
        <v>Industry</v>
      </c>
      <c r="B412" s="4" t="str">
        <f t="shared" si="97"/>
        <v>Methane Destruction</v>
      </c>
      <c r="C412" s="4" t="str">
        <f t="shared" si="97"/>
        <v>Fraction of Methane Destruction Opportunities Achieved</v>
      </c>
      <c r="D412" s="144" t="s">
        <v>853</v>
      </c>
      <c r="E412" s="144"/>
      <c r="F412" s="144" t="s">
        <v>1273</v>
      </c>
      <c r="G412" s="144"/>
      <c r="H412" s="108">
        <v>515</v>
      </c>
      <c r="I412" s="144" t="s">
        <v>46</v>
      </c>
      <c r="J412" s="4" t="str">
        <f t="shared" ref="J412:O413" si="98">J$411</f>
        <v>Methane Capture and Destruction</v>
      </c>
      <c r="K412" s="4" t="str">
        <f t="shared" si="98"/>
        <v>indst methane destruction</v>
      </c>
      <c r="L412" s="60">
        <f t="shared" si="98"/>
        <v>0</v>
      </c>
      <c r="M412" s="60">
        <f t="shared" si="98"/>
        <v>1</v>
      </c>
      <c r="N412" s="60">
        <f t="shared" si="98"/>
        <v>0.01</v>
      </c>
      <c r="O412" s="151" t="str">
        <f t="shared" si="98"/>
        <v>% of potential achieved</v>
      </c>
      <c r="P412" s="144" t="s">
        <v>1308</v>
      </c>
      <c r="Q412" s="151" t="str">
        <f t="shared" ref="Q412:S413" si="99">Q$411</f>
        <v>industry-ag-main.html=methane-destr</v>
      </c>
      <c r="R412" s="158" t="str">
        <f t="shared" si="99"/>
        <v>methane-destruction.html</v>
      </c>
      <c r="S412" s="151" t="str">
        <f t="shared" si="99"/>
        <v>Calculated from model data; see the relevant variable(s) in the InputData folder for source information.</v>
      </c>
      <c r="T412" s="144"/>
    </row>
    <row r="413" spans="1:20" ht="48">
      <c r="A413" s="4" t="str">
        <f t="shared" si="97"/>
        <v>Industry</v>
      </c>
      <c r="B413" s="4" t="str">
        <f t="shared" si="97"/>
        <v>Methane Destruction</v>
      </c>
      <c r="C413" s="4" t="str">
        <f t="shared" si="97"/>
        <v>Fraction of Methane Destruction Opportunities Achieved</v>
      </c>
      <c r="D413" s="144" t="s">
        <v>146</v>
      </c>
      <c r="E413" s="144"/>
      <c r="F413" s="147" t="s">
        <v>852</v>
      </c>
      <c r="G413" s="144"/>
      <c r="H413" s="108">
        <v>516</v>
      </c>
      <c r="I413" s="144" t="s">
        <v>46</v>
      </c>
      <c r="J413" s="4" t="str">
        <f t="shared" si="98"/>
        <v>Methane Capture and Destruction</v>
      </c>
      <c r="K413" s="4" t="str">
        <f t="shared" si="98"/>
        <v>indst methane destruction</v>
      </c>
      <c r="L413" s="60">
        <f t="shared" si="98"/>
        <v>0</v>
      </c>
      <c r="M413" s="60">
        <f t="shared" si="98"/>
        <v>1</v>
      </c>
      <c r="N413" s="60">
        <f t="shared" si="98"/>
        <v>0.01</v>
      </c>
      <c r="O413" s="151" t="str">
        <f t="shared" si="98"/>
        <v>% of potential achieved</v>
      </c>
      <c r="P413" s="144" t="s">
        <v>1309</v>
      </c>
      <c r="Q413" s="151" t="str">
        <f t="shared" si="99"/>
        <v>industry-ag-main.html=methane-destr</v>
      </c>
      <c r="R413" s="158" t="str">
        <f t="shared" si="99"/>
        <v>methane-destruction.html</v>
      </c>
      <c r="S413" s="151" t="str">
        <f t="shared" si="99"/>
        <v>Calculated from model data; see the relevant variable(s) in the InputData folder for source information.</v>
      </c>
      <c r="T413" s="144"/>
    </row>
    <row r="414" spans="1:20" ht="48">
      <c r="A414" s="3" t="s">
        <v>9</v>
      </c>
      <c r="B414" s="3" t="s">
        <v>932</v>
      </c>
      <c r="C414" s="3" t="s">
        <v>933</v>
      </c>
      <c r="D414" s="147" t="s">
        <v>457</v>
      </c>
      <c r="E414" s="144"/>
      <c r="F414" s="147" t="s">
        <v>454</v>
      </c>
      <c r="G414" s="144"/>
      <c r="H414" s="108">
        <v>451</v>
      </c>
      <c r="I414" s="144" t="s">
        <v>46</v>
      </c>
      <c r="J414" s="3" t="s">
        <v>933</v>
      </c>
      <c r="K414" s="3" t="s">
        <v>934</v>
      </c>
      <c r="L414" s="153">
        <v>0</v>
      </c>
      <c r="M414" s="99">
        <v>1</v>
      </c>
      <c r="N414" s="99">
        <v>0.01</v>
      </c>
      <c r="O414" s="144" t="s">
        <v>935</v>
      </c>
      <c r="P414" s="144" t="s">
        <v>1863</v>
      </c>
      <c r="Q414" s="144"/>
      <c r="R414" s="154" t="s">
        <v>1184</v>
      </c>
      <c r="S414" s="144" t="s">
        <v>170</v>
      </c>
      <c r="T414" s="144"/>
    </row>
    <row r="415" spans="1:20" ht="48">
      <c r="A415" s="4" t="str">
        <f t="shared" ref="A415:C422" si="100">A$414</f>
        <v>Industry</v>
      </c>
      <c r="B415" s="4" t="str">
        <f t="shared" si="100"/>
        <v>Reduce Fossil Fuel Exports</v>
      </c>
      <c r="C415" s="4" t="str">
        <f t="shared" si="100"/>
        <v>Percent Reduction in Fossil Fuel Exports</v>
      </c>
      <c r="D415" s="147" t="s">
        <v>49</v>
      </c>
      <c r="E415" s="144"/>
      <c r="F415" s="147" t="s">
        <v>94</v>
      </c>
      <c r="G415" s="144"/>
      <c r="H415" s="108">
        <v>452</v>
      </c>
      <c r="I415" s="144" t="s">
        <v>46</v>
      </c>
      <c r="J415" s="4" t="str">
        <f t="shared" ref="J415:O418" si="101">J$414</f>
        <v>Percent Reduction in Fossil Fuel Exports</v>
      </c>
      <c r="K415" s="4" t="str">
        <f t="shared" si="101"/>
        <v>indst reduce fossil fuel exports</v>
      </c>
      <c r="L415" s="60">
        <f t="shared" si="101"/>
        <v>0</v>
      </c>
      <c r="M415" s="60">
        <f t="shared" si="101"/>
        <v>1</v>
      </c>
      <c r="N415" s="60">
        <f t="shared" si="101"/>
        <v>0.01</v>
      </c>
      <c r="O415" s="151" t="str">
        <f t="shared" si="101"/>
        <v>% reduction in exports</v>
      </c>
      <c r="P415" s="144" t="s">
        <v>1864</v>
      </c>
      <c r="Q415" s="144"/>
      <c r="R415" s="158" t="str">
        <f t="shared" ref="R415:S418" si="102">R$414</f>
        <v>reduce-fuel-exports.html</v>
      </c>
      <c r="S415" s="151" t="str">
        <f t="shared" si="102"/>
        <v>Calculated from model data; see the relevant variable(s) in the InputData folder for source information.</v>
      </c>
      <c r="T415" s="144"/>
    </row>
    <row r="416" spans="1:20" ht="48">
      <c r="A416" s="4" t="str">
        <f t="shared" si="100"/>
        <v>Industry</v>
      </c>
      <c r="B416" s="4" t="str">
        <f t="shared" si="100"/>
        <v>Reduce Fossil Fuel Exports</v>
      </c>
      <c r="C416" s="4" t="str">
        <f t="shared" si="100"/>
        <v>Percent Reduction in Fossil Fuel Exports</v>
      </c>
      <c r="D416" s="147" t="s">
        <v>56</v>
      </c>
      <c r="E416" s="144"/>
      <c r="F416" s="147" t="s">
        <v>102</v>
      </c>
      <c r="G416" s="144"/>
      <c r="H416" s="108">
        <v>453</v>
      </c>
      <c r="I416" s="144" t="s">
        <v>46</v>
      </c>
      <c r="J416" s="4" t="str">
        <f t="shared" si="101"/>
        <v>Percent Reduction in Fossil Fuel Exports</v>
      </c>
      <c r="K416" s="4" t="str">
        <f t="shared" si="101"/>
        <v>indst reduce fossil fuel exports</v>
      </c>
      <c r="L416" s="60">
        <f t="shared" si="101"/>
        <v>0</v>
      </c>
      <c r="M416" s="60">
        <f t="shared" si="101"/>
        <v>1</v>
      </c>
      <c r="N416" s="60">
        <f t="shared" si="101"/>
        <v>0.01</v>
      </c>
      <c r="O416" s="151" t="str">
        <f t="shared" si="101"/>
        <v>% reduction in exports</v>
      </c>
      <c r="P416" s="144" t="s">
        <v>1865</v>
      </c>
      <c r="Q416" s="144"/>
      <c r="R416" s="158" t="str">
        <f t="shared" si="102"/>
        <v>reduce-fuel-exports.html</v>
      </c>
      <c r="S416" s="151" t="str">
        <f t="shared" si="102"/>
        <v>Calculated from model data; see the relevant variable(s) in the InputData folder for source information.</v>
      </c>
      <c r="T416" s="144"/>
    </row>
    <row r="417" spans="1:20" ht="48">
      <c r="A417" s="4" t="str">
        <f t="shared" si="100"/>
        <v>Industry</v>
      </c>
      <c r="B417" s="4" t="str">
        <f t="shared" si="100"/>
        <v>Reduce Fossil Fuel Exports</v>
      </c>
      <c r="C417" s="4" t="str">
        <f t="shared" si="100"/>
        <v>Percent Reduction in Fossil Fuel Exports</v>
      </c>
      <c r="D417" s="147" t="s">
        <v>57</v>
      </c>
      <c r="E417" s="144"/>
      <c r="F417" s="147" t="s">
        <v>103</v>
      </c>
      <c r="G417" s="144"/>
      <c r="H417" s="108">
        <v>454</v>
      </c>
      <c r="I417" s="144" t="s">
        <v>46</v>
      </c>
      <c r="J417" s="4" t="str">
        <f t="shared" si="101"/>
        <v>Percent Reduction in Fossil Fuel Exports</v>
      </c>
      <c r="K417" s="4" t="str">
        <f t="shared" si="101"/>
        <v>indst reduce fossil fuel exports</v>
      </c>
      <c r="L417" s="60">
        <f t="shared" si="101"/>
        <v>0</v>
      </c>
      <c r="M417" s="60">
        <f t="shared" si="101"/>
        <v>1</v>
      </c>
      <c r="N417" s="60">
        <f t="shared" si="101"/>
        <v>0.01</v>
      </c>
      <c r="O417" s="151" t="str">
        <f t="shared" si="101"/>
        <v>% reduction in exports</v>
      </c>
      <c r="P417" s="144" t="s">
        <v>1866</v>
      </c>
      <c r="Q417" s="144"/>
      <c r="R417" s="158" t="str">
        <f t="shared" si="102"/>
        <v>reduce-fuel-exports.html</v>
      </c>
      <c r="S417" s="151" t="str">
        <f t="shared" si="102"/>
        <v>Calculated from model data; see the relevant variable(s) in the InputData folder for source information.</v>
      </c>
      <c r="T417" s="144"/>
    </row>
    <row r="418" spans="1:20" ht="48">
      <c r="A418" s="4" t="str">
        <f t="shared" si="100"/>
        <v>Industry</v>
      </c>
      <c r="B418" s="4" t="str">
        <f t="shared" si="100"/>
        <v>Reduce Fossil Fuel Exports</v>
      </c>
      <c r="C418" s="4" t="str">
        <f t="shared" si="100"/>
        <v>Percent Reduction in Fossil Fuel Exports</v>
      </c>
      <c r="D418" s="147" t="s">
        <v>914</v>
      </c>
      <c r="E418" s="144"/>
      <c r="F418" s="147" t="s">
        <v>915</v>
      </c>
      <c r="G418" s="144"/>
      <c r="H418" s="108">
        <v>455</v>
      </c>
      <c r="I418" s="144" t="s">
        <v>46</v>
      </c>
      <c r="J418" s="4" t="str">
        <f t="shared" si="101"/>
        <v>Percent Reduction in Fossil Fuel Exports</v>
      </c>
      <c r="K418" s="4" t="str">
        <f t="shared" si="101"/>
        <v>indst reduce fossil fuel exports</v>
      </c>
      <c r="L418" s="60">
        <f t="shared" si="101"/>
        <v>0</v>
      </c>
      <c r="M418" s="60">
        <f t="shared" si="101"/>
        <v>1</v>
      </c>
      <c r="N418" s="60">
        <f t="shared" si="101"/>
        <v>0.01</v>
      </c>
      <c r="O418" s="151" t="str">
        <f t="shared" si="101"/>
        <v>% reduction in exports</v>
      </c>
      <c r="P418" s="144" t="s">
        <v>1867</v>
      </c>
      <c r="Q418" s="144"/>
      <c r="R418" s="158" t="str">
        <f t="shared" si="102"/>
        <v>reduce-fuel-exports.html</v>
      </c>
      <c r="S418" s="151" t="str">
        <f t="shared" si="102"/>
        <v>Calculated from model data; see the relevant variable(s) in the InputData folder for source information.</v>
      </c>
      <c r="T418" s="144"/>
    </row>
    <row r="419" spans="1:20" ht="32">
      <c r="A419" s="4" t="str">
        <f t="shared" si="100"/>
        <v>Industry</v>
      </c>
      <c r="B419" s="4" t="str">
        <f t="shared" si="100"/>
        <v>Reduce Fossil Fuel Exports</v>
      </c>
      <c r="C419" s="4" t="str">
        <f t="shared" si="100"/>
        <v>Percent Reduction in Fossil Fuel Exports</v>
      </c>
      <c r="D419" s="147" t="s">
        <v>450</v>
      </c>
      <c r="E419" s="144"/>
      <c r="F419" s="147" t="s">
        <v>451</v>
      </c>
      <c r="G419" s="144"/>
      <c r="H419" s="108">
        <v>456</v>
      </c>
      <c r="I419" s="147" t="s">
        <v>47</v>
      </c>
      <c r="J419" s="4"/>
      <c r="K419" s="4"/>
      <c r="L419" s="60"/>
      <c r="M419" s="60"/>
      <c r="N419" s="60"/>
      <c r="O419" s="4"/>
      <c r="P419" s="144"/>
      <c r="Q419" s="144"/>
      <c r="R419" s="154"/>
      <c r="S419" s="151" t="str">
        <f>S$414</f>
        <v>Calculated from model data; see the relevant variable(s) in the InputData folder for source information.</v>
      </c>
      <c r="T419" s="144"/>
    </row>
    <row r="420" spans="1:20" ht="48">
      <c r="A420" s="4" t="str">
        <f t="shared" si="100"/>
        <v>Industry</v>
      </c>
      <c r="B420" s="4" t="str">
        <f t="shared" si="100"/>
        <v>Reduce Fossil Fuel Exports</v>
      </c>
      <c r="C420" s="4" t="str">
        <f t="shared" si="100"/>
        <v>Percent Reduction in Fossil Fuel Exports</v>
      </c>
      <c r="D420" s="147" t="s">
        <v>906</v>
      </c>
      <c r="E420" s="144"/>
      <c r="F420" s="147" t="s">
        <v>910</v>
      </c>
      <c r="G420" s="144"/>
      <c r="H420" s="108">
        <v>457</v>
      </c>
      <c r="I420" s="144" t="s">
        <v>46</v>
      </c>
      <c r="J420" s="4" t="str">
        <f t="shared" ref="J420:O422" si="103">J$414</f>
        <v>Percent Reduction in Fossil Fuel Exports</v>
      </c>
      <c r="K420" s="4" t="str">
        <f t="shared" si="103"/>
        <v>indst reduce fossil fuel exports</v>
      </c>
      <c r="L420" s="60">
        <f t="shared" si="103"/>
        <v>0</v>
      </c>
      <c r="M420" s="60">
        <f t="shared" si="103"/>
        <v>1</v>
      </c>
      <c r="N420" s="60">
        <f t="shared" si="103"/>
        <v>0.01</v>
      </c>
      <c r="O420" s="151" t="str">
        <f t="shared" si="103"/>
        <v>% reduction in exports</v>
      </c>
      <c r="P420" s="144" t="s">
        <v>1868</v>
      </c>
      <c r="Q420" s="144"/>
      <c r="R420" s="158" t="str">
        <f>R$414</f>
        <v>reduce-fuel-exports.html</v>
      </c>
      <c r="S420" s="151" t="str">
        <f>S$414</f>
        <v>Calculated from model data; see the relevant variable(s) in the InputData folder for source information.</v>
      </c>
      <c r="T420" s="144"/>
    </row>
    <row r="421" spans="1:20" ht="48">
      <c r="A421" s="4" t="str">
        <f t="shared" si="100"/>
        <v>Industry</v>
      </c>
      <c r="B421" s="4" t="str">
        <f t="shared" si="100"/>
        <v>Reduce Fossil Fuel Exports</v>
      </c>
      <c r="C421" s="4" t="str">
        <f t="shared" si="100"/>
        <v>Percent Reduction in Fossil Fuel Exports</v>
      </c>
      <c r="D421" s="147" t="s">
        <v>916</v>
      </c>
      <c r="E421" s="144"/>
      <c r="F421" s="147" t="s">
        <v>917</v>
      </c>
      <c r="G421" s="144"/>
      <c r="H421" s="108">
        <v>458</v>
      </c>
      <c r="I421" s="144" t="s">
        <v>46</v>
      </c>
      <c r="J421" s="4" t="str">
        <f t="shared" si="103"/>
        <v>Percent Reduction in Fossil Fuel Exports</v>
      </c>
      <c r="K421" s="4" t="str">
        <f t="shared" si="103"/>
        <v>indst reduce fossil fuel exports</v>
      </c>
      <c r="L421" s="60">
        <f t="shared" si="103"/>
        <v>0</v>
      </c>
      <c r="M421" s="60">
        <f t="shared" si="103"/>
        <v>1</v>
      </c>
      <c r="N421" s="60">
        <f t="shared" si="103"/>
        <v>0.01</v>
      </c>
      <c r="O421" s="151" t="str">
        <f t="shared" si="103"/>
        <v>% reduction in exports</v>
      </c>
      <c r="P421" s="144" t="s">
        <v>1869</v>
      </c>
      <c r="Q421" s="144"/>
      <c r="R421" s="158" t="str">
        <f>R$414</f>
        <v>reduce-fuel-exports.html</v>
      </c>
      <c r="S421" s="151" t="str">
        <f>S$414</f>
        <v>Calculated from model data; see the relevant variable(s) in the InputData folder for source information.</v>
      </c>
      <c r="T421" s="144"/>
    </row>
    <row r="422" spans="1:20" ht="48">
      <c r="A422" s="4" t="str">
        <f t="shared" si="100"/>
        <v>Industry</v>
      </c>
      <c r="B422" s="4" t="str">
        <f t="shared" si="100"/>
        <v>Reduce Fossil Fuel Exports</v>
      </c>
      <c r="C422" s="4" t="str">
        <f t="shared" si="100"/>
        <v>Percent Reduction in Fossil Fuel Exports</v>
      </c>
      <c r="D422" s="147" t="s">
        <v>907</v>
      </c>
      <c r="E422" s="144"/>
      <c r="F422" s="147" t="s">
        <v>911</v>
      </c>
      <c r="G422" s="144"/>
      <c r="H422" s="108">
        <v>459</v>
      </c>
      <c r="I422" s="144" t="s">
        <v>46</v>
      </c>
      <c r="J422" s="4" t="str">
        <f t="shared" si="103"/>
        <v>Percent Reduction in Fossil Fuel Exports</v>
      </c>
      <c r="K422" s="4" t="str">
        <f t="shared" si="103"/>
        <v>indst reduce fossil fuel exports</v>
      </c>
      <c r="L422" s="60">
        <f t="shared" si="103"/>
        <v>0</v>
      </c>
      <c r="M422" s="60">
        <f t="shared" si="103"/>
        <v>1</v>
      </c>
      <c r="N422" s="60">
        <f t="shared" si="103"/>
        <v>0.01</v>
      </c>
      <c r="O422" s="151" t="str">
        <f t="shared" si="103"/>
        <v>% reduction in exports</v>
      </c>
      <c r="P422" s="144" t="s">
        <v>1870</v>
      </c>
      <c r="Q422" s="144"/>
      <c r="R422" s="158" t="str">
        <f>R$414</f>
        <v>reduce-fuel-exports.html</v>
      </c>
      <c r="S422" s="151" t="str">
        <f>S$414</f>
        <v>Calculated from model data; see the relevant variable(s) in the InputData folder for source information.</v>
      </c>
      <c r="T422" s="144"/>
    </row>
    <row r="423" spans="1:20" ht="80">
      <c r="A423" s="3" t="s">
        <v>151</v>
      </c>
      <c r="B423" s="3" t="s">
        <v>153</v>
      </c>
      <c r="C423" s="3" t="s">
        <v>435</v>
      </c>
      <c r="D423" s="144"/>
      <c r="E423" s="144"/>
      <c r="F423" s="144"/>
      <c r="G423" s="144"/>
      <c r="H423" s="108">
        <v>60</v>
      </c>
      <c r="I423" s="144" t="s">
        <v>46</v>
      </c>
      <c r="J423" s="3" t="s">
        <v>153</v>
      </c>
      <c r="K423" s="3" t="s">
        <v>544</v>
      </c>
      <c r="L423" s="153">
        <v>0</v>
      </c>
      <c r="M423" s="99">
        <v>1</v>
      </c>
      <c r="N423" s="99">
        <v>0.01</v>
      </c>
      <c r="O423" s="144" t="s">
        <v>36</v>
      </c>
      <c r="P423" s="144" t="s">
        <v>1871</v>
      </c>
      <c r="Q423" s="144" t="s">
        <v>1927</v>
      </c>
      <c r="R423" s="154" t="s">
        <v>230</v>
      </c>
      <c r="S423" s="144" t="s">
        <v>170</v>
      </c>
      <c r="T423" s="144" t="s">
        <v>204</v>
      </c>
    </row>
    <row r="424" spans="1:20" ht="32">
      <c r="A424" s="3" t="s">
        <v>151</v>
      </c>
      <c r="B424" s="3" t="s">
        <v>251</v>
      </c>
      <c r="C424" s="3" t="s">
        <v>444</v>
      </c>
      <c r="D424" s="144"/>
      <c r="E424" s="144"/>
      <c r="F424" s="144"/>
      <c r="G424" s="144"/>
      <c r="H424" s="108">
        <v>705</v>
      </c>
      <c r="I424" s="147" t="s">
        <v>47</v>
      </c>
      <c r="J424" s="3" t="s">
        <v>251</v>
      </c>
      <c r="K424" s="3" t="s">
        <v>543</v>
      </c>
      <c r="L424" s="153"/>
      <c r="M424" s="99"/>
      <c r="N424" s="99"/>
      <c r="O424" s="144"/>
      <c r="P424" s="144"/>
      <c r="Q424" s="144" t="s">
        <v>1928</v>
      </c>
      <c r="R424" s="154" t="s">
        <v>310</v>
      </c>
      <c r="S424" s="144"/>
      <c r="T424" s="144"/>
    </row>
    <row r="425" spans="1:20" ht="32">
      <c r="A425" s="3" t="s">
        <v>151</v>
      </c>
      <c r="B425" s="3" t="s">
        <v>440</v>
      </c>
      <c r="C425" s="3" t="s">
        <v>441</v>
      </c>
      <c r="D425" s="144"/>
      <c r="E425" s="144"/>
      <c r="F425" s="144"/>
      <c r="G425" s="144"/>
      <c r="H425" s="108">
        <v>177</v>
      </c>
      <c r="I425" s="147" t="s">
        <v>47</v>
      </c>
      <c r="J425" s="3" t="s">
        <v>440</v>
      </c>
      <c r="K425" s="3" t="s">
        <v>542</v>
      </c>
      <c r="L425" s="153"/>
      <c r="M425" s="99"/>
      <c r="N425" s="99"/>
      <c r="O425" s="144"/>
      <c r="P425" s="144"/>
      <c r="Q425" s="144"/>
      <c r="R425" s="154" t="s">
        <v>1190</v>
      </c>
      <c r="S425" s="144"/>
      <c r="T425" s="144"/>
    </row>
    <row r="426" spans="1:20" ht="32">
      <c r="A426" s="3" t="s">
        <v>151</v>
      </c>
      <c r="B426" s="3" t="s">
        <v>205</v>
      </c>
      <c r="C426" s="3" t="s">
        <v>436</v>
      </c>
      <c r="D426" s="144"/>
      <c r="E426" s="144"/>
      <c r="F426" s="144"/>
      <c r="G426" s="144"/>
      <c r="H426" s="108">
        <v>61</v>
      </c>
      <c r="I426" s="144" t="s">
        <v>46</v>
      </c>
      <c r="J426" s="3" t="s">
        <v>205</v>
      </c>
      <c r="K426" s="3" t="s">
        <v>541</v>
      </c>
      <c r="L426" s="153">
        <v>0</v>
      </c>
      <c r="M426" s="99">
        <v>1</v>
      </c>
      <c r="N426" s="99">
        <v>0.01</v>
      </c>
      <c r="O426" s="144" t="s">
        <v>36</v>
      </c>
      <c r="P426" s="144" t="s">
        <v>585</v>
      </c>
      <c r="Q426" s="144" t="s">
        <v>1929</v>
      </c>
      <c r="R426" s="154" t="s">
        <v>231</v>
      </c>
      <c r="S426" s="144" t="s">
        <v>170</v>
      </c>
      <c r="T426" s="144"/>
    </row>
    <row r="427" spans="1:20" ht="64">
      <c r="A427" s="3" t="s">
        <v>151</v>
      </c>
      <c r="B427" s="3" t="s">
        <v>1282</v>
      </c>
      <c r="C427" s="3" t="s">
        <v>1283</v>
      </c>
      <c r="D427" s="144"/>
      <c r="E427" s="144"/>
      <c r="F427" s="144"/>
      <c r="G427" s="144"/>
      <c r="H427" s="108">
        <v>62</v>
      </c>
      <c r="I427" s="144" t="s">
        <v>46</v>
      </c>
      <c r="J427" s="3" t="s">
        <v>1282</v>
      </c>
      <c r="K427" s="3" t="s">
        <v>1284</v>
      </c>
      <c r="L427" s="153">
        <v>0</v>
      </c>
      <c r="M427" s="99">
        <v>1</v>
      </c>
      <c r="N427" s="99">
        <v>0.01</v>
      </c>
      <c r="O427" s="144" t="s">
        <v>36</v>
      </c>
      <c r="P427" s="144" t="s">
        <v>1310</v>
      </c>
      <c r="Q427" s="144" t="s">
        <v>1930</v>
      </c>
      <c r="R427" s="154" t="s">
        <v>232</v>
      </c>
      <c r="S427" s="144" t="s">
        <v>170</v>
      </c>
      <c r="T427" s="144"/>
    </row>
    <row r="428" spans="1:20" ht="48">
      <c r="A428" s="3" t="s">
        <v>151</v>
      </c>
      <c r="B428" s="3" t="s">
        <v>154</v>
      </c>
      <c r="C428" s="3" t="s">
        <v>437</v>
      </c>
      <c r="D428" s="144"/>
      <c r="E428" s="144"/>
      <c r="F428" s="144"/>
      <c r="G428" s="144"/>
      <c r="H428" s="108">
        <v>63</v>
      </c>
      <c r="I428" s="144" t="s">
        <v>46</v>
      </c>
      <c r="J428" s="3" t="s">
        <v>154</v>
      </c>
      <c r="K428" s="3" t="s">
        <v>540</v>
      </c>
      <c r="L428" s="153">
        <v>0</v>
      </c>
      <c r="M428" s="99">
        <v>1</v>
      </c>
      <c r="N428" s="99">
        <v>0.01</v>
      </c>
      <c r="O428" s="144" t="s">
        <v>36</v>
      </c>
      <c r="P428" s="144" t="s">
        <v>586</v>
      </c>
      <c r="Q428" s="144" t="s">
        <v>1931</v>
      </c>
      <c r="R428" s="154" t="s">
        <v>233</v>
      </c>
      <c r="S428" s="144" t="s">
        <v>170</v>
      </c>
      <c r="T428" s="144"/>
    </row>
    <row r="429" spans="1:20" ht="48">
      <c r="A429" s="3" t="s">
        <v>151</v>
      </c>
      <c r="B429" s="3" t="s">
        <v>152</v>
      </c>
      <c r="C429" s="3" t="s">
        <v>1331</v>
      </c>
      <c r="D429" s="144"/>
      <c r="E429" s="144"/>
      <c r="F429" s="144"/>
      <c r="G429" s="144"/>
      <c r="H429" s="108">
        <v>64</v>
      </c>
      <c r="I429" s="144" t="s">
        <v>46</v>
      </c>
      <c r="J429" s="3" t="s">
        <v>152</v>
      </c>
      <c r="K429" s="3" t="s">
        <v>539</v>
      </c>
      <c r="L429" s="153">
        <v>0</v>
      </c>
      <c r="M429" s="99">
        <v>1</v>
      </c>
      <c r="N429" s="99">
        <v>0.01</v>
      </c>
      <c r="O429" s="144" t="s">
        <v>36</v>
      </c>
      <c r="P429" s="144" t="s">
        <v>1311</v>
      </c>
      <c r="Q429" s="144" t="s">
        <v>1932</v>
      </c>
      <c r="R429" s="154" t="s">
        <v>234</v>
      </c>
      <c r="S429" s="144" t="s">
        <v>170</v>
      </c>
      <c r="T429" s="144"/>
    </row>
    <row r="430" spans="1:20" ht="32">
      <c r="A430" s="3" t="s">
        <v>151</v>
      </c>
      <c r="B430" s="3" t="s">
        <v>438</v>
      </c>
      <c r="C430" s="3" t="s">
        <v>439</v>
      </c>
      <c r="D430" s="144"/>
      <c r="E430" s="144"/>
      <c r="F430" s="144"/>
      <c r="G430" s="144"/>
      <c r="H430" s="108">
        <v>178</v>
      </c>
      <c r="I430" s="144" t="s">
        <v>47</v>
      </c>
      <c r="J430" s="3" t="s">
        <v>438</v>
      </c>
      <c r="K430" s="3" t="s">
        <v>538</v>
      </c>
      <c r="L430" s="153"/>
      <c r="M430" s="99"/>
      <c r="N430" s="99"/>
      <c r="O430" s="144"/>
      <c r="P430" s="144"/>
      <c r="Q430" s="144"/>
      <c r="R430" s="154" t="s">
        <v>1191</v>
      </c>
      <c r="S430" s="144"/>
      <c r="T430" s="144"/>
    </row>
    <row r="431" spans="1:20" ht="112">
      <c r="A431" s="3" t="s">
        <v>151</v>
      </c>
      <c r="B431" s="3" t="s">
        <v>863</v>
      </c>
      <c r="C431" s="3" t="s">
        <v>864</v>
      </c>
      <c r="D431" s="144"/>
      <c r="E431" s="144"/>
      <c r="F431" s="144"/>
      <c r="G431" s="144"/>
      <c r="H431" s="108">
        <v>434</v>
      </c>
      <c r="I431" s="144" t="s">
        <v>46</v>
      </c>
      <c r="J431" s="3" t="s">
        <v>863</v>
      </c>
      <c r="K431" s="3" t="s">
        <v>865</v>
      </c>
      <c r="L431" s="153">
        <v>0</v>
      </c>
      <c r="M431" s="99">
        <v>1</v>
      </c>
      <c r="N431" s="99">
        <v>0.01</v>
      </c>
      <c r="O431" s="144" t="s">
        <v>866</v>
      </c>
      <c r="P431" s="144" t="s">
        <v>1186</v>
      </c>
      <c r="Q431" s="144"/>
      <c r="R431" s="154" t="s">
        <v>1185</v>
      </c>
      <c r="S431" s="3" t="s">
        <v>867</v>
      </c>
      <c r="T431" s="144"/>
    </row>
    <row r="432" spans="1:20" s="1" customFormat="1" ht="64">
      <c r="A432" s="1" t="s">
        <v>918</v>
      </c>
      <c r="B432" s="1" t="s">
        <v>922</v>
      </c>
      <c r="C432" s="1" t="s">
        <v>278</v>
      </c>
      <c r="D432" s="147"/>
      <c r="E432" s="147"/>
      <c r="F432" s="147"/>
      <c r="G432" s="147"/>
      <c r="H432" s="108">
        <v>68</v>
      </c>
      <c r="I432" s="147" t="s">
        <v>46</v>
      </c>
      <c r="J432" s="1" t="s">
        <v>921</v>
      </c>
      <c r="K432" s="3" t="s">
        <v>537</v>
      </c>
      <c r="L432" s="58">
        <v>0</v>
      </c>
      <c r="M432" s="58">
        <v>1</v>
      </c>
      <c r="N432" s="58">
        <v>0.01</v>
      </c>
      <c r="O432" s="147" t="s">
        <v>61</v>
      </c>
      <c r="P432" s="147" t="s">
        <v>587</v>
      </c>
      <c r="Q432" s="147" t="s">
        <v>1933</v>
      </c>
      <c r="R432" s="154" t="s">
        <v>237</v>
      </c>
      <c r="S432" s="144" t="s">
        <v>170</v>
      </c>
      <c r="T432" s="147"/>
    </row>
    <row r="433" spans="1:20" s="1" customFormat="1" ht="64">
      <c r="A433" s="1" t="s">
        <v>918</v>
      </c>
      <c r="B433" s="1" t="s">
        <v>1235</v>
      </c>
      <c r="C433" s="1" t="s">
        <v>1234</v>
      </c>
      <c r="D433" s="147"/>
      <c r="E433" s="147"/>
      <c r="F433" s="147"/>
      <c r="G433" s="147"/>
      <c r="H433" s="108">
        <v>176</v>
      </c>
      <c r="I433" s="147" t="s">
        <v>46</v>
      </c>
      <c r="J433" s="1" t="s">
        <v>350</v>
      </c>
      <c r="K433" s="3" t="s">
        <v>1232</v>
      </c>
      <c r="L433" s="58">
        <v>0</v>
      </c>
      <c r="M433" s="58">
        <v>1</v>
      </c>
      <c r="N433" s="58">
        <v>0.01</v>
      </c>
      <c r="O433" s="144" t="s">
        <v>1233</v>
      </c>
      <c r="P433" s="147" t="s">
        <v>1872</v>
      </c>
      <c r="Q433" s="147" t="s">
        <v>1934</v>
      </c>
      <c r="R433" s="154" t="s">
        <v>1187</v>
      </c>
      <c r="S433" s="144" t="s">
        <v>170</v>
      </c>
      <c r="T433" s="147"/>
    </row>
    <row r="434" spans="1:20" s="1" customFormat="1" ht="64">
      <c r="A434" s="1" t="s">
        <v>918</v>
      </c>
      <c r="B434" s="1" t="s">
        <v>919</v>
      </c>
      <c r="C434" s="1" t="s">
        <v>920</v>
      </c>
      <c r="D434" s="147"/>
      <c r="E434" s="147"/>
      <c r="F434" s="147"/>
      <c r="G434" s="147"/>
      <c r="H434" s="108">
        <v>450</v>
      </c>
      <c r="I434" s="147" t="s">
        <v>46</v>
      </c>
      <c r="J434" s="1" t="s">
        <v>923</v>
      </c>
      <c r="K434" s="3" t="s">
        <v>924</v>
      </c>
      <c r="L434" s="58">
        <v>0</v>
      </c>
      <c r="M434" s="58">
        <v>1</v>
      </c>
      <c r="N434" s="58">
        <v>0.01</v>
      </c>
      <c r="O434" s="144" t="s">
        <v>925</v>
      </c>
      <c r="P434" s="147" t="s">
        <v>926</v>
      </c>
      <c r="Q434" s="147"/>
      <c r="R434" s="154" t="s">
        <v>1188</v>
      </c>
      <c r="S434" s="144"/>
      <c r="T434" s="147"/>
    </row>
    <row r="435" spans="1:20" ht="96">
      <c r="A435" s="3" t="s">
        <v>10</v>
      </c>
      <c r="B435" s="3" t="s">
        <v>29</v>
      </c>
      <c r="C435" s="3" t="s">
        <v>60</v>
      </c>
      <c r="D435" s="144" t="s">
        <v>342</v>
      </c>
      <c r="E435" s="144"/>
      <c r="F435" s="144" t="s">
        <v>343</v>
      </c>
      <c r="G435" s="144"/>
      <c r="H435" s="108">
        <v>541</v>
      </c>
      <c r="I435" s="144" t="s">
        <v>46</v>
      </c>
      <c r="J435" s="3" t="s">
        <v>29</v>
      </c>
      <c r="K435" s="3" t="s">
        <v>536</v>
      </c>
      <c r="L435" s="153">
        <v>0</v>
      </c>
      <c r="M435" s="153">
        <v>0.5</v>
      </c>
      <c r="N435" s="153">
        <v>0.01</v>
      </c>
      <c r="O435" s="144" t="s">
        <v>1343</v>
      </c>
      <c r="P435" s="144" t="s">
        <v>1344</v>
      </c>
      <c r="Q435" s="144" t="s">
        <v>1935</v>
      </c>
      <c r="R435" s="154" t="s">
        <v>235</v>
      </c>
      <c r="S435" s="144"/>
      <c r="T435" s="144"/>
    </row>
    <row r="436" spans="1:20" ht="96">
      <c r="A436" s="4" t="str">
        <f>A$435</f>
        <v>Cross-Sector</v>
      </c>
      <c r="B436" s="4" t="str">
        <f>B$435</f>
        <v>Carbon Capture and Sequestration</v>
      </c>
      <c r="C436" s="4" t="str">
        <f>C$435</f>
        <v>Fraction of Potential Additional CCS Achieved</v>
      </c>
      <c r="D436" s="144" t="s">
        <v>335</v>
      </c>
      <c r="E436" s="144"/>
      <c r="F436" s="144" t="s">
        <v>339</v>
      </c>
      <c r="G436" s="144"/>
      <c r="H436" s="108">
        <v>542</v>
      </c>
      <c r="I436" s="144" t="s">
        <v>46</v>
      </c>
      <c r="J436" s="4" t="str">
        <f t="shared" ref="J436:O436" si="104">J$435</f>
        <v>Carbon Capture and Sequestration</v>
      </c>
      <c r="K436" s="4" t="str">
        <f t="shared" si="104"/>
        <v>cross CCS</v>
      </c>
      <c r="L436" s="60">
        <f t="shared" si="104"/>
        <v>0</v>
      </c>
      <c r="M436" s="60">
        <f t="shared" si="104"/>
        <v>0.5</v>
      </c>
      <c r="N436" s="60">
        <f t="shared" si="104"/>
        <v>0.01</v>
      </c>
      <c r="O436" s="151" t="str">
        <f t="shared" si="104"/>
        <v>% of CO2 captured</v>
      </c>
      <c r="P436" s="144" t="s">
        <v>1345</v>
      </c>
      <c r="Q436" s="151" t="str">
        <f>Q$435</f>
        <v>ccs.html=ccs</v>
      </c>
      <c r="R436" s="158" t="str">
        <f>R$435</f>
        <v>carbon-capture-and-sequestration.html</v>
      </c>
      <c r="S436" s="144"/>
      <c r="T436" s="144"/>
    </row>
    <row r="437" spans="1:20" s="4" customFormat="1" ht="64">
      <c r="A437" s="3" t="s">
        <v>10</v>
      </c>
      <c r="B437" s="3" t="s">
        <v>27</v>
      </c>
      <c r="C437" s="3" t="s">
        <v>785</v>
      </c>
      <c r="D437" s="144" t="s">
        <v>334</v>
      </c>
      <c r="E437" s="144"/>
      <c r="F437" s="144" t="s">
        <v>338</v>
      </c>
      <c r="G437" s="144"/>
      <c r="H437" s="108">
        <v>171</v>
      </c>
      <c r="I437" s="144" t="s">
        <v>46</v>
      </c>
      <c r="J437" s="3" t="s">
        <v>27</v>
      </c>
      <c r="K437" s="3" t="s">
        <v>535</v>
      </c>
      <c r="L437" s="3">
        <v>0</v>
      </c>
      <c r="M437" s="3">
        <v>300</v>
      </c>
      <c r="N437" s="3">
        <v>5</v>
      </c>
      <c r="O437" s="104" t="str">
        <f>UnitControlCenter!B44</f>
        <v>$/metric ton CO2e</v>
      </c>
      <c r="P437" s="144" t="s">
        <v>1873</v>
      </c>
      <c r="Q437" s="144" t="s">
        <v>1936</v>
      </c>
      <c r="R437" s="154" t="s">
        <v>236</v>
      </c>
      <c r="S437" s="147" t="s">
        <v>750</v>
      </c>
      <c r="T437" s="147" t="s">
        <v>401</v>
      </c>
    </row>
    <row r="438" spans="1:20" s="4" customFormat="1" ht="48">
      <c r="A438" s="4" t="str">
        <f t="shared" ref="A438:C442" si="105">A$437</f>
        <v>Cross-Sector</v>
      </c>
      <c r="B438" s="4" t="str">
        <f t="shared" si="105"/>
        <v>Carbon Tax</v>
      </c>
      <c r="C438" s="4" t="str">
        <f t="shared" si="105"/>
        <v>Additional Carbon Tax Rate</v>
      </c>
      <c r="D438" s="144" t="s">
        <v>342</v>
      </c>
      <c r="E438" s="144"/>
      <c r="F438" s="144" t="s">
        <v>343</v>
      </c>
      <c r="G438" s="144"/>
      <c r="H438" s="108">
        <v>172</v>
      </c>
      <c r="I438" s="144" t="s">
        <v>46</v>
      </c>
      <c r="J438" s="4" t="str">
        <f t="shared" ref="J438:O442" si="106">J$437</f>
        <v>Carbon Tax</v>
      </c>
      <c r="K438" s="4" t="str">
        <f t="shared" si="106"/>
        <v>cross carbon tax</v>
      </c>
      <c r="L438" s="4">
        <f t="shared" si="106"/>
        <v>0</v>
      </c>
      <c r="M438" s="4">
        <f t="shared" si="106"/>
        <v>300</v>
      </c>
      <c r="N438" s="4">
        <f t="shared" si="106"/>
        <v>5</v>
      </c>
      <c r="O438" s="151" t="str">
        <f t="shared" si="106"/>
        <v>$/metric ton CO2e</v>
      </c>
      <c r="P438" s="144" t="s">
        <v>1874</v>
      </c>
      <c r="Q438" s="151" t="str">
        <f t="shared" ref="Q438:R442" si="107">Q$437</f>
        <v>fuels.html=carbon-tax</v>
      </c>
      <c r="R438" s="158" t="str">
        <f t="shared" si="107"/>
        <v>carbon-tax.html</v>
      </c>
      <c r="S438" s="147"/>
      <c r="T438" s="151"/>
    </row>
    <row r="439" spans="1:20" s="4" customFormat="1" ht="64">
      <c r="A439" s="4" t="str">
        <f t="shared" si="105"/>
        <v>Cross-Sector</v>
      </c>
      <c r="B439" s="4" t="str">
        <f t="shared" si="105"/>
        <v>Carbon Tax</v>
      </c>
      <c r="C439" s="4" t="str">
        <f t="shared" si="105"/>
        <v>Additional Carbon Tax Rate</v>
      </c>
      <c r="D439" s="144" t="s">
        <v>336</v>
      </c>
      <c r="E439" s="144"/>
      <c r="F439" s="144" t="s">
        <v>340</v>
      </c>
      <c r="G439" s="144"/>
      <c r="H439" s="108">
        <v>173</v>
      </c>
      <c r="I439" s="144" t="s">
        <v>46</v>
      </c>
      <c r="J439" s="4" t="str">
        <f t="shared" si="106"/>
        <v>Carbon Tax</v>
      </c>
      <c r="K439" s="4" t="str">
        <f t="shared" si="106"/>
        <v>cross carbon tax</v>
      </c>
      <c r="L439" s="4">
        <f t="shared" si="106"/>
        <v>0</v>
      </c>
      <c r="M439" s="4">
        <f t="shared" si="106"/>
        <v>300</v>
      </c>
      <c r="N439" s="4">
        <f t="shared" si="106"/>
        <v>5</v>
      </c>
      <c r="O439" s="151" t="str">
        <f t="shared" si="106"/>
        <v>$/metric ton CO2e</v>
      </c>
      <c r="P439" s="144" t="s">
        <v>1875</v>
      </c>
      <c r="Q439" s="151" t="str">
        <f t="shared" si="107"/>
        <v>fuels.html=carbon-tax</v>
      </c>
      <c r="R439" s="158" t="str">
        <f t="shared" si="107"/>
        <v>carbon-tax.html</v>
      </c>
      <c r="S439" s="147"/>
      <c r="T439" s="151"/>
    </row>
    <row r="440" spans="1:20" s="4" customFormat="1" ht="64">
      <c r="A440" s="4" t="str">
        <f t="shared" si="105"/>
        <v>Cross-Sector</v>
      </c>
      <c r="B440" s="4" t="str">
        <f t="shared" si="105"/>
        <v>Carbon Tax</v>
      </c>
      <c r="C440" s="4" t="str">
        <f t="shared" si="105"/>
        <v>Additional Carbon Tax Rate</v>
      </c>
      <c r="D440" s="144" t="s">
        <v>337</v>
      </c>
      <c r="E440" s="144"/>
      <c r="F440" s="144" t="s">
        <v>341</v>
      </c>
      <c r="G440" s="144"/>
      <c r="H440" s="108">
        <v>174</v>
      </c>
      <c r="I440" s="144" t="s">
        <v>46</v>
      </c>
      <c r="J440" s="4" t="str">
        <f t="shared" si="106"/>
        <v>Carbon Tax</v>
      </c>
      <c r="K440" s="4" t="str">
        <f t="shared" si="106"/>
        <v>cross carbon tax</v>
      </c>
      <c r="L440" s="4">
        <f t="shared" si="106"/>
        <v>0</v>
      </c>
      <c r="M440" s="4">
        <f t="shared" si="106"/>
        <v>300</v>
      </c>
      <c r="N440" s="4">
        <f t="shared" si="106"/>
        <v>5</v>
      </c>
      <c r="O440" s="151" t="str">
        <f t="shared" si="106"/>
        <v>$/metric ton CO2e</v>
      </c>
      <c r="P440" s="144" t="s">
        <v>1876</v>
      </c>
      <c r="Q440" s="151" t="str">
        <f t="shared" si="107"/>
        <v>fuels.html=carbon-tax</v>
      </c>
      <c r="R440" s="158" t="str">
        <f t="shared" si="107"/>
        <v>carbon-tax.html</v>
      </c>
      <c r="S440" s="147"/>
      <c r="T440" s="151"/>
    </row>
    <row r="441" spans="1:20" s="4" customFormat="1" ht="80">
      <c r="A441" s="4" t="str">
        <f t="shared" si="105"/>
        <v>Cross-Sector</v>
      </c>
      <c r="B441" s="4" t="str">
        <f t="shared" si="105"/>
        <v>Carbon Tax</v>
      </c>
      <c r="C441" s="4" t="str">
        <f t="shared" si="105"/>
        <v>Additional Carbon Tax Rate</v>
      </c>
      <c r="D441" s="144" t="s">
        <v>335</v>
      </c>
      <c r="E441" s="144"/>
      <c r="F441" s="144" t="s">
        <v>339</v>
      </c>
      <c r="G441" s="144"/>
      <c r="H441" s="108">
        <v>175</v>
      </c>
      <c r="I441" s="144" t="s">
        <v>46</v>
      </c>
      <c r="J441" s="4" t="str">
        <f t="shared" si="106"/>
        <v>Carbon Tax</v>
      </c>
      <c r="K441" s="4" t="str">
        <f t="shared" si="106"/>
        <v>cross carbon tax</v>
      </c>
      <c r="L441" s="4">
        <f t="shared" si="106"/>
        <v>0</v>
      </c>
      <c r="M441" s="4">
        <f t="shared" si="106"/>
        <v>300</v>
      </c>
      <c r="N441" s="4">
        <f t="shared" si="106"/>
        <v>5</v>
      </c>
      <c r="O441" s="151" t="str">
        <f t="shared" si="106"/>
        <v>$/metric ton CO2e</v>
      </c>
      <c r="P441" s="144" t="s">
        <v>1877</v>
      </c>
      <c r="Q441" s="151" t="str">
        <f t="shared" si="107"/>
        <v>fuels.html=carbon-tax</v>
      </c>
      <c r="R441" s="158" t="str">
        <f t="shared" si="107"/>
        <v>carbon-tax.html</v>
      </c>
      <c r="S441" s="147"/>
      <c r="T441" s="151"/>
    </row>
    <row r="442" spans="1:20" s="4" customFormat="1" ht="48">
      <c r="A442" s="4" t="str">
        <f t="shared" si="105"/>
        <v>Cross-Sector</v>
      </c>
      <c r="B442" s="4" t="str">
        <f t="shared" si="105"/>
        <v>Carbon Tax</v>
      </c>
      <c r="C442" s="4" t="str">
        <f t="shared" si="105"/>
        <v>Additional Carbon Tax Rate</v>
      </c>
      <c r="D442" s="144" t="s">
        <v>941</v>
      </c>
      <c r="E442" s="144"/>
      <c r="F442" s="144" t="s">
        <v>1420</v>
      </c>
      <c r="G442" s="144"/>
      <c r="H442" s="108">
        <v>544</v>
      </c>
      <c r="I442" s="144" t="s">
        <v>46</v>
      </c>
      <c r="J442" s="4" t="str">
        <f t="shared" si="106"/>
        <v>Carbon Tax</v>
      </c>
      <c r="K442" s="4" t="str">
        <f t="shared" si="106"/>
        <v>cross carbon tax</v>
      </c>
      <c r="L442" s="4">
        <f t="shared" si="106"/>
        <v>0</v>
      </c>
      <c r="M442" s="4">
        <f t="shared" si="106"/>
        <v>300</v>
      </c>
      <c r="N442" s="4">
        <f t="shared" si="106"/>
        <v>5</v>
      </c>
      <c r="O442" s="151" t="str">
        <f t="shared" si="106"/>
        <v>$/metric ton CO2e</v>
      </c>
      <c r="P442" s="144" t="s">
        <v>1878</v>
      </c>
      <c r="Q442" s="151" t="str">
        <f t="shared" si="107"/>
        <v>fuels.html=carbon-tax</v>
      </c>
      <c r="R442" s="158" t="str">
        <f t="shared" si="107"/>
        <v>carbon-tax.html</v>
      </c>
      <c r="S442" s="147"/>
      <c r="T442" s="151"/>
    </row>
    <row r="443" spans="1:20" s="4" customFormat="1" ht="32">
      <c r="A443" s="3" t="s">
        <v>10</v>
      </c>
      <c r="B443" s="3" t="s">
        <v>28</v>
      </c>
      <c r="C443" s="3" t="s">
        <v>158</v>
      </c>
      <c r="D443" s="144" t="s">
        <v>55</v>
      </c>
      <c r="E443" s="144"/>
      <c r="F443" s="144" t="s">
        <v>100</v>
      </c>
      <c r="G443" s="144"/>
      <c r="H443" s="108">
        <v>706</v>
      </c>
      <c r="I443" s="147" t="s">
        <v>47</v>
      </c>
      <c r="J443" s="3" t="s">
        <v>28</v>
      </c>
      <c r="K443" s="3" t="s">
        <v>534</v>
      </c>
      <c r="L443" s="3"/>
      <c r="M443" s="3"/>
      <c r="N443" s="3"/>
      <c r="O443" s="144"/>
      <c r="P443" s="147"/>
      <c r="Q443" s="151"/>
      <c r="R443" s="154"/>
      <c r="S443" s="151"/>
      <c r="T443" s="151"/>
    </row>
    <row r="444" spans="1:20" s="4" customFormat="1" ht="32">
      <c r="A444" s="4" t="str">
        <f t="shared" ref="A444:C463" si="108">A$443</f>
        <v>Cross-Sector</v>
      </c>
      <c r="B444" s="4" t="str">
        <f t="shared" si="108"/>
        <v>End Existing Subsidies</v>
      </c>
      <c r="C444" s="4" t="str">
        <f t="shared" si="108"/>
        <v>Percent Reduction in BAU Subsidies</v>
      </c>
      <c r="D444" s="147" t="s">
        <v>457</v>
      </c>
      <c r="E444" s="144"/>
      <c r="F444" s="147" t="s">
        <v>454</v>
      </c>
      <c r="G444" s="144"/>
      <c r="H444" s="108">
        <v>69</v>
      </c>
      <c r="I444" s="147" t="s">
        <v>46</v>
      </c>
      <c r="J444" s="4" t="str">
        <f t="shared" ref="J444:K463" si="109">J$443</f>
        <v>End Existing Subsidies</v>
      </c>
      <c r="K444" s="4" t="str">
        <f t="shared" si="109"/>
        <v>cross reduce BAU subsidies</v>
      </c>
      <c r="L444" s="58">
        <v>0</v>
      </c>
      <c r="M444" s="58">
        <v>1</v>
      </c>
      <c r="N444" s="58">
        <v>0.01</v>
      </c>
      <c r="O444" s="144" t="s">
        <v>160</v>
      </c>
      <c r="P444" s="147" t="s">
        <v>880</v>
      </c>
      <c r="Q444" s="147" t="s">
        <v>1937</v>
      </c>
      <c r="R444" s="154" t="s">
        <v>238</v>
      </c>
      <c r="S444" s="144" t="s">
        <v>170</v>
      </c>
      <c r="T444" s="151"/>
    </row>
    <row r="445" spans="1:20" s="4" customFormat="1" ht="32">
      <c r="A445" s="4" t="str">
        <f t="shared" si="108"/>
        <v>Cross-Sector</v>
      </c>
      <c r="B445" s="4" t="str">
        <f t="shared" si="108"/>
        <v>End Existing Subsidies</v>
      </c>
      <c r="C445" s="4" t="str">
        <f t="shared" si="108"/>
        <v>Percent Reduction in BAU Subsidies</v>
      </c>
      <c r="D445" s="147" t="s">
        <v>49</v>
      </c>
      <c r="E445" s="144"/>
      <c r="F445" s="147" t="s">
        <v>94</v>
      </c>
      <c r="G445" s="144"/>
      <c r="H445" s="108">
        <v>70</v>
      </c>
      <c r="I445" s="147" t="s">
        <v>46</v>
      </c>
      <c r="J445" s="4" t="str">
        <f t="shared" si="109"/>
        <v>End Existing Subsidies</v>
      </c>
      <c r="K445" s="4" t="str">
        <f t="shared" si="109"/>
        <v>cross reduce BAU subsidies</v>
      </c>
      <c r="L445" s="150">
        <f t="shared" ref="L445:O446" si="110">L$444</f>
        <v>0</v>
      </c>
      <c r="M445" s="150">
        <f t="shared" si="110"/>
        <v>1</v>
      </c>
      <c r="N445" s="150">
        <f t="shared" si="110"/>
        <v>0.01</v>
      </c>
      <c r="O445" s="151" t="str">
        <f t="shared" si="110"/>
        <v>% reduction in BAU subsidies</v>
      </c>
      <c r="P445" s="147" t="s">
        <v>881</v>
      </c>
      <c r="Q445" s="147" t="s">
        <v>1937</v>
      </c>
      <c r="R445" s="154" t="s">
        <v>238</v>
      </c>
      <c r="S445" s="144" t="s">
        <v>170</v>
      </c>
      <c r="T445" s="151"/>
    </row>
    <row r="446" spans="1:20" s="4" customFormat="1" ht="32">
      <c r="A446" s="4" t="str">
        <f t="shared" si="108"/>
        <v>Cross-Sector</v>
      </c>
      <c r="B446" s="4" t="str">
        <f t="shared" si="108"/>
        <v>End Existing Subsidies</v>
      </c>
      <c r="C446" s="4" t="str">
        <f t="shared" si="108"/>
        <v>Percent Reduction in BAU Subsidies</v>
      </c>
      <c r="D446" s="147" t="s">
        <v>50</v>
      </c>
      <c r="E446" s="144"/>
      <c r="F446" s="147" t="s">
        <v>95</v>
      </c>
      <c r="G446" s="144"/>
      <c r="H446" s="108">
        <v>71</v>
      </c>
      <c r="I446" s="147" t="s">
        <v>46</v>
      </c>
      <c r="J446" s="4" t="str">
        <f t="shared" si="109"/>
        <v>End Existing Subsidies</v>
      </c>
      <c r="K446" s="4" t="str">
        <f t="shared" si="109"/>
        <v>cross reduce BAU subsidies</v>
      </c>
      <c r="L446" s="150">
        <f t="shared" si="110"/>
        <v>0</v>
      </c>
      <c r="M446" s="150">
        <f t="shared" si="110"/>
        <v>1</v>
      </c>
      <c r="N446" s="150">
        <f t="shared" si="110"/>
        <v>0.01</v>
      </c>
      <c r="O446" s="151" t="str">
        <f t="shared" si="110"/>
        <v>% reduction in BAU subsidies</v>
      </c>
      <c r="P446" s="147" t="s">
        <v>882</v>
      </c>
      <c r="Q446" s="147" t="s">
        <v>1937</v>
      </c>
      <c r="R446" s="154" t="s">
        <v>238</v>
      </c>
      <c r="S446" s="144" t="s">
        <v>170</v>
      </c>
      <c r="T446" s="151"/>
    </row>
    <row r="447" spans="1:20" s="4" customFormat="1" ht="32">
      <c r="A447" s="4" t="str">
        <f t="shared" si="108"/>
        <v>Cross-Sector</v>
      </c>
      <c r="B447" s="4" t="str">
        <f t="shared" si="108"/>
        <v>End Existing Subsidies</v>
      </c>
      <c r="C447" s="4" t="str">
        <f t="shared" si="108"/>
        <v>Percent Reduction in BAU Subsidies</v>
      </c>
      <c r="D447" s="147" t="s">
        <v>51</v>
      </c>
      <c r="E447" s="144"/>
      <c r="F447" s="147" t="s">
        <v>96</v>
      </c>
      <c r="G447" s="144"/>
      <c r="H447" s="108">
        <v>72</v>
      </c>
      <c r="I447" s="147" t="s">
        <v>47</v>
      </c>
      <c r="J447" s="4" t="str">
        <f t="shared" si="109"/>
        <v>End Existing Subsidies</v>
      </c>
      <c r="K447" s="4" t="str">
        <f t="shared" si="109"/>
        <v>cross reduce BAU subsidies</v>
      </c>
      <c r="L447" s="150"/>
      <c r="M447" s="150"/>
      <c r="N447" s="150"/>
      <c r="O447" s="151"/>
      <c r="P447" s="147"/>
      <c r="Q447" s="147"/>
      <c r="R447" s="154"/>
      <c r="S447" s="144"/>
      <c r="T447" s="151"/>
    </row>
    <row r="448" spans="1:20" s="4" customFormat="1" ht="32">
      <c r="A448" s="4" t="str">
        <f t="shared" si="108"/>
        <v>Cross-Sector</v>
      </c>
      <c r="B448" s="4" t="str">
        <f t="shared" si="108"/>
        <v>End Existing Subsidies</v>
      </c>
      <c r="C448" s="4" t="str">
        <f t="shared" si="108"/>
        <v>Percent Reduction in BAU Subsidies</v>
      </c>
      <c r="D448" s="147" t="s">
        <v>52</v>
      </c>
      <c r="E448" s="144"/>
      <c r="F448" s="147" t="s">
        <v>459</v>
      </c>
      <c r="G448" s="144"/>
      <c r="H448" s="108">
        <v>73</v>
      </c>
      <c r="I448" s="147" t="s">
        <v>47</v>
      </c>
      <c r="J448" s="4" t="str">
        <f t="shared" si="109"/>
        <v>End Existing Subsidies</v>
      </c>
      <c r="K448" s="4" t="str">
        <f t="shared" si="109"/>
        <v>cross reduce BAU subsidies</v>
      </c>
      <c r="L448" s="150"/>
      <c r="M448" s="150"/>
      <c r="N448" s="150"/>
      <c r="O448" s="151"/>
      <c r="P448" s="147"/>
      <c r="Q448" s="147"/>
      <c r="R448" s="154"/>
      <c r="S448" s="144"/>
      <c r="T448" s="151"/>
    </row>
    <row r="449" spans="1:20" s="4" customFormat="1" ht="32">
      <c r="A449" s="4" t="str">
        <f t="shared" si="108"/>
        <v>Cross-Sector</v>
      </c>
      <c r="B449" s="4" t="str">
        <f t="shared" si="108"/>
        <v>End Existing Subsidies</v>
      </c>
      <c r="C449" s="4" t="str">
        <f t="shared" si="108"/>
        <v>Percent Reduction in BAU Subsidies</v>
      </c>
      <c r="D449" s="147" t="s">
        <v>53</v>
      </c>
      <c r="E449" s="144"/>
      <c r="F449" s="147" t="s">
        <v>101</v>
      </c>
      <c r="G449" s="144"/>
      <c r="H449" s="108">
        <v>74</v>
      </c>
      <c r="I449" s="147" t="s">
        <v>46</v>
      </c>
      <c r="J449" s="4" t="str">
        <f t="shared" si="109"/>
        <v>End Existing Subsidies</v>
      </c>
      <c r="K449" s="4" t="str">
        <f t="shared" si="109"/>
        <v>cross reduce BAU subsidies</v>
      </c>
      <c r="L449" s="150">
        <f>L$444</f>
        <v>0</v>
      </c>
      <c r="M449" s="150">
        <f>M$444</f>
        <v>1</v>
      </c>
      <c r="N449" s="150">
        <f>N$444</f>
        <v>0.01</v>
      </c>
      <c r="O449" s="151" t="str">
        <f>O$444</f>
        <v>% reduction in BAU subsidies</v>
      </c>
      <c r="P449" s="147" t="s">
        <v>761</v>
      </c>
      <c r="Q449" s="147" t="s">
        <v>1937</v>
      </c>
      <c r="R449" s="154" t="s">
        <v>238</v>
      </c>
      <c r="S449" s="144" t="s">
        <v>170</v>
      </c>
      <c r="T449" s="151"/>
    </row>
    <row r="450" spans="1:20" s="4" customFormat="1" ht="32">
      <c r="A450" s="4" t="str">
        <f t="shared" si="108"/>
        <v>Cross-Sector</v>
      </c>
      <c r="B450" s="4" t="str">
        <f t="shared" si="108"/>
        <v>End Existing Subsidies</v>
      </c>
      <c r="C450" s="4" t="str">
        <f t="shared" si="108"/>
        <v>Percent Reduction in BAU Subsidies</v>
      </c>
      <c r="D450" s="147" t="s">
        <v>54</v>
      </c>
      <c r="E450" s="144"/>
      <c r="F450" s="147" t="s">
        <v>99</v>
      </c>
      <c r="G450" s="144"/>
      <c r="H450" s="108">
        <v>707</v>
      </c>
      <c r="I450" s="147" t="s">
        <v>47</v>
      </c>
      <c r="J450" s="4" t="str">
        <f t="shared" si="109"/>
        <v>End Existing Subsidies</v>
      </c>
      <c r="K450" s="4" t="str">
        <f t="shared" si="109"/>
        <v>cross reduce BAU subsidies</v>
      </c>
      <c r="L450" s="3"/>
      <c r="M450" s="3"/>
      <c r="N450" s="3"/>
      <c r="O450" s="144"/>
      <c r="P450" s="144"/>
      <c r="Q450" s="151"/>
      <c r="R450" s="154"/>
      <c r="S450" s="151"/>
      <c r="T450" s="151"/>
    </row>
    <row r="451" spans="1:20" s="4" customFormat="1" ht="32">
      <c r="A451" s="4" t="str">
        <f t="shared" si="108"/>
        <v>Cross-Sector</v>
      </c>
      <c r="B451" s="4" t="str">
        <f t="shared" si="108"/>
        <v>End Existing Subsidies</v>
      </c>
      <c r="C451" s="4" t="str">
        <f t="shared" si="108"/>
        <v>Percent Reduction in BAU Subsidies</v>
      </c>
      <c r="D451" s="147" t="s">
        <v>56</v>
      </c>
      <c r="E451" s="144"/>
      <c r="F451" s="147" t="s">
        <v>102</v>
      </c>
      <c r="G451" s="144"/>
      <c r="H451" s="108">
        <v>75</v>
      </c>
      <c r="I451" s="147" t="s">
        <v>46</v>
      </c>
      <c r="J451" s="4" t="str">
        <f t="shared" si="109"/>
        <v>End Existing Subsidies</v>
      </c>
      <c r="K451" s="4" t="str">
        <f t="shared" si="109"/>
        <v>cross reduce BAU subsidies</v>
      </c>
      <c r="L451" s="150">
        <f t="shared" ref="L451:O452" si="111">L$444</f>
        <v>0</v>
      </c>
      <c r="M451" s="150">
        <f t="shared" si="111"/>
        <v>1</v>
      </c>
      <c r="N451" s="150">
        <f t="shared" si="111"/>
        <v>0.01</v>
      </c>
      <c r="O451" s="151" t="str">
        <f t="shared" si="111"/>
        <v>% reduction in BAU subsidies</v>
      </c>
      <c r="P451" s="147" t="s">
        <v>762</v>
      </c>
      <c r="Q451" s="147" t="s">
        <v>1937</v>
      </c>
      <c r="R451" s="154" t="s">
        <v>238</v>
      </c>
      <c r="S451" s="144" t="s">
        <v>170</v>
      </c>
      <c r="T451" s="151"/>
    </row>
    <row r="452" spans="1:20" s="4" customFormat="1" ht="32">
      <c r="A452" s="4" t="str">
        <f t="shared" si="108"/>
        <v>Cross-Sector</v>
      </c>
      <c r="B452" s="4" t="str">
        <f t="shared" si="108"/>
        <v>End Existing Subsidies</v>
      </c>
      <c r="C452" s="4" t="str">
        <f t="shared" si="108"/>
        <v>Percent Reduction in BAU Subsidies</v>
      </c>
      <c r="D452" s="147" t="s">
        <v>57</v>
      </c>
      <c r="E452" s="144"/>
      <c r="F452" s="147" t="s">
        <v>103</v>
      </c>
      <c r="G452" s="144"/>
      <c r="H452" s="108">
        <v>76</v>
      </c>
      <c r="I452" s="147" t="s">
        <v>46</v>
      </c>
      <c r="J452" s="4" t="str">
        <f t="shared" si="109"/>
        <v>End Existing Subsidies</v>
      </c>
      <c r="K452" s="4" t="str">
        <f t="shared" si="109"/>
        <v>cross reduce BAU subsidies</v>
      </c>
      <c r="L452" s="150">
        <f t="shared" si="111"/>
        <v>0</v>
      </c>
      <c r="M452" s="150">
        <f t="shared" si="111"/>
        <v>1</v>
      </c>
      <c r="N452" s="150">
        <f t="shared" si="111"/>
        <v>0.01</v>
      </c>
      <c r="O452" s="151" t="str">
        <f t="shared" si="111"/>
        <v>% reduction in BAU subsidies</v>
      </c>
      <c r="P452" s="147" t="s">
        <v>883</v>
      </c>
      <c r="Q452" s="147" t="s">
        <v>1937</v>
      </c>
      <c r="R452" s="154" t="s">
        <v>238</v>
      </c>
      <c r="S452" s="144" t="s">
        <v>170</v>
      </c>
      <c r="T452" s="151"/>
    </row>
    <row r="453" spans="1:20" s="4" customFormat="1" ht="32">
      <c r="A453" s="4" t="str">
        <f t="shared" si="108"/>
        <v>Cross-Sector</v>
      </c>
      <c r="B453" s="4" t="str">
        <f t="shared" si="108"/>
        <v>End Existing Subsidies</v>
      </c>
      <c r="C453" s="4" t="str">
        <f t="shared" si="108"/>
        <v>Percent Reduction in BAU Subsidies</v>
      </c>
      <c r="D453" s="147" t="s">
        <v>58</v>
      </c>
      <c r="E453" s="144"/>
      <c r="F453" s="147" t="s">
        <v>104</v>
      </c>
      <c r="G453" s="144"/>
      <c r="H453" s="108">
        <v>708</v>
      </c>
      <c r="I453" s="147" t="s">
        <v>47</v>
      </c>
      <c r="J453" s="4" t="str">
        <f t="shared" si="109"/>
        <v>End Existing Subsidies</v>
      </c>
      <c r="K453" s="4" t="str">
        <f t="shared" si="109"/>
        <v>cross reduce BAU subsidies</v>
      </c>
      <c r="L453" s="3"/>
      <c r="M453" s="3"/>
      <c r="N453" s="3"/>
      <c r="O453" s="144"/>
      <c r="P453" s="144"/>
      <c r="Q453" s="151"/>
      <c r="R453" s="154"/>
      <c r="S453" s="151"/>
      <c r="T453" s="151"/>
    </row>
    <row r="454" spans="1:20" s="4" customFormat="1" ht="32">
      <c r="A454" s="4" t="str">
        <f t="shared" si="108"/>
        <v>Cross-Sector</v>
      </c>
      <c r="B454" s="4" t="str">
        <f t="shared" si="108"/>
        <v>End Existing Subsidies</v>
      </c>
      <c r="C454" s="4" t="str">
        <f t="shared" si="108"/>
        <v>Percent Reduction in BAU Subsidies</v>
      </c>
      <c r="D454" s="147" t="s">
        <v>59</v>
      </c>
      <c r="E454" s="144"/>
      <c r="F454" s="147" t="s">
        <v>105</v>
      </c>
      <c r="G454" s="144"/>
      <c r="H454" s="108">
        <v>709</v>
      </c>
      <c r="I454" s="147" t="s">
        <v>47</v>
      </c>
      <c r="J454" s="4" t="str">
        <f t="shared" si="109"/>
        <v>End Existing Subsidies</v>
      </c>
      <c r="K454" s="4" t="str">
        <f t="shared" si="109"/>
        <v>cross reduce BAU subsidies</v>
      </c>
      <c r="L454" s="3"/>
      <c r="M454" s="3"/>
      <c r="N454" s="3"/>
      <c r="O454" s="144"/>
      <c r="P454" s="144"/>
      <c r="Q454" s="151"/>
      <c r="R454" s="154"/>
      <c r="S454" s="151"/>
      <c r="T454" s="151"/>
    </row>
    <row r="455" spans="1:20" s="4" customFormat="1" ht="32">
      <c r="A455" s="4" t="str">
        <f t="shared" si="108"/>
        <v>Cross-Sector</v>
      </c>
      <c r="B455" s="4" t="str">
        <f t="shared" si="108"/>
        <v>End Existing Subsidies</v>
      </c>
      <c r="C455" s="4" t="str">
        <f t="shared" si="108"/>
        <v>Percent Reduction in BAU Subsidies</v>
      </c>
      <c r="D455" s="147" t="s">
        <v>914</v>
      </c>
      <c r="E455" s="144"/>
      <c r="F455" s="147" t="s">
        <v>915</v>
      </c>
      <c r="G455" s="144"/>
      <c r="H455" s="108">
        <v>710</v>
      </c>
      <c r="I455" s="147" t="s">
        <v>47</v>
      </c>
      <c r="J455" s="4" t="str">
        <f t="shared" si="109"/>
        <v>End Existing Subsidies</v>
      </c>
      <c r="K455" s="4" t="str">
        <f t="shared" si="109"/>
        <v>cross reduce BAU subsidies</v>
      </c>
      <c r="L455" s="150"/>
      <c r="M455" s="150"/>
      <c r="N455" s="150"/>
      <c r="O455" s="151"/>
      <c r="P455" s="147"/>
      <c r="Q455" s="147"/>
      <c r="R455" s="154"/>
      <c r="S455" s="144"/>
      <c r="T455" s="151"/>
    </row>
    <row r="456" spans="1:20" s="4" customFormat="1" ht="32">
      <c r="A456" s="4" t="str">
        <f t="shared" si="108"/>
        <v>Cross-Sector</v>
      </c>
      <c r="B456" s="4" t="str">
        <f t="shared" si="108"/>
        <v>End Existing Subsidies</v>
      </c>
      <c r="C456" s="4" t="str">
        <f t="shared" si="108"/>
        <v>Percent Reduction in BAU Subsidies</v>
      </c>
      <c r="D456" s="147" t="s">
        <v>79</v>
      </c>
      <c r="E456" s="144"/>
      <c r="F456" s="147" t="s">
        <v>106</v>
      </c>
      <c r="G456" s="144"/>
      <c r="H456" s="108">
        <v>711</v>
      </c>
      <c r="I456" s="147" t="s">
        <v>47</v>
      </c>
      <c r="J456" s="4" t="str">
        <f t="shared" si="109"/>
        <v>End Existing Subsidies</v>
      </c>
      <c r="K456" s="4" t="str">
        <f t="shared" si="109"/>
        <v>cross reduce BAU subsidies</v>
      </c>
      <c r="L456" s="3"/>
      <c r="M456" s="3"/>
      <c r="N456" s="3"/>
      <c r="O456" s="144"/>
      <c r="P456" s="144"/>
      <c r="Q456" s="151"/>
      <c r="R456" s="154"/>
      <c r="S456" s="151"/>
      <c r="T456" s="151"/>
    </row>
    <row r="457" spans="1:20" s="4" customFormat="1" ht="32">
      <c r="A457" s="4" t="str">
        <f t="shared" si="108"/>
        <v>Cross-Sector</v>
      </c>
      <c r="B457" s="4" t="str">
        <f t="shared" si="108"/>
        <v>End Existing Subsidies</v>
      </c>
      <c r="C457" s="4" t="str">
        <f t="shared" si="108"/>
        <v>Percent Reduction in BAU Subsidies</v>
      </c>
      <c r="D457" s="147" t="s">
        <v>442</v>
      </c>
      <c r="E457" s="144"/>
      <c r="F457" s="147" t="s">
        <v>443</v>
      </c>
      <c r="G457" s="144"/>
      <c r="H457" s="108">
        <v>712</v>
      </c>
      <c r="I457" s="147" t="s">
        <v>47</v>
      </c>
      <c r="J457" s="4" t="str">
        <f t="shared" si="109"/>
        <v>End Existing Subsidies</v>
      </c>
      <c r="K457" s="4" t="str">
        <f t="shared" si="109"/>
        <v>cross reduce BAU subsidies</v>
      </c>
      <c r="L457" s="3"/>
      <c r="M457" s="3"/>
      <c r="N457" s="3"/>
      <c r="O457" s="144"/>
      <c r="P457" s="144"/>
      <c r="Q457" s="151"/>
      <c r="R457" s="154"/>
      <c r="S457" s="151"/>
      <c r="T457" s="151"/>
    </row>
    <row r="458" spans="1:20" s="4" customFormat="1" ht="32">
      <c r="A458" s="4" t="str">
        <f t="shared" si="108"/>
        <v>Cross-Sector</v>
      </c>
      <c r="B458" s="4" t="str">
        <f t="shared" si="108"/>
        <v>End Existing Subsidies</v>
      </c>
      <c r="C458" s="4" t="str">
        <f t="shared" si="108"/>
        <v>Percent Reduction in BAU Subsidies</v>
      </c>
      <c r="D458" s="147" t="s">
        <v>450</v>
      </c>
      <c r="E458" s="144"/>
      <c r="F458" s="147" t="s">
        <v>451</v>
      </c>
      <c r="G458" s="144"/>
      <c r="H458" s="108">
        <v>713</v>
      </c>
      <c r="I458" s="147" t="s">
        <v>47</v>
      </c>
      <c r="J458" s="4" t="str">
        <f t="shared" si="109"/>
        <v>End Existing Subsidies</v>
      </c>
      <c r="K458" s="4" t="str">
        <f t="shared" si="109"/>
        <v>cross reduce BAU subsidies</v>
      </c>
      <c r="L458" s="60"/>
      <c r="M458" s="60"/>
      <c r="N458" s="60"/>
      <c r="O458" s="151"/>
      <c r="P458" s="144"/>
      <c r="Q458" s="151"/>
      <c r="R458" s="154"/>
      <c r="S458" s="151"/>
      <c r="T458" s="151"/>
    </row>
    <row r="459" spans="1:20" s="4" customFormat="1" ht="32">
      <c r="A459" s="4" t="str">
        <f t="shared" si="108"/>
        <v>Cross-Sector</v>
      </c>
      <c r="B459" s="4" t="str">
        <f t="shared" si="108"/>
        <v>End Existing Subsidies</v>
      </c>
      <c r="C459" s="4" t="str">
        <f t="shared" si="108"/>
        <v>Percent Reduction in BAU Subsidies</v>
      </c>
      <c r="D459" s="147" t="s">
        <v>906</v>
      </c>
      <c r="E459" s="144"/>
      <c r="F459" s="147" t="s">
        <v>910</v>
      </c>
      <c r="G459" s="144"/>
      <c r="H459" s="108">
        <v>714</v>
      </c>
      <c r="I459" s="147" t="s">
        <v>47</v>
      </c>
      <c r="J459" s="4" t="str">
        <f t="shared" si="109"/>
        <v>End Existing Subsidies</v>
      </c>
      <c r="K459" s="4" t="str">
        <f t="shared" si="109"/>
        <v>cross reduce BAU subsidies</v>
      </c>
      <c r="L459" s="60"/>
      <c r="M459" s="60"/>
      <c r="N459" s="60"/>
      <c r="O459" s="151"/>
      <c r="P459" s="144"/>
      <c r="Q459" s="151"/>
      <c r="R459" s="154"/>
      <c r="S459" s="151"/>
      <c r="T459" s="151"/>
    </row>
    <row r="460" spans="1:20" s="4" customFormat="1" ht="32">
      <c r="A460" s="4" t="str">
        <f t="shared" si="108"/>
        <v>Cross-Sector</v>
      </c>
      <c r="B460" s="4" t="str">
        <f t="shared" si="108"/>
        <v>End Existing Subsidies</v>
      </c>
      <c r="C460" s="4" t="str">
        <f t="shared" si="108"/>
        <v>Percent Reduction in BAU Subsidies</v>
      </c>
      <c r="D460" s="147" t="s">
        <v>916</v>
      </c>
      <c r="E460" s="144"/>
      <c r="F460" s="147" t="s">
        <v>917</v>
      </c>
      <c r="G460" s="144"/>
      <c r="H460" s="108">
        <v>715</v>
      </c>
      <c r="I460" s="147" t="s">
        <v>47</v>
      </c>
      <c r="J460" s="4" t="str">
        <f t="shared" si="109"/>
        <v>End Existing Subsidies</v>
      </c>
      <c r="K460" s="4" t="str">
        <f t="shared" si="109"/>
        <v>cross reduce BAU subsidies</v>
      </c>
      <c r="L460" s="60"/>
      <c r="M460" s="60"/>
      <c r="N460" s="60"/>
      <c r="O460" s="151"/>
      <c r="P460" s="144"/>
      <c r="Q460" s="151"/>
      <c r="R460" s="154"/>
      <c r="S460" s="151"/>
      <c r="T460" s="151"/>
    </row>
    <row r="461" spans="1:20" s="4" customFormat="1" ht="32">
      <c r="A461" s="4" t="str">
        <f t="shared" si="108"/>
        <v>Cross-Sector</v>
      </c>
      <c r="B461" s="4" t="str">
        <f t="shared" si="108"/>
        <v>End Existing Subsidies</v>
      </c>
      <c r="C461" s="4" t="str">
        <f t="shared" si="108"/>
        <v>Percent Reduction in BAU Subsidies</v>
      </c>
      <c r="D461" s="147" t="s">
        <v>907</v>
      </c>
      <c r="E461" s="144"/>
      <c r="F461" s="147" t="s">
        <v>911</v>
      </c>
      <c r="G461" s="144"/>
      <c r="H461" s="108">
        <v>716</v>
      </c>
      <c r="I461" s="147" t="s">
        <v>47</v>
      </c>
      <c r="J461" s="4" t="str">
        <f t="shared" si="109"/>
        <v>End Existing Subsidies</v>
      </c>
      <c r="K461" s="4" t="str">
        <f t="shared" si="109"/>
        <v>cross reduce BAU subsidies</v>
      </c>
      <c r="L461" s="60"/>
      <c r="M461" s="60"/>
      <c r="N461" s="60"/>
      <c r="O461" s="151"/>
      <c r="P461" s="144"/>
      <c r="Q461" s="151"/>
      <c r="R461" s="154"/>
      <c r="S461" s="151"/>
      <c r="T461" s="151"/>
    </row>
    <row r="462" spans="1:20" s="4" customFormat="1" ht="32">
      <c r="A462" s="4" t="str">
        <f t="shared" si="108"/>
        <v>Cross-Sector</v>
      </c>
      <c r="B462" s="4" t="str">
        <f t="shared" si="108"/>
        <v>End Existing Subsidies</v>
      </c>
      <c r="C462" s="4" t="str">
        <f t="shared" si="108"/>
        <v>Percent Reduction in BAU Subsidies</v>
      </c>
      <c r="D462" s="147" t="s">
        <v>908</v>
      </c>
      <c r="E462" s="144"/>
      <c r="F462" s="147" t="s">
        <v>912</v>
      </c>
      <c r="G462" s="144"/>
      <c r="H462" s="108">
        <v>717</v>
      </c>
      <c r="I462" s="147" t="s">
        <v>47</v>
      </c>
      <c r="J462" s="4" t="str">
        <f t="shared" si="109"/>
        <v>End Existing Subsidies</v>
      </c>
      <c r="K462" s="4" t="str">
        <f t="shared" si="109"/>
        <v>cross reduce BAU subsidies</v>
      </c>
      <c r="L462" s="60"/>
      <c r="M462" s="60"/>
      <c r="N462" s="60"/>
      <c r="O462" s="151"/>
      <c r="P462" s="144"/>
      <c r="Q462" s="151"/>
      <c r="R462" s="154"/>
      <c r="S462" s="151"/>
      <c r="T462" s="151"/>
    </row>
    <row r="463" spans="1:20" s="4" customFormat="1" ht="32">
      <c r="A463" s="4" t="str">
        <f t="shared" si="108"/>
        <v>Cross-Sector</v>
      </c>
      <c r="B463" s="4" t="str">
        <f t="shared" si="108"/>
        <v>End Existing Subsidies</v>
      </c>
      <c r="C463" s="4" t="str">
        <f t="shared" si="108"/>
        <v>Percent Reduction in BAU Subsidies</v>
      </c>
      <c r="D463" s="147" t="s">
        <v>909</v>
      </c>
      <c r="E463" s="144"/>
      <c r="F463" s="147" t="s">
        <v>913</v>
      </c>
      <c r="G463" s="144"/>
      <c r="H463" s="108">
        <v>718</v>
      </c>
      <c r="I463" s="147" t="s">
        <v>47</v>
      </c>
      <c r="J463" s="4" t="str">
        <f t="shared" si="109"/>
        <v>End Existing Subsidies</v>
      </c>
      <c r="K463" s="4" t="str">
        <f t="shared" si="109"/>
        <v>cross reduce BAU subsidies</v>
      </c>
      <c r="L463" s="60"/>
      <c r="M463" s="60"/>
      <c r="N463" s="60"/>
      <c r="O463" s="151"/>
      <c r="P463" s="144"/>
      <c r="Q463" s="151"/>
      <c r="R463" s="154"/>
      <c r="S463" s="151"/>
      <c r="T463" s="151"/>
    </row>
    <row r="464" spans="1:20" s="1" customFormat="1" ht="48">
      <c r="A464" s="1" t="s">
        <v>10</v>
      </c>
      <c r="B464" s="1" t="s">
        <v>868</v>
      </c>
      <c r="C464" s="1" t="s">
        <v>870</v>
      </c>
      <c r="D464" s="147"/>
      <c r="E464" s="147"/>
      <c r="F464" s="147"/>
      <c r="G464" s="147"/>
      <c r="H464" s="108">
        <v>719</v>
      </c>
      <c r="I464" s="147" t="s">
        <v>47</v>
      </c>
      <c r="J464" s="1" t="s">
        <v>871</v>
      </c>
      <c r="K464" s="1" t="s">
        <v>873</v>
      </c>
      <c r="L464" s="61"/>
      <c r="M464" s="61"/>
      <c r="N464" s="61"/>
      <c r="O464" s="147"/>
      <c r="P464" s="147"/>
      <c r="Q464" s="147"/>
      <c r="R464" s="154"/>
      <c r="S464" s="147"/>
      <c r="T464" s="147"/>
    </row>
    <row r="465" spans="1:20" s="1" customFormat="1" ht="48">
      <c r="A465" s="1" t="s">
        <v>10</v>
      </c>
      <c r="B465" s="1" t="s">
        <v>1606</v>
      </c>
      <c r="C465" s="1" t="s">
        <v>869</v>
      </c>
      <c r="D465" s="147"/>
      <c r="E465" s="147"/>
      <c r="F465" s="147"/>
      <c r="G465" s="147"/>
      <c r="H465" s="57">
        <v>509</v>
      </c>
      <c r="I465" s="147" t="s">
        <v>46</v>
      </c>
      <c r="J465" s="1" t="s">
        <v>1027</v>
      </c>
      <c r="K465" s="1" t="s">
        <v>872</v>
      </c>
      <c r="L465" s="3">
        <v>0</v>
      </c>
      <c r="M465" s="3">
        <v>1</v>
      </c>
      <c r="N465" s="3">
        <v>1</v>
      </c>
      <c r="O465" s="144" t="s">
        <v>32</v>
      </c>
      <c r="P465" s="144" t="s">
        <v>1607</v>
      </c>
      <c r="Q465" s="144" t="s">
        <v>1936</v>
      </c>
      <c r="R465" s="154" t="s">
        <v>236</v>
      </c>
      <c r="S465" s="147"/>
      <c r="T465" s="147"/>
    </row>
    <row r="466" spans="1:20" s="1" customFormat="1" ht="48">
      <c r="A466" s="1" t="s">
        <v>10</v>
      </c>
      <c r="B466" s="1" t="s">
        <v>1208</v>
      </c>
      <c r="C466" s="1" t="s">
        <v>1207</v>
      </c>
      <c r="D466" s="147" t="s">
        <v>55</v>
      </c>
      <c r="E466" s="147"/>
      <c r="F466" s="147" t="s">
        <v>100</v>
      </c>
      <c r="G466" s="147"/>
      <c r="H466" s="108">
        <v>720</v>
      </c>
      <c r="I466" s="147" t="s">
        <v>47</v>
      </c>
      <c r="J466" s="1" t="s">
        <v>1208</v>
      </c>
      <c r="K466" s="3" t="s">
        <v>1209</v>
      </c>
      <c r="L466" s="3"/>
      <c r="M466" s="3"/>
      <c r="N466" s="3"/>
      <c r="O466" s="147"/>
      <c r="P466" s="147"/>
      <c r="Q466" s="147"/>
      <c r="R466" s="154"/>
      <c r="S466" s="144"/>
      <c r="T466" s="147"/>
    </row>
    <row r="467" spans="1:20" s="1" customFormat="1" ht="48">
      <c r="A467" s="4" t="str">
        <f t="shared" ref="A467:C468" si="112">A$466</f>
        <v>Cross-Sector</v>
      </c>
      <c r="B467" s="4" t="str">
        <f t="shared" si="112"/>
        <v>Fixed Energy Prices</v>
      </c>
      <c r="C467" s="4" t="str">
        <f t="shared" si="112"/>
        <v>Toggle Whether Policies Affect Energy Prices</v>
      </c>
      <c r="D467" s="147" t="s">
        <v>79</v>
      </c>
      <c r="E467" s="147"/>
      <c r="F467" s="147" t="s">
        <v>106</v>
      </c>
      <c r="G467" s="147"/>
      <c r="H467" s="108">
        <v>721</v>
      </c>
      <c r="I467" s="147" t="s">
        <v>47</v>
      </c>
      <c r="J467" s="1" t="s">
        <v>1208</v>
      </c>
      <c r="K467" s="3" t="s">
        <v>1209</v>
      </c>
      <c r="L467" s="3"/>
      <c r="M467" s="3"/>
      <c r="N467" s="3"/>
      <c r="O467" s="147"/>
      <c r="P467" s="147"/>
      <c r="Q467" s="147"/>
      <c r="R467" s="154"/>
      <c r="S467" s="144"/>
      <c r="T467" s="147"/>
    </row>
    <row r="468" spans="1:20" s="1" customFormat="1" ht="48">
      <c r="A468" s="4" t="str">
        <f t="shared" si="112"/>
        <v>Cross-Sector</v>
      </c>
      <c r="B468" s="4" t="str">
        <f t="shared" si="112"/>
        <v>Fixed Energy Prices</v>
      </c>
      <c r="C468" s="4" t="str">
        <f t="shared" si="112"/>
        <v>Toggle Whether Policies Affect Energy Prices</v>
      </c>
      <c r="D468" s="147" t="s">
        <v>909</v>
      </c>
      <c r="E468" s="147"/>
      <c r="F468" s="147" t="s">
        <v>913</v>
      </c>
      <c r="G468" s="147"/>
      <c r="H468" s="108">
        <v>722</v>
      </c>
      <c r="I468" s="147" t="s">
        <v>47</v>
      </c>
      <c r="J468" s="1" t="s">
        <v>1208</v>
      </c>
      <c r="K468" s="3" t="s">
        <v>1209</v>
      </c>
      <c r="L468" s="3"/>
      <c r="M468" s="3"/>
      <c r="N468" s="3"/>
      <c r="O468" s="147"/>
      <c r="P468" s="147"/>
      <c r="Q468" s="147"/>
      <c r="R468" s="154"/>
      <c r="S468" s="144"/>
      <c r="T468" s="147"/>
    </row>
    <row r="469" spans="1:20" s="1" customFormat="1" ht="32">
      <c r="A469" s="1" t="s">
        <v>10</v>
      </c>
      <c r="B469" s="1" t="s">
        <v>1262</v>
      </c>
      <c r="C469" s="1" t="s">
        <v>1262</v>
      </c>
      <c r="D469" s="147" t="s">
        <v>457</v>
      </c>
      <c r="E469" s="144"/>
      <c r="F469" s="147" t="s">
        <v>454</v>
      </c>
      <c r="G469" s="147"/>
      <c r="H469" s="108">
        <v>723</v>
      </c>
      <c r="I469" s="147" t="s">
        <v>47</v>
      </c>
      <c r="J469" s="1" t="s">
        <v>1262</v>
      </c>
      <c r="K469" s="1" t="s">
        <v>1263</v>
      </c>
      <c r="L469" s="58">
        <v>0</v>
      </c>
      <c r="M469" s="58">
        <v>1</v>
      </c>
      <c r="N469" s="58">
        <v>0.01</v>
      </c>
      <c r="O469" s="144" t="s">
        <v>1264</v>
      </c>
      <c r="P469" s="147" t="s">
        <v>1265</v>
      </c>
      <c r="Q469" s="147" t="s">
        <v>1938</v>
      </c>
      <c r="R469" s="154"/>
      <c r="S469" s="144"/>
      <c r="T469" s="147"/>
    </row>
    <row r="470" spans="1:20" s="1" customFormat="1" ht="32">
      <c r="A470" s="4" t="str">
        <f t="shared" ref="A470:C483" si="113">A$469</f>
        <v>Cross-Sector</v>
      </c>
      <c r="B470" s="4" t="str">
        <f t="shared" si="113"/>
        <v>Fuel Price Deregulation</v>
      </c>
      <c r="C470" s="4" t="str">
        <f t="shared" si="113"/>
        <v>Fuel Price Deregulation</v>
      </c>
      <c r="D470" s="147" t="s">
        <v>49</v>
      </c>
      <c r="E470" s="144"/>
      <c r="F470" s="147" t="s">
        <v>94</v>
      </c>
      <c r="G470" s="147"/>
      <c r="H470" s="108">
        <v>724</v>
      </c>
      <c r="I470" s="147" t="s">
        <v>47</v>
      </c>
      <c r="J470" s="4" t="str">
        <f t="shared" ref="J470:K483" si="114">J$469</f>
        <v>Fuel Price Deregulation</v>
      </c>
      <c r="K470" s="4" t="str">
        <f t="shared" si="114"/>
        <v>cross fuel price deregulation</v>
      </c>
      <c r="L470" s="3"/>
      <c r="M470" s="3"/>
      <c r="N470" s="3"/>
      <c r="O470" s="147"/>
      <c r="P470" s="147"/>
      <c r="Q470" s="147"/>
      <c r="R470" s="154"/>
      <c r="S470" s="144"/>
      <c r="T470" s="147"/>
    </row>
    <row r="471" spans="1:20" s="1" customFormat="1" ht="32">
      <c r="A471" s="4" t="str">
        <f t="shared" si="113"/>
        <v>Cross-Sector</v>
      </c>
      <c r="B471" s="4" t="str">
        <f t="shared" si="113"/>
        <v>Fuel Price Deregulation</v>
      </c>
      <c r="C471" s="4" t="str">
        <f t="shared" si="113"/>
        <v>Fuel Price Deregulation</v>
      </c>
      <c r="D471" s="147" t="s">
        <v>50</v>
      </c>
      <c r="E471" s="144"/>
      <c r="F471" s="147" t="s">
        <v>95</v>
      </c>
      <c r="G471" s="147"/>
      <c r="H471" s="108">
        <v>725</v>
      </c>
      <c r="I471" s="147" t="s">
        <v>47</v>
      </c>
      <c r="J471" s="4" t="str">
        <f t="shared" si="114"/>
        <v>Fuel Price Deregulation</v>
      </c>
      <c r="K471" s="4" t="str">
        <f t="shared" si="114"/>
        <v>cross fuel price deregulation</v>
      </c>
      <c r="L471" s="3"/>
      <c r="M471" s="3"/>
      <c r="N471" s="3"/>
      <c r="O471" s="147"/>
      <c r="P471" s="147"/>
      <c r="Q471" s="147"/>
      <c r="R471" s="154"/>
      <c r="S471" s="144"/>
      <c r="T471" s="147"/>
    </row>
    <row r="472" spans="1:20" s="1" customFormat="1" ht="32">
      <c r="A472" s="4" t="str">
        <f t="shared" si="113"/>
        <v>Cross-Sector</v>
      </c>
      <c r="B472" s="4" t="str">
        <f t="shared" si="113"/>
        <v>Fuel Price Deregulation</v>
      </c>
      <c r="C472" s="4" t="str">
        <f t="shared" si="113"/>
        <v>Fuel Price Deregulation</v>
      </c>
      <c r="D472" s="147" t="s">
        <v>54</v>
      </c>
      <c r="E472" s="144"/>
      <c r="F472" s="147" t="s">
        <v>99</v>
      </c>
      <c r="G472" s="147"/>
      <c r="H472" s="108">
        <v>726</v>
      </c>
      <c r="I472" s="147" t="s">
        <v>47</v>
      </c>
      <c r="J472" s="4" t="str">
        <f t="shared" si="114"/>
        <v>Fuel Price Deregulation</v>
      </c>
      <c r="K472" s="4" t="str">
        <f t="shared" si="114"/>
        <v>cross fuel price deregulation</v>
      </c>
      <c r="L472" s="3"/>
      <c r="M472" s="3"/>
      <c r="N472" s="3"/>
      <c r="O472" s="147"/>
      <c r="P472" s="147"/>
      <c r="Q472" s="147"/>
      <c r="R472" s="154"/>
      <c r="S472" s="144"/>
      <c r="T472" s="147"/>
    </row>
    <row r="473" spans="1:20" s="1" customFormat="1" ht="32">
      <c r="A473" s="4" t="str">
        <f t="shared" si="113"/>
        <v>Cross-Sector</v>
      </c>
      <c r="B473" s="4" t="str">
        <f t="shared" si="113"/>
        <v>Fuel Price Deregulation</v>
      </c>
      <c r="C473" s="4" t="str">
        <f t="shared" si="113"/>
        <v>Fuel Price Deregulation</v>
      </c>
      <c r="D473" s="147" t="s">
        <v>56</v>
      </c>
      <c r="E473" s="144"/>
      <c r="F473" s="147" t="s">
        <v>102</v>
      </c>
      <c r="G473" s="147"/>
      <c r="H473" s="108">
        <v>727</v>
      </c>
      <c r="I473" s="147" t="s">
        <v>47</v>
      </c>
      <c r="J473" s="4" t="str">
        <f t="shared" si="114"/>
        <v>Fuel Price Deregulation</v>
      </c>
      <c r="K473" s="4" t="str">
        <f t="shared" si="114"/>
        <v>cross fuel price deregulation</v>
      </c>
      <c r="L473" s="3"/>
      <c r="M473" s="3"/>
      <c r="N473" s="3"/>
      <c r="O473" s="147"/>
      <c r="P473" s="147"/>
      <c r="Q473" s="147"/>
      <c r="R473" s="154"/>
      <c r="S473" s="144"/>
      <c r="T473" s="147"/>
    </row>
    <row r="474" spans="1:20" s="1" customFormat="1" ht="32">
      <c r="A474" s="4" t="str">
        <f t="shared" si="113"/>
        <v>Cross-Sector</v>
      </c>
      <c r="B474" s="4" t="str">
        <f t="shared" si="113"/>
        <v>Fuel Price Deregulation</v>
      </c>
      <c r="C474" s="4" t="str">
        <f t="shared" si="113"/>
        <v>Fuel Price Deregulation</v>
      </c>
      <c r="D474" s="147" t="s">
        <v>57</v>
      </c>
      <c r="E474" s="144"/>
      <c r="F474" s="147" t="s">
        <v>103</v>
      </c>
      <c r="G474" s="147"/>
      <c r="H474" s="108">
        <v>728</v>
      </c>
      <c r="I474" s="147" t="s">
        <v>47</v>
      </c>
      <c r="J474" s="4" t="str">
        <f t="shared" si="114"/>
        <v>Fuel Price Deregulation</v>
      </c>
      <c r="K474" s="4" t="str">
        <f t="shared" si="114"/>
        <v>cross fuel price deregulation</v>
      </c>
      <c r="L474" s="3"/>
      <c r="M474" s="3"/>
      <c r="N474" s="3"/>
      <c r="O474" s="147"/>
      <c r="P474" s="147"/>
      <c r="Q474" s="147"/>
      <c r="R474" s="154"/>
      <c r="S474" s="144"/>
      <c r="T474" s="147"/>
    </row>
    <row r="475" spans="1:20" s="1" customFormat="1" ht="32">
      <c r="A475" s="4" t="str">
        <f t="shared" si="113"/>
        <v>Cross-Sector</v>
      </c>
      <c r="B475" s="4" t="str">
        <f t="shared" si="113"/>
        <v>Fuel Price Deregulation</v>
      </c>
      <c r="C475" s="4" t="str">
        <f t="shared" si="113"/>
        <v>Fuel Price Deregulation</v>
      </c>
      <c r="D475" s="147" t="s">
        <v>58</v>
      </c>
      <c r="E475" s="144"/>
      <c r="F475" s="147" t="s">
        <v>104</v>
      </c>
      <c r="G475" s="147"/>
      <c r="H475" s="108">
        <v>729</v>
      </c>
      <c r="I475" s="147" t="s">
        <v>47</v>
      </c>
      <c r="J475" s="4" t="str">
        <f t="shared" si="114"/>
        <v>Fuel Price Deregulation</v>
      </c>
      <c r="K475" s="4" t="str">
        <f t="shared" si="114"/>
        <v>cross fuel price deregulation</v>
      </c>
      <c r="L475" s="3"/>
      <c r="M475" s="3"/>
      <c r="N475" s="3"/>
      <c r="O475" s="147"/>
      <c r="P475" s="147"/>
      <c r="Q475" s="147"/>
      <c r="R475" s="154"/>
      <c r="S475" s="144"/>
      <c r="T475" s="147"/>
    </row>
    <row r="476" spans="1:20" s="1" customFormat="1" ht="32">
      <c r="A476" s="4" t="str">
        <f t="shared" si="113"/>
        <v>Cross-Sector</v>
      </c>
      <c r="B476" s="4" t="str">
        <f t="shared" si="113"/>
        <v>Fuel Price Deregulation</v>
      </c>
      <c r="C476" s="4" t="str">
        <f t="shared" si="113"/>
        <v>Fuel Price Deregulation</v>
      </c>
      <c r="D476" s="147" t="s">
        <v>59</v>
      </c>
      <c r="E476" s="144"/>
      <c r="F476" s="147" t="s">
        <v>105</v>
      </c>
      <c r="G476" s="147"/>
      <c r="H476" s="108">
        <v>730</v>
      </c>
      <c r="I476" s="147" t="s">
        <v>47</v>
      </c>
      <c r="J476" s="4" t="str">
        <f t="shared" si="114"/>
        <v>Fuel Price Deregulation</v>
      </c>
      <c r="K476" s="4" t="str">
        <f t="shared" si="114"/>
        <v>cross fuel price deregulation</v>
      </c>
      <c r="L476" s="3"/>
      <c r="M476" s="3"/>
      <c r="N476" s="3"/>
      <c r="O476" s="147"/>
      <c r="P476" s="147"/>
      <c r="Q476" s="147"/>
      <c r="R476" s="154"/>
      <c r="S476" s="144"/>
      <c r="T476" s="147"/>
    </row>
    <row r="477" spans="1:20" s="1" customFormat="1" ht="32">
      <c r="A477" s="4" t="str">
        <f t="shared" si="113"/>
        <v>Cross-Sector</v>
      </c>
      <c r="B477" s="4" t="str">
        <f t="shared" si="113"/>
        <v>Fuel Price Deregulation</v>
      </c>
      <c r="C477" s="4" t="str">
        <f t="shared" si="113"/>
        <v>Fuel Price Deregulation</v>
      </c>
      <c r="D477" s="147" t="s">
        <v>914</v>
      </c>
      <c r="E477" s="144"/>
      <c r="F477" s="147" t="s">
        <v>915</v>
      </c>
      <c r="G477" s="147"/>
      <c r="H477" s="108">
        <v>731</v>
      </c>
      <c r="I477" s="147" t="s">
        <v>47</v>
      </c>
      <c r="J477" s="4" t="str">
        <f t="shared" si="114"/>
        <v>Fuel Price Deregulation</v>
      </c>
      <c r="K477" s="4" t="str">
        <f t="shared" si="114"/>
        <v>cross fuel price deregulation</v>
      </c>
      <c r="L477" s="3"/>
      <c r="M477" s="3"/>
      <c r="N477" s="3"/>
      <c r="O477" s="147"/>
      <c r="P477" s="147"/>
      <c r="Q477" s="147"/>
      <c r="R477" s="154"/>
      <c r="S477" s="144"/>
      <c r="T477" s="147"/>
    </row>
    <row r="478" spans="1:20" s="1" customFormat="1" ht="32">
      <c r="A478" s="4" t="str">
        <f t="shared" si="113"/>
        <v>Cross-Sector</v>
      </c>
      <c r="B478" s="4" t="str">
        <f t="shared" si="113"/>
        <v>Fuel Price Deregulation</v>
      </c>
      <c r="C478" s="4" t="str">
        <f t="shared" si="113"/>
        <v>Fuel Price Deregulation</v>
      </c>
      <c r="D478" s="147" t="s">
        <v>450</v>
      </c>
      <c r="E478" s="144"/>
      <c r="F478" s="147" t="s">
        <v>451</v>
      </c>
      <c r="G478" s="147"/>
      <c r="H478" s="108">
        <v>732</v>
      </c>
      <c r="I478" s="147" t="s">
        <v>47</v>
      </c>
      <c r="J478" s="4" t="str">
        <f t="shared" si="114"/>
        <v>Fuel Price Deregulation</v>
      </c>
      <c r="K478" s="4" t="str">
        <f t="shared" si="114"/>
        <v>cross fuel price deregulation</v>
      </c>
      <c r="L478" s="3"/>
      <c r="M478" s="3"/>
      <c r="N478" s="3"/>
      <c r="O478" s="147"/>
      <c r="P478" s="147"/>
      <c r="Q478" s="147"/>
      <c r="R478" s="154"/>
      <c r="S478" s="144"/>
      <c r="T478" s="147"/>
    </row>
    <row r="479" spans="1:20" s="1" customFormat="1" ht="32">
      <c r="A479" s="4" t="str">
        <f t="shared" si="113"/>
        <v>Cross-Sector</v>
      </c>
      <c r="B479" s="4" t="str">
        <f t="shared" si="113"/>
        <v>Fuel Price Deregulation</v>
      </c>
      <c r="C479" s="4" t="str">
        <f t="shared" si="113"/>
        <v>Fuel Price Deregulation</v>
      </c>
      <c r="D479" s="147" t="s">
        <v>906</v>
      </c>
      <c r="E479" s="144"/>
      <c r="F479" s="147" t="s">
        <v>910</v>
      </c>
      <c r="G479" s="147"/>
      <c r="H479" s="108">
        <v>733</v>
      </c>
      <c r="I479" s="147" t="s">
        <v>47</v>
      </c>
      <c r="J479" s="4" t="str">
        <f t="shared" si="114"/>
        <v>Fuel Price Deregulation</v>
      </c>
      <c r="K479" s="4" t="str">
        <f t="shared" si="114"/>
        <v>cross fuel price deregulation</v>
      </c>
      <c r="L479" s="3"/>
      <c r="M479" s="3"/>
      <c r="N479" s="3"/>
      <c r="O479" s="147"/>
      <c r="P479" s="147"/>
      <c r="Q479" s="147"/>
      <c r="R479" s="154"/>
      <c r="S479" s="144"/>
      <c r="T479" s="147"/>
    </row>
    <row r="480" spans="1:20" s="1" customFormat="1" ht="32">
      <c r="A480" s="4" t="str">
        <f t="shared" si="113"/>
        <v>Cross-Sector</v>
      </c>
      <c r="B480" s="4" t="str">
        <f t="shared" si="113"/>
        <v>Fuel Price Deregulation</v>
      </c>
      <c r="C480" s="4" t="str">
        <f t="shared" si="113"/>
        <v>Fuel Price Deregulation</v>
      </c>
      <c r="D480" s="147" t="s">
        <v>916</v>
      </c>
      <c r="E480" s="144"/>
      <c r="F480" s="147" t="s">
        <v>917</v>
      </c>
      <c r="G480" s="147"/>
      <c r="H480" s="108">
        <v>734</v>
      </c>
      <c r="I480" s="147" t="s">
        <v>47</v>
      </c>
      <c r="J480" s="4" t="str">
        <f t="shared" si="114"/>
        <v>Fuel Price Deregulation</v>
      </c>
      <c r="K480" s="4" t="str">
        <f t="shared" si="114"/>
        <v>cross fuel price deregulation</v>
      </c>
      <c r="L480" s="3"/>
      <c r="M480" s="3"/>
      <c r="N480" s="3"/>
      <c r="O480" s="147"/>
      <c r="P480" s="147"/>
      <c r="Q480" s="147"/>
      <c r="R480" s="154"/>
      <c r="S480" s="144"/>
      <c r="T480" s="147"/>
    </row>
    <row r="481" spans="1:20" s="1" customFormat="1" ht="32">
      <c r="A481" s="4" t="str">
        <f t="shared" si="113"/>
        <v>Cross-Sector</v>
      </c>
      <c r="B481" s="4" t="str">
        <f t="shared" si="113"/>
        <v>Fuel Price Deregulation</v>
      </c>
      <c r="C481" s="4" t="str">
        <f t="shared" si="113"/>
        <v>Fuel Price Deregulation</v>
      </c>
      <c r="D481" s="147" t="s">
        <v>907</v>
      </c>
      <c r="E481" s="144"/>
      <c r="F481" s="147" t="s">
        <v>911</v>
      </c>
      <c r="G481" s="147"/>
      <c r="H481" s="108">
        <v>735</v>
      </c>
      <c r="I481" s="147" t="s">
        <v>47</v>
      </c>
      <c r="J481" s="4" t="str">
        <f t="shared" si="114"/>
        <v>Fuel Price Deregulation</v>
      </c>
      <c r="K481" s="4" t="str">
        <f t="shared" si="114"/>
        <v>cross fuel price deregulation</v>
      </c>
      <c r="L481" s="3"/>
      <c r="M481" s="3"/>
      <c r="N481" s="3"/>
      <c r="O481" s="147"/>
      <c r="P481" s="147"/>
      <c r="Q481" s="147"/>
      <c r="R481" s="154"/>
      <c r="S481" s="144"/>
      <c r="T481" s="147"/>
    </row>
    <row r="482" spans="1:20" s="1" customFormat="1" ht="32">
      <c r="A482" s="4" t="str">
        <f t="shared" si="113"/>
        <v>Cross-Sector</v>
      </c>
      <c r="B482" s="4" t="str">
        <f t="shared" si="113"/>
        <v>Fuel Price Deregulation</v>
      </c>
      <c r="C482" s="4" t="str">
        <f t="shared" si="113"/>
        <v>Fuel Price Deregulation</v>
      </c>
      <c r="D482" s="147" t="s">
        <v>908</v>
      </c>
      <c r="E482" s="144"/>
      <c r="F482" s="147" t="s">
        <v>912</v>
      </c>
      <c r="G482" s="147"/>
      <c r="H482" s="108">
        <v>736</v>
      </c>
      <c r="I482" s="147" t="s">
        <v>47</v>
      </c>
      <c r="J482" s="4" t="str">
        <f t="shared" si="114"/>
        <v>Fuel Price Deregulation</v>
      </c>
      <c r="K482" s="4" t="str">
        <f t="shared" si="114"/>
        <v>cross fuel price deregulation</v>
      </c>
      <c r="L482" s="3"/>
      <c r="M482" s="3"/>
      <c r="N482" s="3"/>
      <c r="O482" s="147"/>
      <c r="P482" s="147"/>
      <c r="Q482" s="147"/>
      <c r="R482" s="154"/>
      <c r="S482" s="144"/>
      <c r="T482" s="147"/>
    </row>
    <row r="483" spans="1:20" s="1" customFormat="1" ht="32">
      <c r="A483" s="4" t="str">
        <f t="shared" si="113"/>
        <v>Cross-Sector</v>
      </c>
      <c r="B483" s="4" t="str">
        <f t="shared" si="113"/>
        <v>Fuel Price Deregulation</v>
      </c>
      <c r="C483" s="4" t="str">
        <f t="shared" si="113"/>
        <v>Fuel Price Deregulation</v>
      </c>
      <c r="D483" s="147" t="s">
        <v>909</v>
      </c>
      <c r="E483" s="144"/>
      <c r="F483" s="147" t="s">
        <v>913</v>
      </c>
      <c r="G483" s="147"/>
      <c r="H483" s="108">
        <v>737</v>
      </c>
      <c r="I483" s="147" t="s">
        <v>47</v>
      </c>
      <c r="J483" s="4" t="str">
        <f t="shared" si="114"/>
        <v>Fuel Price Deregulation</v>
      </c>
      <c r="K483" s="4" t="str">
        <f t="shared" si="114"/>
        <v>cross fuel price deregulation</v>
      </c>
      <c r="L483" s="3"/>
      <c r="M483" s="3"/>
      <c r="N483" s="3"/>
      <c r="O483" s="147"/>
      <c r="P483" s="147"/>
      <c r="Q483" s="147"/>
      <c r="R483" s="154"/>
      <c r="S483" s="144"/>
      <c r="T483" s="147"/>
    </row>
    <row r="484" spans="1:20" s="4" customFormat="1" ht="112">
      <c r="A484" s="3" t="s">
        <v>10</v>
      </c>
      <c r="B484" s="3" t="s">
        <v>26</v>
      </c>
      <c r="C484" s="3" t="s">
        <v>279</v>
      </c>
      <c r="D484" s="144" t="s">
        <v>55</v>
      </c>
      <c r="E484" s="144"/>
      <c r="F484" s="144" t="s">
        <v>100</v>
      </c>
      <c r="G484" s="144"/>
      <c r="H484" s="108">
        <v>78</v>
      </c>
      <c r="I484" s="144" t="s">
        <v>46</v>
      </c>
      <c r="J484" s="3" t="s">
        <v>26</v>
      </c>
      <c r="K484" s="3" t="s">
        <v>533</v>
      </c>
      <c r="L484" s="153">
        <v>0</v>
      </c>
      <c r="M484" s="153">
        <v>0.2</v>
      </c>
      <c r="N484" s="167">
        <v>5.0000000000000001E-3</v>
      </c>
      <c r="O484" s="144" t="s">
        <v>161</v>
      </c>
      <c r="P484" s="144" t="s">
        <v>1879</v>
      </c>
      <c r="Q484" s="147" t="s">
        <v>1939</v>
      </c>
      <c r="R484" s="154" t="s">
        <v>239</v>
      </c>
      <c r="S484" s="147" t="s">
        <v>1880</v>
      </c>
      <c r="T484" s="151"/>
    </row>
    <row r="485" spans="1:20" s="4" customFormat="1" ht="112">
      <c r="A485" s="49" t="str">
        <f t="shared" ref="A485:C500" si="115">A$484</f>
        <v>Cross-Sector</v>
      </c>
      <c r="B485" s="49" t="str">
        <f t="shared" si="115"/>
        <v>Fuel Taxes</v>
      </c>
      <c r="C485" s="49" t="str">
        <f t="shared" si="115"/>
        <v>Additional Fuel Tax Rate by Fuel</v>
      </c>
      <c r="D485" s="147" t="s">
        <v>457</v>
      </c>
      <c r="E485" s="147"/>
      <c r="F485" s="147" t="s">
        <v>454</v>
      </c>
      <c r="G485" s="151"/>
      <c r="H485" s="108">
        <v>79</v>
      </c>
      <c r="I485" s="147" t="s">
        <v>46</v>
      </c>
      <c r="J485" s="49" t="str">
        <f t="shared" ref="J485:O486" si="116">J$484</f>
        <v>Fuel Taxes</v>
      </c>
      <c r="K485" s="60" t="str">
        <f t="shared" si="116"/>
        <v>cross fuel tax</v>
      </c>
      <c r="L485" s="60">
        <f t="shared" si="116"/>
        <v>0</v>
      </c>
      <c r="M485" s="60">
        <f t="shared" si="116"/>
        <v>0.2</v>
      </c>
      <c r="N485" s="47">
        <f t="shared" si="116"/>
        <v>5.0000000000000001E-3</v>
      </c>
      <c r="O485" s="45" t="str">
        <f t="shared" si="116"/>
        <v>% of BAU price</v>
      </c>
      <c r="P485" s="144" t="s">
        <v>1881</v>
      </c>
      <c r="Q485" s="147" t="s">
        <v>1939</v>
      </c>
      <c r="R485" s="154" t="s">
        <v>239</v>
      </c>
      <c r="S485" s="151"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151"/>
    </row>
    <row r="486" spans="1:20" s="4" customFormat="1" ht="112">
      <c r="A486" s="49" t="str">
        <f t="shared" si="115"/>
        <v>Cross-Sector</v>
      </c>
      <c r="B486" s="49" t="str">
        <f t="shared" si="115"/>
        <v>Fuel Taxes</v>
      </c>
      <c r="C486" s="49" t="str">
        <f t="shared" si="115"/>
        <v>Additional Fuel Tax Rate by Fuel</v>
      </c>
      <c r="D486" s="147" t="s">
        <v>49</v>
      </c>
      <c r="E486" s="147"/>
      <c r="F486" s="147" t="s">
        <v>94</v>
      </c>
      <c r="G486" s="151"/>
      <c r="H486" s="108">
        <v>80</v>
      </c>
      <c r="I486" s="147" t="s">
        <v>46</v>
      </c>
      <c r="J486" s="49" t="str">
        <f t="shared" si="116"/>
        <v>Fuel Taxes</v>
      </c>
      <c r="K486" s="60" t="str">
        <f t="shared" si="116"/>
        <v>cross fuel tax</v>
      </c>
      <c r="L486" s="60">
        <f t="shared" si="116"/>
        <v>0</v>
      </c>
      <c r="M486" s="60">
        <f t="shared" si="116"/>
        <v>0.2</v>
      </c>
      <c r="N486" s="47">
        <f t="shared" si="116"/>
        <v>5.0000000000000001E-3</v>
      </c>
      <c r="O486" s="45" t="str">
        <f t="shared" si="116"/>
        <v>% of BAU price</v>
      </c>
      <c r="P486" s="144" t="s">
        <v>1882</v>
      </c>
      <c r="Q486" s="147" t="s">
        <v>1939</v>
      </c>
      <c r="R486" s="154" t="s">
        <v>239</v>
      </c>
      <c r="S486" s="151"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151"/>
    </row>
    <row r="487" spans="1:20" s="4" customFormat="1" ht="16">
      <c r="A487" s="49" t="str">
        <f t="shared" si="115"/>
        <v>Cross-Sector</v>
      </c>
      <c r="B487" s="49" t="str">
        <f t="shared" si="115"/>
        <v>Fuel Taxes</v>
      </c>
      <c r="C487" s="49" t="str">
        <f t="shared" si="115"/>
        <v>Additional Fuel Tax Rate by Fuel</v>
      </c>
      <c r="D487" s="147" t="s">
        <v>50</v>
      </c>
      <c r="E487" s="147"/>
      <c r="F487" s="147" t="s">
        <v>95</v>
      </c>
      <c r="G487" s="151"/>
      <c r="H487" s="108">
        <v>738</v>
      </c>
      <c r="I487" s="147" t="s">
        <v>47</v>
      </c>
      <c r="J487" s="49" t="str">
        <f t="shared" ref="J487:K500" si="117">J$484</f>
        <v>Fuel Taxes</v>
      </c>
      <c r="K487" s="60" t="str">
        <f t="shared" si="117"/>
        <v>cross fuel tax</v>
      </c>
      <c r="L487" s="60"/>
      <c r="M487" s="60"/>
      <c r="N487" s="47"/>
      <c r="O487" s="45"/>
      <c r="P487" s="144"/>
      <c r="Q487" s="151"/>
      <c r="R487" s="154"/>
      <c r="S487" s="151"/>
      <c r="T487" s="151"/>
    </row>
    <row r="488" spans="1:20" s="4" customFormat="1" ht="16">
      <c r="A488" s="49" t="str">
        <f t="shared" si="115"/>
        <v>Cross-Sector</v>
      </c>
      <c r="B488" s="49" t="str">
        <f t="shared" si="115"/>
        <v>Fuel Taxes</v>
      </c>
      <c r="C488" s="49" t="str">
        <f t="shared" si="115"/>
        <v>Additional Fuel Tax Rate by Fuel</v>
      </c>
      <c r="D488" s="147" t="s">
        <v>54</v>
      </c>
      <c r="E488" s="147"/>
      <c r="F488" s="147" t="s">
        <v>99</v>
      </c>
      <c r="G488" s="151"/>
      <c r="H488" s="108">
        <v>739</v>
      </c>
      <c r="I488" s="147" t="s">
        <v>47</v>
      </c>
      <c r="J488" s="49" t="str">
        <f t="shared" si="117"/>
        <v>Fuel Taxes</v>
      </c>
      <c r="K488" s="60" t="str">
        <f t="shared" si="117"/>
        <v>cross fuel tax</v>
      </c>
      <c r="L488" s="60"/>
      <c r="M488" s="60"/>
      <c r="N488" s="47"/>
      <c r="O488" s="45"/>
      <c r="P488" s="144"/>
      <c r="Q488" s="151"/>
      <c r="R488" s="154"/>
      <c r="S488" s="151"/>
      <c r="T488" s="151"/>
    </row>
    <row r="489" spans="1:20" s="4" customFormat="1" ht="112">
      <c r="A489" s="49" t="str">
        <f t="shared" si="115"/>
        <v>Cross-Sector</v>
      </c>
      <c r="B489" s="49" t="str">
        <f t="shared" si="115"/>
        <v>Fuel Taxes</v>
      </c>
      <c r="C489" s="49" t="str">
        <f t="shared" si="115"/>
        <v>Additional Fuel Tax Rate by Fuel</v>
      </c>
      <c r="D489" s="147" t="s">
        <v>56</v>
      </c>
      <c r="E489" s="147"/>
      <c r="F489" s="147" t="s">
        <v>102</v>
      </c>
      <c r="G489" s="151"/>
      <c r="H489" s="108">
        <v>81</v>
      </c>
      <c r="I489" s="147" t="s">
        <v>46</v>
      </c>
      <c r="J489" s="49" t="str">
        <f t="shared" si="117"/>
        <v>Fuel Taxes</v>
      </c>
      <c r="K489" s="60" t="str">
        <f t="shared" si="117"/>
        <v>cross fuel tax</v>
      </c>
      <c r="L489" s="60">
        <f t="shared" ref="L489:O490" si="118">L$484</f>
        <v>0</v>
      </c>
      <c r="M489" s="60">
        <f t="shared" si="118"/>
        <v>0.2</v>
      </c>
      <c r="N489" s="47">
        <f t="shared" si="118"/>
        <v>5.0000000000000001E-3</v>
      </c>
      <c r="O489" s="45" t="str">
        <f t="shared" si="118"/>
        <v>% of BAU price</v>
      </c>
      <c r="P489" s="144" t="s">
        <v>1883</v>
      </c>
      <c r="Q489" s="147" t="s">
        <v>1939</v>
      </c>
      <c r="R489" s="154" t="s">
        <v>239</v>
      </c>
      <c r="S489" s="151"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151"/>
    </row>
    <row r="490" spans="1:20" s="4" customFormat="1" ht="112">
      <c r="A490" s="49" t="str">
        <f t="shared" si="115"/>
        <v>Cross-Sector</v>
      </c>
      <c r="B490" s="49" t="str">
        <f t="shared" si="115"/>
        <v>Fuel Taxes</v>
      </c>
      <c r="C490" s="49" t="str">
        <f t="shared" si="115"/>
        <v>Additional Fuel Tax Rate by Fuel</v>
      </c>
      <c r="D490" s="147" t="s">
        <v>57</v>
      </c>
      <c r="E490" s="147"/>
      <c r="F490" s="147" t="s">
        <v>103</v>
      </c>
      <c r="G490" s="151"/>
      <c r="H490" s="108">
        <v>82</v>
      </c>
      <c r="I490" s="147" t="s">
        <v>46</v>
      </c>
      <c r="J490" s="49" t="str">
        <f t="shared" si="117"/>
        <v>Fuel Taxes</v>
      </c>
      <c r="K490" s="60" t="str">
        <f t="shared" si="117"/>
        <v>cross fuel tax</v>
      </c>
      <c r="L490" s="60">
        <f t="shared" si="118"/>
        <v>0</v>
      </c>
      <c r="M490" s="60">
        <f t="shared" si="118"/>
        <v>0.2</v>
      </c>
      <c r="N490" s="47">
        <f t="shared" si="118"/>
        <v>5.0000000000000001E-3</v>
      </c>
      <c r="O490" s="45" t="str">
        <f t="shared" si="118"/>
        <v>% of BAU price</v>
      </c>
      <c r="P490" s="144" t="s">
        <v>1884</v>
      </c>
      <c r="Q490" s="147" t="s">
        <v>1939</v>
      </c>
      <c r="R490" s="154" t="s">
        <v>239</v>
      </c>
      <c r="S490" s="151"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151"/>
    </row>
    <row r="491" spans="1:20" s="4" customFormat="1" ht="16">
      <c r="A491" s="49" t="str">
        <f t="shared" si="115"/>
        <v>Cross-Sector</v>
      </c>
      <c r="B491" s="49" t="str">
        <f t="shared" si="115"/>
        <v>Fuel Taxes</v>
      </c>
      <c r="C491" s="49" t="str">
        <f t="shared" si="115"/>
        <v>Additional Fuel Tax Rate by Fuel</v>
      </c>
      <c r="D491" s="147" t="s">
        <v>58</v>
      </c>
      <c r="E491" s="147"/>
      <c r="F491" s="147" t="s">
        <v>104</v>
      </c>
      <c r="G491" s="151"/>
      <c r="H491" s="108">
        <v>740</v>
      </c>
      <c r="I491" s="147" t="s">
        <v>47</v>
      </c>
      <c r="J491" s="49" t="str">
        <f t="shared" si="117"/>
        <v>Fuel Taxes</v>
      </c>
      <c r="K491" s="60" t="str">
        <f t="shared" si="117"/>
        <v>cross fuel tax</v>
      </c>
      <c r="L491" s="60"/>
      <c r="M491" s="60"/>
      <c r="N491" s="47"/>
      <c r="O491" s="45"/>
      <c r="P491" s="144"/>
      <c r="Q491" s="151"/>
      <c r="R491" s="154"/>
      <c r="S491" s="151"/>
      <c r="T491" s="151"/>
    </row>
    <row r="492" spans="1:20" s="4" customFormat="1" ht="16">
      <c r="A492" s="49" t="str">
        <f t="shared" si="115"/>
        <v>Cross-Sector</v>
      </c>
      <c r="B492" s="49" t="str">
        <f t="shared" si="115"/>
        <v>Fuel Taxes</v>
      </c>
      <c r="C492" s="49" t="str">
        <f t="shared" si="115"/>
        <v>Additional Fuel Tax Rate by Fuel</v>
      </c>
      <c r="D492" s="147" t="s">
        <v>59</v>
      </c>
      <c r="E492" s="147"/>
      <c r="F492" s="147" t="s">
        <v>105</v>
      </c>
      <c r="G492" s="151"/>
      <c r="H492" s="108">
        <v>741</v>
      </c>
      <c r="I492" s="147" t="s">
        <v>47</v>
      </c>
      <c r="J492" s="49" t="str">
        <f t="shared" si="117"/>
        <v>Fuel Taxes</v>
      </c>
      <c r="K492" s="60" t="str">
        <f t="shared" si="117"/>
        <v>cross fuel tax</v>
      </c>
      <c r="L492" s="60"/>
      <c r="M492" s="60"/>
      <c r="N492" s="47"/>
      <c r="O492" s="45"/>
      <c r="P492" s="144"/>
      <c r="Q492" s="151"/>
      <c r="R492" s="154"/>
      <c r="S492" s="151"/>
      <c r="T492" s="151"/>
    </row>
    <row r="493" spans="1:20" ht="16">
      <c r="A493" s="49" t="str">
        <f t="shared" si="115"/>
        <v>Cross-Sector</v>
      </c>
      <c r="B493" s="49" t="str">
        <f t="shared" si="115"/>
        <v>Fuel Taxes</v>
      </c>
      <c r="C493" s="49" t="str">
        <f t="shared" si="115"/>
        <v>Additional Fuel Tax Rate by Fuel</v>
      </c>
      <c r="D493" s="147" t="s">
        <v>914</v>
      </c>
      <c r="E493" s="147"/>
      <c r="F493" s="147" t="s">
        <v>915</v>
      </c>
      <c r="G493" s="151"/>
      <c r="H493" s="108">
        <v>742</v>
      </c>
      <c r="I493" s="147" t="s">
        <v>47</v>
      </c>
      <c r="J493" s="49" t="str">
        <f t="shared" si="117"/>
        <v>Fuel Taxes</v>
      </c>
      <c r="K493" s="60" t="str">
        <f t="shared" si="117"/>
        <v>cross fuel tax</v>
      </c>
      <c r="L493" s="60"/>
      <c r="M493" s="60"/>
      <c r="N493" s="47"/>
      <c r="O493" s="45"/>
      <c r="P493" s="144"/>
      <c r="Q493" s="147"/>
      <c r="R493" s="154"/>
      <c r="S493" s="151"/>
      <c r="T493" s="144"/>
    </row>
    <row r="494" spans="1:20" ht="16">
      <c r="A494" s="49" t="str">
        <f t="shared" si="115"/>
        <v>Cross-Sector</v>
      </c>
      <c r="B494" s="49" t="str">
        <f t="shared" si="115"/>
        <v>Fuel Taxes</v>
      </c>
      <c r="C494" s="49" t="str">
        <f t="shared" si="115"/>
        <v>Additional Fuel Tax Rate by Fuel</v>
      </c>
      <c r="D494" s="147" t="s">
        <v>79</v>
      </c>
      <c r="E494" s="147"/>
      <c r="F494" s="147" t="s">
        <v>106</v>
      </c>
      <c r="G494" s="151"/>
      <c r="H494" s="108">
        <v>743</v>
      </c>
      <c r="I494" s="147" t="s">
        <v>47</v>
      </c>
      <c r="J494" s="49" t="str">
        <f t="shared" si="117"/>
        <v>Fuel Taxes</v>
      </c>
      <c r="K494" s="60" t="str">
        <f t="shared" si="117"/>
        <v>cross fuel tax</v>
      </c>
      <c r="L494" s="60"/>
      <c r="M494" s="60"/>
      <c r="N494" s="47"/>
      <c r="O494" s="45"/>
      <c r="P494" s="144"/>
      <c r="Q494" s="144"/>
      <c r="R494" s="154"/>
      <c r="S494" s="144"/>
      <c r="T494" s="144"/>
    </row>
    <row r="495" spans="1:20" ht="16">
      <c r="A495" s="49" t="str">
        <f t="shared" si="115"/>
        <v>Cross-Sector</v>
      </c>
      <c r="B495" s="49" t="str">
        <f t="shared" si="115"/>
        <v>Fuel Taxes</v>
      </c>
      <c r="C495" s="49" t="str">
        <f t="shared" si="115"/>
        <v>Additional Fuel Tax Rate by Fuel</v>
      </c>
      <c r="D495" s="147" t="s">
        <v>450</v>
      </c>
      <c r="E495" s="147"/>
      <c r="F495" s="147" t="s">
        <v>451</v>
      </c>
      <c r="G495" s="151"/>
      <c r="H495" s="108">
        <v>744</v>
      </c>
      <c r="I495" s="147" t="s">
        <v>47</v>
      </c>
      <c r="J495" s="49" t="str">
        <f t="shared" si="117"/>
        <v>Fuel Taxes</v>
      </c>
      <c r="K495" s="60" t="str">
        <f t="shared" si="117"/>
        <v>cross fuel tax</v>
      </c>
      <c r="L495" s="60"/>
      <c r="M495" s="60"/>
      <c r="N495" s="60"/>
      <c r="O495" s="45"/>
      <c r="P495" s="144"/>
      <c r="Q495" s="144"/>
      <c r="R495" s="154"/>
      <c r="S495" s="144"/>
      <c r="T495" s="144"/>
    </row>
    <row r="496" spans="1:20" ht="16">
      <c r="A496" s="49" t="str">
        <f t="shared" si="115"/>
        <v>Cross-Sector</v>
      </c>
      <c r="B496" s="49" t="str">
        <f t="shared" si="115"/>
        <v>Fuel Taxes</v>
      </c>
      <c r="C496" s="49" t="str">
        <f t="shared" si="115"/>
        <v>Additional Fuel Tax Rate by Fuel</v>
      </c>
      <c r="D496" s="147" t="s">
        <v>906</v>
      </c>
      <c r="E496" s="147"/>
      <c r="F496" s="147" t="s">
        <v>910</v>
      </c>
      <c r="G496" s="151"/>
      <c r="H496" s="108">
        <v>745</v>
      </c>
      <c r="I496" s="147" t="s">
        <v>47</v>
      </c>
      <c r="J496" s="49" t="str">
        <f t="shared" si="117"/>
        <v>Fuel Taxes</v>
      </c>
      <c r="K496" s="60" t="str">
        <f t="shared" si="117"/>
        <v>cross fuel tax</v>
      </c>
      <c r="L496" s="60"/>
      <c r="M496" s="60"/>
      <c r="N496" s="60"/>
      <c r="O496" s="45"/>
      <c r="P496" s="144"/>
      <c r="Q496" s="144"/>
      <c r="R496" s="154"/>
      <c r="S496" s="144"/>
      <c r="T496" s="144"/>
    </row>
    <row r="497" spans="1:20" ht="32">
      <c r="A497" s="49" t="str">
        <f t="shared" si="115"/>
        <v>Cross-Sector</v>
      </c>
      <c r="B497" s="49" t="str">
        <f t="shared" si="115"/>
        <v>Fuel Taxes</v>
      </c>
      <c r="C497" s="49" t="str">
        <f t="shared" si="115"/>
        <v>Additional Fuel Tax Rate by Fuel</v>
      </c>
      <c r="D497" s="147" t="s">
        <v>916</v>
      </c>
      <c r="E497" s="147"/>
      <c r="F497" s="147" t="s">
        <v>917</v>
      </c>
      <c r="G497" s="151"/>
      <c r="H497" s="108">
        <v>746</v>
      </c>
      <c r="I497" s="147" t="s">
        <v>47</v>
      </c>
      <c r="J497" s="49" t="str">
        <f t="shared" si="117"/>
        <v>Fuel Taxes</v>
      </c>
      <c r="K497" s="60" t="str">
        <f t="shared" si="117"/>
        <v>cross fuel tax</v>
      </c>
      <c r="L497" s="60"/>
      <c r="M497" s="60"/>
      <c r="N497" s="60"/>
      <c r="O497" s="45"/>
      <c r="P497" s="144"/>
      <c r="Q497" s="144"/>
      <c r="R497" s="154"/>
      <c r="S497" s="144"/>
      <c r="T497" s="144"/>
    </row>
    <row r="498" spans="1:20" ht="16">
      <c r="A498" s="49" t="str">
        <f t="shared" si="115"/>
        <v>Cross-Sector</v>
      </c>
      <c r="B498" s="49" t="str">
        <f t="shared" si="115"/>
        <v>Fuel Taxes</v>
      </c>
      <c r="C498" s="49" t="str">
        <f t="shared" si="115"/>
        <v>Additional Fuel Tax Rate by Fuel</v>
      </c>
      <c r="D498" s="147" t="s">
        <v>907</v>
      </c>
      <c r="E498" s="147"/>
      <c r="F498" s="147" t="s">
        <v>911</v>
      </c>
      <c r="G498" s="151"/>
      <c r="H498" s="108">
        <v>747</v>
      </c>
      <c r="I498" s="147" t="s">
        <v>47</v>
      </c>
      <c r="J498" s="49" t="str">
        <f t="shared" si="117"/>
        <v>Fuel Taxes</v>
      </c>
      <c r="K498" s="60" t="str">
        <f t="shared" si="117"/>
        <v>cross fuel tax</v>
      </c>
      <c r="L498" s="60"/>
      <c r="M498" s="60"/>
      <c r="N498" s="60"/>
      <c r="O498" s="45"/>
      <c r="P498" s="144"/>
      <c r="Q498" s="144"/>
      <c r="R498" s="154"/>
      <c r="S498" s="144"/>
      <c r="T498" s="144"/>
    </row>
    <row r="499" spans="1:20" ht="16">
      <c r="A499" s="49" t="str">
        <f t="shared" si="115"/>
        <v>Cross-Sector</v>
      </c>
      <c r="B499" s="49" t="str">
        <f t="shared" si="115"/>
        <v>Fuel Taxes</v>
      </c>
      <c r="C499" s="49" t="str">
        <f t="shared" si="115"/>
        <v>Additional Fuel Tax Rate by Fuel</v>
      </c>
      <c r="D499" s="147" t="s">
        <v>908</v>
      </c>
      <c r="E499" s="147"/>
      <c r="F499" s="147" t="s">
        <v>912</v>
      </c>
      <c r="G499" s="151"/>
      <c r="H499" s="108">
        <v>748</v>
      </c>
      <c r="I499" s="147" t="s">
        <v>47</v>
      </c>
      <c r="J499" s="49" t="str">
        <f t="shared" si="117"/>
        <v>Fuel Taxes</v>
      </c>
      <c r="K499" s="60" t="str">
        <f t="shared" si="117"/>
        <v>cross fuel tax</v>
      </c>
      <c r="L499" s="60"/>
      <c r="M499" s="60"/>
      <c r="N499" s="60"/>
      <c r="O499" s="45"/>
      <c r="P499" s="144"/>
      <c r="Q499" s="144"/>
      <c r="R499" s="154"/>
      <c r="S499" s="144"/>
      <c r="T499" s="144"/>
    </row>
    <row r="500" spans="1:20" ht="16">
      <c r="A500" s="49" t="str">
        <f t="shared" si="115"/>
        <v>Cross-Sector</v>
      </c>
      <c r="B500" s="49" t="str">
        <f t="shared" si="115"/>
        <v>Fuel Taxes</v>
      </c>
      <c r="C500" s="49" t="str">
        <f t="shared" si="115"/>
        <v>Additional Fuel Tax Rate by Fuel</v>
      </c>
      <c r="D500" s="147" t="s">
        <v>909</v>
      </c>
      <c r="E500" s="147"/>
      <c r="F500" s="147" t="s">
        <v>913</v>
      </c>
      <c r="G500" s="151"/>
      <c r="H500" s="108">
        <v>749</v>
      </c>
      <c r="I500" s="147" t="s">
        <v>47</v>
      </c>
      <c r="J500" s="49" t="str">
        <f t="shared" si="117"/>
        <v>Fuel Taxes</v>
      </c>
      <c r="K500" s="60" t="str">
        <f t="shared" si="117"/>
        <v>cross fuel tax</v>
      </c>
      <c r="L500" s="60"/>
      <c r="M500" s="60"/>
      <c r="N500" s="60"/>
      <c r="O500" s="45"/>
      <c r="P500" s="144"/>
      <c r="Q500" s="144"/>
      <c r="R500" s="154"/>
      <c r="S500" s="144"/>
      <c r="T500" s="144"/>
    </row>
    <row r="501" spans="1:20" ht="96">
      <c r="A501" s="3" t="s">
        <v>1142</v>
      </c>
      <c r="B501" s="3" t="s">
        <v>311</v>
      </c>
      <c r="C501" s="3" t="s">
        <v>280</v>
      </c>
      <c r="D501" s="144" t="s">
        <v>122</v>
      </c>
      <c r="E501" s="144"/>
      <c r="F501" s="144" t="s">
        <v>312</v>
      </c>
      <c r="G501" s="144"/>
      <c r="H501" s="108">
        <v>85</v>
      </c>
      <c r="I501" s="144" t="s">
        <v>46</v>
      </c>
      <c r="J501" s="3" t="s">
        <v>351</v>
      </c>
      <c r="K501" s="3" t="s">
        <v>532</v>
      </c>
      <c r="L501" s="99">
        <v>0</v>
      </c>
      <c r="M501" s="99">
        <v>0.4</v>
      </c>
      <c r="N501" s="153">
        <v>0.01</v>
      </c>
      <c r="O501" s="144" t="s">
        <v>34</v>
      </c>
      <c r="P501" s="144" t="s">
        <v>596</v>
      </c>
      <c r="Q501" s="144" t="s">
        <v>1940</v>
      </c>
      <c r="R501" s="154" t="s">
        <v>240</v>
      </c>
      <c r="S501" s="144" t="s">
        <v>78</v>
      </c>
      <c r="T501" s="144"/>
    </row>
    <row r="502" spans="1:20" ht="96">
      <c r="A502" s="4" t="str">
        <f t="shared" ref="A502:C506" si="119">A$501</f>
        <v>Research and Development</v>
      </c>
      <c r="B502" s="4" t="str">
        <f t="shared" si="119"/>
        <v>Capital Cost Reduction</v>
      </c>
      <c r="C502" s="4" t="str">
        <f t="shared" si="119"/>
        <v>RnD Building Capital Cost Perc Reduction</v>
      </c>
      <c r="D502" s="144" t="s">
        <v>123</v>
      </c>
      <c r="E502" s="144"/>
      <c r="F502" s="144" t="s">
        <v>313</v>
      </c>
      <c r="G502" s="144"/>
      <c r="H502" s="108">
        <v>86</v>
      </c>
      <c r="I502" s="144" t="s">
        <v>46</v>
      </c>
      <c r="J502" s="4" t="str">
        <f t="shared" ref="J502:O506" si="120">J$501</f>
        <v>R&amp;D Capital Cost Reductions</v>
      </c>
      <c r="K502" s="60" t="str">
        <f t="shared" si="120"/>
        <v>RnD building capital cost reduction</v>
      </c>
      <c r="L502" s="60">
        <f t="shared" si="120"/>
        <v>0</v>
      </c>
      <c r="M502" s="60">
        <f t="shared" si="120"/>
        <v>0.4</v>
      </c>
      <c r="N502" s="60">
        <f t="shared" si="120"/>
        <v>0.01</v>
      </c>
      <c r="O502" s="151" t="str">
        <f t="shared" si="120"/>
        <v>% reduction in cost</v>
      </c>
      <c r="P502" s="144" t="s">
        <v>597</v>
      </c>
      <c r="Q502" s="144" t="s">
        <v>1940</v>
      </c>
      <c r="R502" s="154" t="s">
        <v>240</v>
      </c>
      <c r="S502" s="144" t="s">
        <v>78</v>
      </c>
      <c r="T502" s="144"/>
    </row>
    <row r="503" spans="1:20" ht="96">
      <c r="A503" s="4" t="str">
        <f t="shared" si="119"/>
        <v>Research and Development</v>
      </c>
      <c r="B503" s="4" t="str">
        <f t="shared" si="119"/>
        <v>Capital Cost Reduction</v>
      </c>
      <c r="C503" s="4" t="str">
        <f t="shared" si="119"/>
        <v>RnD Building Capital Cost Perc Reduction</v>
      </c>
      <c r="D503" s="144" t="s">
        <v>124</v>
      </c>
      <c r="E503" s="144"/>
      <c r="F503" s="144" t="s">
        <v>314</v>
      </c>
      <c r="G503" s="144"/>
      <c r="H503" s="108">
        <v>87</v>
      </c>
      <c r="I503" s="144" t="s">
        <v>46</v>
      </c>
      <c r="J503" s="4" t="str">
        <f t="shared" si="120"/>
        <v>R&amp;D Capital Cost Reductions</v>
      </c>
      <c r="K503" s="60" t="str">
        <f t="shared" si="120"/>
        <v>RnD building capital cost reduction</v>
      </c>
      <c r="L503" s="60">
        <f t="shared" si="120"/>
        <v>0</v>
      </c>
      <c r="M503" s="60">
        <f t="shared" si="120"/>
        <v>0.4</v>
      </c>
      <c r="N503" s="60">
        <f t="shared" si="120"/>
        <v>0.01</v>
      </c>
      <c r="O503" s="151" t="str">
        <f t="shared" si="120"/>
        <v>% reduction in cost</v>
      </c>
      <c r="P503" s="144" t="s">
        <v>598</v>
      </c>
      <c r="Q503" s="144" t="s">
        <v>1940</v>
      </c>
      <c r="R503" s="154" t="s">
        <v>240</v>
      </c>
      <c r="S503" s="144" t="s">
        <v>78</v>
      </c>
      <c r="T503" s="144"/>
    </row>
    <row r="504" spans="1:20" ht="96">
      <c r="A504" s="4" t="str">
        <f t="shared" si="119"/>
        <v>Research and Development</v>
      </c>
      <c r="B504" s="4" t="str">
        <f t="shared" si="119"/>
        <v>Capital Cost Reduction</v>
      </c>
      <c r="C504" s="4" t="str">
        <f t="shared" si="119"/>
        <v>RnD Building Capital Cost Perc Reduction</v>
      </c>
      <c r="D504" s="144" t="s">
        <v>125</v>
      </c>
      <c r="E504" s="144"/>
      <c r="F504" s="144" t="s">
        <v>315</v>
      </c>
      <c r="G504" s="144"/>
      <c r="H504" s="108">
        <v>88</v>
      </c>
      <c r="I504" s="144" t="s">
        <v>46</v>
      </c>
      <c r="J504" s="4" t="str">
        <f t="shared" si="120"/>
        <v>R&amp;D Capital Cost Reductions</v>
      </c>
      <c r="K504" s="60" t="str">
        <f t="shared" si="120"/>
        <v>RnD building capital cost reduction</v>
      </c>
      <c r="L504" s="60">
        <f t="shared" si="120"/>
        <v>0</v>
      </c>
      <c r="M504" s="60">
        <f t="shared" si="120"/>
        <v>0.4</v>
      </c>
      <c r="N504" s="60">
        <f t="shared" si="120"/>
        <v>0.01</v>
      </c>
      <c r="O504" s="151" t="str">
        <f t="shared" si="120"/>
        <v>% reduction in cost</v>
      </c>
      <c r="P504" s="144" t="s">
        <v>599</v>
      </c>
      <c r="Q504" s="144" t="s">
        <v>1940</v>
      </c>
      <c r="R504" s="154" t="s">
        <v>240</v>
      </c>
      <c r="S504" s="144" t="s">
        <v>78</v>
      </c>
      <c r="T504" s="144"/>
    </row>
    <row r="505" spans="1:20" ht="96">
      <c r="A505" s="4" t="str">
        <f t="shared" si="119"/>
        <v>Research and Development</v>
      </c>
      <c r="B505" s="4" t="str">
        <f t="shared" si="119"/>
        <v>Capital Cost Reduction</v>
      </c>
      <c r="C505" s="4" t="str">
        <f t="shared" si="119"/>
        <v>RnD Building Capital Cost Perc Reduction</v>
      </c>
      <c r="D505" s="144" t="s">
        <v>126</v>
      </c>
      <c r="E505" s="144"/>
      <c r="F505" s="144" t="s">
        <v>316</v>
      </c>
      <c r="G505" s="144"/>
      <c r="H505" s="108">
        <v>89</v>
      </c>
      <c r="I505" s="144" t="s">
        <v>46</v>
      </c>
      <c r="J505" s="4" t="str">
        <f t="shared" si="120"/>
        <v>R&amp;D Capital Cost Reductions</v>
      </c>
      <c r="K505" s="60" t="str">
        <f t="shared" si="120"/>
        <v>RnD building capital cost reduction</v>
      </c>
      <c r="L505" s="60">
        <f t="shared" si="120"/>
        <v>0</v>
      </c>
      <c r="M505" s="60">
        <f t="shared" si="120"/>
        <v>0.4</v>
      </c>
      <c r="N505" s="60">
        <f t="shared" si="120"/>
        <v>0.01</v>
      </c>
      <c r="O505" s="151" t="str">
        <f t="shared" si="120"/>
        <v>% reduction in cost</v>
      </c>
      <c r="P505" s="144" t="s">
        <v>600</v>
      </c>
      <c r="Q505" s="144" t="s">
        <v>1940</v>
      </c>
      <c r="R505" s="154" t="s">
        <v>240</v>
      </c>
      <c r="S505" s="144" t="s">
        <v>78</v>
      </c>
      <c r="T505" s="144"/>
    </row>
    <row r="506" spans="1:20" ht="96">
      <c r="A506" s="4" t="str">
        <f t="shared" si="119"/>
        <v>Research and Development</v>
      </c>
      <c r="B506" s="4" t="str">
        <f t="shared" si="119"/>
        <v>Capital Cost Reduction</v>
      </c>
      <c r="C506" s="4" t="str">
        <f t="shared" si="119"/>
        <v>RnD Building Capital Cost Perc Reduction</v>
      </c>
      <c r="D506" s="144" t="s">
        <v>127</v>
      </c>
      <c r="E506" s="144"/>
      <c r="F506" s="144" t="s">
        <v>317</v>
      </c>
      <c r="G506" s="144"/>
      <c r="H506" s="108">
        <v>90</v>
      </c>
      <c r="I506" s="144" t="s">
        <v>46</v>
      </c>
      <c r="J506" s="4" t="str">
        <f t="shared" si="120"/>
        <v>R&amp;D Capital Cost Reductions</v>
      </c>
      <c r="K506" s="60" t="str">
        <f t="shared" si="120"/>
        <v>RnD building capital cost reduction</v>
      </c>
      <c r="L506" s="60">
        <f t="shared" si="120"/>
        <v>0</v>
      </c>
      <c r="M506" s="60">
        <f t="shared" si="120"/>
        <v>0.4</v>
      </c>
      <c r="N506" s="60">
        <f t="shared" si="120"/>
        <v>0.01</v>
      </c>
      <c r="O506" s="151" t="str">
        <f t="shared" si="120"/>
        <v>% reduction in cost</v>
      </c>
      <c r="P506" s="144" t="s">
        <v>601</v>
      </c>
      <c r="Q506" s="144" t="s">
        <v>1940</v>
      </c>
      <c r="R506" s="154" t="s">
        <v>240</v>
      </c>
      <c r="S506" s="144" t="s">
        <v>78</v>
      </c>
      <c r="T506" s="144"/>
    </row>
    <row r="507" spans="1:20" ht="96">
      <c r="A507" s="4" t="str">
        <f>A$501</f>
        <v>Research and Development</v>
      </c>
      <c r="B507" s="4" t="str">
        <f>B$501</f>
        <v>Capital Cost Reduction</v>
      </c>
      <c r="C507" s="3" t="s">
        <v>281</v>
      </c>
      <c r="D507" s="144"/>
      <c r="E507" s="144"/>
      <c r="F507" s="144" t="s">
        <v>29</v>
      </c>
      <c r="G507" s="144"/>
      <c r="H507" s="108">
        <v>91</v>
      </c>
      <c r="I507" s="144" t="s">
        <v>46</v>
      </c>
      <c r="J507" s="4" t="str">
        <f t="shared" ref="J507:J533" si="121">J$501</f>
        <v>R&amp;D Capital Cost Reductions</v>
      </c>
      <c r="K507" s="3" t="s">
        <v>531</v>
      </c>
      <c r="L507" s="99">
        <v>0</v>
      </c>
      <c r="M507" s="99">
        <v>0.4</v>
      </c>
      <c r="N507" s="153">
        <v>0.01</v>
      </c>
      <c r="O507" s="144" t="s">
        <v>34</v>
      </c>
      <c r="P507" s="147" t="s">
        <v>602</v>
      </c>
      <c r="Q507" s="144" t="s">
        <v>1940</v>
      </c>
      <c r="R507" s="154" t="s">
        <v>240</v>
      </c>
      <c r="S507" s="144" t="s">
        <v>78</v>
      </c>
      <c r="T507" s="144"/>
    </row>
    <row r="508" spans="1:20" ht="96">
      <c r="A508" s="3" t="s">
        <v>1142</v>
      </c>
      <c r="B508" s="4" t="str">
        <f>B$501</f>
        <v>Capital Cost Reduction</v>
      </c>
      <c r="C508" s="3" t="s">
        <v>282</v>
      </c>
      <c r="D508" s="144" t="s">
        <v>455</v>
      </c>
      <c r="E508" s="144"/>
      <c r="F508" s="147" t="s">
        <v>458</v>
      </c>
      <c r="G508" s="144"/>
      <c r="H508" s="108">
        <v>92</v>
      </c>
      <c r="I508" s="144" t="s">
        <v>46</v>
      </c>
      <c r="J508" s="4" t="str">
        <f t="shared" si="121"/>
        <v>R&amp;D Capital Cost Reductions</v>
      </c>
      <c r="K508" s="3" t="s">
        <v>530</v>
      </c>
      <c r="L508" s="99">
        <v>0</v>
      </c>
      <c r="M508" s="99">
        <v>0.4</v>
      </c>
      <c r="N508" s="153">
        <v>0.01</v>
      </c>
      <c r="O508" s="144" t="s">
        <v>34</v>
      </c>
      <c r="P508" s="147" t="s">
        <v>603</v>
      </c>
      <c r="Q508" s="144" t="s">
        <v>1940</v>
      </c>
      <c r="R508" s="154" t="s">
        <v>240</v>
      </c>
      <c r="S508" s="144" t="s">
        <v>78</v>
      </c>
      <c r="T508" s="144"/>
    </row>
    <row r="509" spans="1:20" ht="96">
      <c r="A509" s="4" t="str">
        <f t="shared" ref="A509:C518" si="122">A$508</f>
        <v>Research and Development</v>
      </c>
      <c r="B509" s="4" t="str">
        <f t="shared" si="122"/>
        <v>Capital Cost Reduction</v>
      </c>
      <c r="C509" s="4" t="str">
        <f t="shared" si="122"/>
        <v>RnD Electricity Capital Cost Perc Reduction</v>
      </c>
      <c r="D509" s="147" t="s">
        <v>300</v>
      </c>
      <c r="E509" s="151"/>
      <c r="F509" s="147" t="s">
        <v>515</v>
      </c>
      <c r="G509" s="144"/>
      <c r="H509" s="108">
        <v>93</v>
      </c>
      <c r="I509" s="144" t="s">
        <v>46</v>
      </c>
      <c r="J509" s="4" t="str">
        <f t="shared" si="121"/>
        <v>R&amp;D Capital Cost Reductions</v>
      </c>
      <c r="K509" s="60" t="str">
        <f t="shared" ref="K509:O518" si="123">K$508</f>
        <v>RnD electricity capital cost reduction</v>
      </c>
      <c r="L509" s="60">
        <f t="shared" si="123"/>
        <v>0</v>
      </c>
      <c r="M509" s="150">
        <f t="shared" si="123"/>
        <v>0.4</v>
      </c>
      <c r="N509" s="150">
        <f t="shared" si="123"/>
        <v>0.01</v>
      </c>
      <c r="O509" s="151" t="str">
        <f t="shared" si="123"/>
        <v>% reduction in cost</v>
      </c>
      <c r="P509" s="147" t="s">
        <v>604</v>
      </c>
      <c r="Q509" s="144" t="s">
        <v>1940</v>
      </c>
      <c r="R509" s="154" t="s">
        <v>240</v>
      </c>
      <c r="S509" s="144" t="s">
        <v>78</v>
      </c>
      <c r="T509" s="144"/>
    </row>
    <row r="510" spans="1:20" ht="96">
      <c r="A510" s="4" t="str">
        <f t="shared" si="122"/>
        <v>Research and Development</v>
      </c>
      <c r="B510" s="4" t="str">
        <f t="shared" si="122"/>
        <v>Capital Cost Reduction</v>
      </c>
      <c r="C510" s="4" t="str">
        <f t="shared" si="122"/>
        <v>RnD Electricity Capital Cost Perc Reduction</v>
      </c>
      <c r="D510" s="147" t="s">
        <v>81</v>
      </c>
      <c r="E510" s="151"/>
      <c r="F510" s="147" t="s">
        <v>318</v>
      </c>
      <c r="G510" s="144"/>
      <c r="H510" s="108">
        <v>94</v>
      </c>
      <c r="I510" s="144" t="s">
        <v>46</v>
      </c>
      <c r="J510" s="4" t="str">
        <f t="shared" si="121"/>
        <v>R&amp;D Capital Cost Reductions</v>
      </c>
      <c r="K510" s="60" t="str">
        <f t="shared" si="123"/>
        <v>RnD electricity capital cost reduction</v>
      </c>
      <c r="L510" s="60">
        <f t="shared" si="123"/>
        <v>0</v>
      </c>
      <c r="M510" s="150">
        <f t="shared" si="123"/>
        <v>0.4</v>
      </c>
      <c r="N510" s="150">
        <f t="shared" si="123"/>
        <v>0.01</v>
      </c>
      <c r="O510" s="151" t="str">
        <f t="shared" si="123"/>
        <v>% reduction in cost</v>
      </c>
      <c r="P510" s="147" t="s">
        <v>605</v>
      </c>
      <c r="Q510" s="144" t="s">
        <v>1940</v>
      </c>
      <c r="R510" s="154" t="s">
        <v>240</v>
      </c>
      <c r="S510" s="144" t="s">
        <v>78</v>
      </c>
      <c r="T510" s="144"/>
    </row>
    <row r="511" spans="1:20" ht="96">
      <c r="A511" s="4" t="str">
        <f t="shared" si="122"/>
        <v>Research and Development</v>
      </c>
      <c r="B511" s="4" t="str">
        <f t="shared" si="122"/>
        <v>Capital Cost Reduction</v>
      </c>
      <c r="C511" s="4" t="str">
        <f t="shared" si="122"/>
        <v>RnD Electricity Capital Cost Perc Reduction</v>
      </c>
      <c r="D511" s="147" t="s">
        <v>82</v>
      </c>
      <c r="E511" s="151"/>
      <c r="F511" s="147" t="s">
        <v>319</v>
      </c>
      <c r="G511" s="144"/>
      <c r="H511" s="108">
        <v>95</v>
      </c>
      <c r="I511" s="144" t="s">
        <v>46</v>
      </c>
      <c r="J511" s="4" t="str">
        <f t="shared" si="121"/>
        <v>R&amp;D Capital Cost Reductions</v>
      </c>
      <c r="K511" s="60" t="str">
        <f t="shared" si="123"/>
        <v>RnD electricity capital cost reduction</v>
      </c>
      <c r="L511" s="60">
        <f t="shared" si="123"/>
        <v>0</v>
      </c>
      <c r="M511" s="150">
        <f t="shared" si="123"/>
        <v>0.4</v>
      </c>
      <c r="N511" s="150">
        <f t="shared" si="123"/>
        <v>0.01</v>
      </c>
      <c r="O511" s="151" t="str">
        <f t="shared" si="123"/>
        <v>% reduction in cost</v>
      </c>
      <c r="P511" s="147" t="s">
        <v>606</v>
      </c>
      <c r="Q511" s="144" t="s">
        <v>1940</v>
      </c>
      <c r="R511" s="154" t="s">
        <v>240</v>
      </c>
      <c r="S511" s="144" t="s">
        <v>78</v>
      </c>
      <c r="T511" s="144"/>
    </row>
    <row r="512" spans="1:20" ht="96">
      <c r="A512" s="4" t="str">
        <f t="shared" si="122"/>
        <v>Research and Development</v>
      </c>
      <c r="B512" s="4" t="str">
        <f t="shared" si="122"/>
        <v>Capital Cost Reduction</v>
      </c>
      <c r="C512" s="4" t="str">
        <f t="shared" si="122"/>
        <v>RnD Electricity Capital Cost Perc Reduction</v>
      </c>
      <c r="D512" s="147" t="s">
        <v>456</v>
      </c>
      <c r="E512" s="151"/>
      <c r="F512" s="147" t="s">
        <v>460</v>
      </c>
      <c r="G512" s="144"/>
      <c r="H512" s="108">
        <v>96</v>
      </c>
      <c r="I512" s="144" t="s">
        <v>46</v>
      </c>
      <c r="J512" s="4" t="str">
        <f t="shared" si="121"/>
        <v>R&amp;D Capital Cost Reductions</v>
      </c>
      <c r="K512" s="60" t="str">
        <f t="shared" si="123"/>
        <v>RnD electricity capital cost reduction</v>
      </c>
      <c r="L512" s="60">
        <f t="shared" si="123"/>
        <v>0</v>
      </c>
      <c r="M512" s="150">
        <f t="shared" si="123"/>
        <v>0.4</v>
      </c>
      <c r="N512" s="150">
        <f t="shared" si="123"/>
        <v>0.01</v>
      </c>
      <c r="O512" s="151" t="str">
        <f t="shared" si="123"/>
        <v>% reduction in cost</v>
      </c>
      <c r="P512" s="147" t="s">
        <v>607</v>
      </c>
      <c r="Q512" s="144" t="s">
        <v>1940</v>
      </c>
      <c r="R512" s="154" t="s">
        <v>240</v>
      </c>
      <c r="S512" s="144" t="s">
        <v>78</v>
      </c>
      <c r="T512" s="144"/>
    </row>
    <row r="513" spans="1:20" ht="96">
      <c r="A513" s="4" t="str">
        <f t="shared" si="122"/>
        <v>Research and Development</v>
      </c>
      <c r="B513" s="4" t="str">
        <f t="shared" si="122"/>
        <v>Capital Cost Reduction</v>
      </c>
      <c r="C513" s="4" t="str">
        <f t="shared" si="122"/>
        <v>RnD Electricity Capital Cost Perc Reduction</v>
      </c>
      <c r="D513" s="147" t="s">
        <v>83</v>
      </c>
      <c r="E513" s="151"/>
      <c r="F513" s="147" t="s">
        <v>320</v>
      </c>
      <c r="G513" s="144"/>
      <c r="H513" s="108">
        <v>97</v>
      </c>
      <c r="I513" s="144" t="s">
        <v>46</v>
      </c>
      <c r="J513" s="4" t="str">
        <f t="shared" si="121"/>
        <v>R&amp;D Capital Cost Reductions</v>
      </c>
      <c r="K513" s="60" t="str">
        <f t="shared" si="123"/>
        <v>RnD electricity capital cost reduction</v>
      </c>
      <c r="L513" s="60">
        <f t="shared" si="123"/>
        <v>0</v>
      </c>
      <c r="M513" s="150">
        <f t="shared" si="123"/>
        <v>0.4</v>
      </c>
      <c r="N513" s="150">
        <f t="shared" si="123"/>
        <v>0.01</v>
      </c>
      <c r="O513" s="151" t="str">
        <f t="shared" si="123"/>
        <v>% reduction in cost</v>
      </c>
      <c r="P513" s="147" t="s">
        <v>608</v>
      </c>
      <c r="Q513" s="144" t="s">
        <v>1940</v>
      </c>
      <c r="R513" s="154" t="s">
        <v>240</v>
      </c>
      <c r="S513" s="144" t="s">
        <v>78</v>
      </c>
      <c r="T513" s="144"/>
    </row>
    <row r="514" spans="1:20" ht="96">
      <c r="A514" s="4" t="str">
        <f t="shared" si="122"/>
        <v>Research and Development</v>
      </c>
      <c r="B514" s="4" t="str">
        <f t="shared" si="122"/>
        <v>Capital Cost Reduction</v>
      </c>
      <c r="C514" s="4" t="str">
        <f t="shared" si="122"/>
        <v>RnD Electricity Capital Cost Perc Reduction</v>
      </c>
      <c r="D514" s="147" t="s">
        <v>84</v>
      </c>
      <c r="E514" s="151"/>
      <c r="F514" s="147" t="s">
        <v>321</v>
      </c>
      <c r="G514" s="144"/>
      <c r="H514" s="108">
        <v>98</v>
      </c>
      <c r="I514" s="144" t="s">
        <v>46</v>
      </c>
      <c r="J514" s="4" t="str">
        <f t="shared" si="121"/>
        <v>R&amp;D Capital Cost Reductions</v>
      </c>
      <c r="K514" s="60" t="str">
        <f t="shared" si="123"/>
        <v>RnD electricity capital cost reduction</v>
      </c>
      <c r="L514" s="60">
        <f t="shared" si="123"/>
        <v>0</v>
      </c>
      <c r="M514" s="150">
        <f t="shared" si="123"/>
        <v>0.4</v>
      </c>
      <c r="N514" s="150">
        <f t="shared" si="123"/>
        <v>0.01</v>
      </c>
      <c r="O514" s="151" t="str">
        <f t="shared" si="123"/>
        <v>% reduction in cost</v>
      </c>
      <c r="P514" s="147" t="s">
        <v>609</v>
      </c>
      <c r="Q514" s="144" t="s">
        <v>1940</v>
      </c>
      <c r="R514" s="154" t="s">
        <v>240</v>
      </c>
      <c r="S514" s="144" t="s">
        <v>78</v>
      </c>
      <c r="T514" s="144"/>
    </row>
    <row r="515" spans="1:20" ht="96">
      <c r="A515" s="4" t="str">
        <f t="shared" si="122"/>
        <v>Research and Development</v>
      </c>
      <c r="B515" s="4" t="str">
        <f t="shared" si="122"/>
        <v>Capital Cost Reduction</v>
      </c>
      <c r="C515" s="4" t="str">
        <f t="shared" si="122"/>
        <v>RnD Electricity Capital Cost Perc Reduction</v>
      </c>
      <c r="D515" s="147" t="s">
        <v>85</v>
      </c>
      <c r="E515" s="151"/>
      <c r="F515" s="147" t="s">
        <v>322</v>
      </c>
      <c r="G515" s="144"/>
      <c r="H515" s="108">
        <v>99</v>
      </c>
      <c r="I515" s="144" t="s">
        <v>46</v>
      </c>
      <c r="J515" s="4" t="str">
        <f t="shared" si="121"/>
        <v>R&amp;D Capital Cost Reductions</v>
      </c>
      <c r="K515" s="60" t="str">
        <f t="shared" si="123"/>
        <v>RnD electricity capital cost reduction</v>
      </c>
      <c r="L515" s="60">
        <f t="shared" si="123"/>
        <v>0</v>
      </c>
      <c r="M515" s="150">
        <f t="shared" si="123"/>
        <v>0.4</v>
      </c>
      <c r="N515" s="150">
        <f t="shared" si="123"/>
        <v>0.01</v>
      </c>
      <c r="O515" s="151" t="str">
        <f t="shared" si="123"/>
        <v>% reduction in cost</v>
      </c>
      <c r="P515" s="147" t="s">
        <v>610</v>
      </c>
      <c r="Q515" s="144" t="s">
        <v>1940</v>
      </c>
      <c r="R515" s="154" t="s">
        <v>240</v>
      </c>
      <c r="S515" s="144" t="s">
        <v>78</v>
      </c>
      <c r="T515" s="144"/>
    </row>
    <row r="516" spans="1:20" ht="96">
      <c r="A516" s="4" t="str">
        <f t="shared" si="122"/>
        <v>Research and Development</v>
      </c>
      <c r="B516" s="4" t="str">
        <f t="shared" si="122"/>
        <v>Capital Cost Reduction</v>
      </c>
      <c r="C516" s="4" t="str">
        <f t="shared" si="122"/>
        <v>RnD Electricity Capital Cost Perc Reduction</v>
      </c>
      <c r="D516" s="147" t="s">
        <v>303</v>
      </c>
      <c r="E516" s="151"/>
      <c r="F516" s="147" t="s">
        <v>516</v>
      </c>
      <c r="G516" s="144"/>
      <c r="H516" s="108">
        <v>192</v>
      </c>
      <c r="I516" s="144" t="s">
        <v>46</v>
      </c>
      <c r="J516" s="4" t="str">
        <f t="shared" si="121"/>
        <v>R&amp;D Capital Cost Reductions</v>
      </c>
      <c r="K516" s="60" t="str">
        <f t="shared" si="123"/>
        <v>RnD electricity capital cost reduction</v>
      </c>
      <c r="L516" s="60">
        <f t="shared" si="123"/>
        <v>0</v>
      </c>
      <c r="M516" s="150">
        <f t="shared" si="123"/>
        <v>0.4</v>
      </c>
      <c r="N516" s="150">
        <f t="shared" si="123"/>
        <v>0.01</v>
      </c>
      <c r="O516" s="151" t="str">
        <f t="shared" si="123"/>
        <v>% reduction in cost</v>
      </c>
      <c r="P516" s="147" t="s">
        <v>611</v>
      </c>
      <c r="Q516" s="144" t="s">
        <v>1940</v>
      </c>
      <c r="R516" s="154" t="s">
        <v>240</v>
      </c>
      <c r="S516" s="144" t="s">
        <v>78</v>
      </c>
      <c r="T516" s="144"/>
    </row>
    <row r="517" spans="1:20" ht="96">
      <c r="A517" s="4" t="str">
        <f t="shared" si="122"/>
        <v>Research and Development</v>
      </c>
      <c r="B517" s="4" t="str">
        <f t="shared" si="122"/>
        <v>Capital Cost Reduction</v>
      </c>
      <c r="C517" s="4" t="str">
        <f t="shared" si="122"/>
        <v>RnD Electricity Capital Cost Perc Reduction</v>
      </c>
      <c r="D517" s="147" t="s">
        <v>452</v>
      </c>
      <c r="E517" s="151"/>
      <c r="F517" s="147" t="s">
        <v>453</v>
      </c>
      <c r="G517" s="144"/>
      <c r="H517" s="108">
        <v>180</v>
      </c>
      <c r="I517" s="144" t="s">
        <v>46</v>
      </c>
      <c r="J517" s="4" t="str">
        <f t="shared" si="121"/>
        <v>R&amp;D Capital Cost Reductions</v>
      </c>
      <c r="K517" s="60" t="str">
        <f t="shared" si="123"/>
        <v>RnD electricity capital cost reduction</v>
      </c>
      <c r="L517" s="60">
        <f t="shared" si="123"/>
        <v>0</v>
      </c>
      <c r="M517" s="150">
        <f t="shared" si="123"/>
        <v>0.4</v>
      </c>
      <c r="N517" s="150">
        <f t="shared" si="123"/>
        <v>0.01</v>
      </c>
      <c r="O517" s="151" t="str">
        <f t="shared" si="123"/>
        <v>% reduction in cost</v>
      </c>
      <c r="P517" s="147" t="s">
        <v>612</v>
      </c>
      <c r="Q517" s="144" t="s">
        <v>1940</v>
      </c>
      <c r="R517" s="154" t="s">
        <v>240</v>
      </c>
      <c r="S517" s="144" t="s">
        <v>78</v>
      </c>
      <c r="T517" s="144"/>
    </row>
    <row r="518" spans="1:20" ht="96">
      <c r="A518" s="4" t="str">
        <f t="shared" si="122"/>
        <v>Research and Development</v>
      </c>
      <c r="B518" s="4" t="str">
        <f t="shared" si="122"/>
        <v>Capital Cost Reduction</v>
      </c>
      <c r="C518" s="4" t="str">
        <f t="shared" si="122"/>
        <v>RnD Electricity Capital Cost Perc Reduction</v>
      </c>
      <c r="D518" s="147" t="s">
        <v>461</v>
      </c>
      <c r="E518" s="151"/>
      <c r="F518" s="147" t="s">
        <v>463</v>
      </c>
      <c r="G518" s="144"/>
      <c r="H518" s="108">
        <v>183</v>
      </c>
      <c r="I518" s="144" t="s">
        <v>46</v>
      </c>
      <c r="J518" s="4" t="str">
        <f t="shared" si="121"/>
        <v>R&amp;D Capital Cost Reductions</v>
      </c>
      <c r="K518" s="60" t="str">
        <f t="shared" si="123"/>
        <v>RnD electricity capital cost reduction</v>
      </c>
      <c r="L518" s="60">
        <f t="shared" si="123"/>
        <v>0</v>
      </c>
      <c r="M518" s="150">
        <f t="shared" si="123"/>
        <v>0.4</v>
      </c>
      <c r="N518" s="150">
        <f t="shared" si="123"/>
        <v>0.01</v>
      </c>
      <c r="O518" s="151" t="str">
        <f t="shared" si="123"/>
        <v>% reduction in cost</v>
      </c>
      <c r="P518" s="147" t="s">
        <v>613</v>
      </c>
      <c r="Q518" s="144" t="s">
        <v>1940</v>
      </c>
      <c r="R518" s="154" t="s">
        <v>240</v>
      </c>
      <c r="S518" s="144" t="s">
        <v>78</v>
      </c>
      <c r="T518" s="144"/>
    </row>
    <row r="519" spans="1:20" ht="96">
      <c r="A519" s="3" t="s">
        <v>1142</v>
      </c>
      <c r="B519" s="4" t="str">
        <f>B$508</f>
        <v>Capital Cost Reduction</v>
      </c>
      <c r="C519" s="3" t="s">
        <v>283</v>
      </c>
      <c r="D519" s="144" t="s">
        <v>142</v>
      </c>
      <c r="E519" s="144"/>
      <c r="F519" s="147" t="s">
        <v>323</v>
      </c>
      <c r="G519" s="144"/>
      <c r="H519" s="108">
        <v>100</v>
      </c>
      <c r="I519" s="144" t="s">
        <v>46</v>
      </c>
      <c r="J519" s="4" t="str">
        <f t="shared" si="121"/>
        <v>R&amp;D Capital Cost Reductions</v>
      </c>
      <c r="K519" s="3" t="s">
        <v>529</v>
      </c>
      <c r="L519" s="99">
        <v>0</v>
      </c>
      <c r="M519" s="99">
        <v>0.4</v>
      </c>
      <c r="N519" s="153">
        <v>0.01</v>
      </c>
      <c r="O519" s="144" t="s">
        <v>34</v>
      </c>
      <c r="P519" s="147" t="s">
        <v>614</v>
      </c>
      <c r="Q519" s="144" t="s">
        <v>1940</v>
      </c>
      <c r="R519" s="154" t="s">
        <v>240</v>
      </c>
      <c r="S519" s="144" t="s">
        <v>78</v>
      </c>
      <c r="T519" s="144"/>
    </row>
    <row r="520" spans="1:20" ht="96">
      <c r="A520" s="4" t="str">
        <f t="shared" ref="A520:C526" si="124">A$519</f>
        <v>Research and Development</v>
      </c>
      <c r="B520" s="4" t="str">
        <f t="shared" si="124"/>
        <v>Capital Cost Reduction</v>
      </c>
      <c r="C520" s="4" t="str">
        <f t="shared" si="124"/>
        <v>RnD Industry Capital Cost Perc Reduction</v>
      </c>
      <c r="D520" s="147" t="s">
        <v>143</v>
      </c>
      <c r="E520" s="144"/>
      <c r="F520" s="147" t="s">
        <v>324</v>
      </c>
      <c r="G520" s="144"/>
      <c r="H520" s="108">
        <v>101</v>
      </c>
      <c r="I520" s="144" t="s">
        <v>46</v>
      </c>
      <c r="J520" s="4" t="str">
        <f t="shared" si="121"/>
        <v>R&amp;D Capital Cost Reductions</v>
      </c>
      <c r="K520" s="60" t="str">
        <f t="shared" ref="K520:O526" si="125">K$519</f>
        <v>RnD industry capital cost reduction</v>
      </c>
      <c r="L520" s="60">
        <f t="shared" si="125"/>
        <v>0</v>
      </c>
      <c r="M520" s="60">
        <f t="shared" si="125"/>
        <v>0.4</v>
      </c>
      <c r="N520" s="60">
        <f t="shared" si="125"/>
        <v>0.01</v>
      </c>
      <c r="O520" s="151" t="str">
        <f t="shared" si="125"/>
        <v>% reduction in cost</v>
      </c>
      <c r="P520" s="147" t="s">
        <v>615</v>
      </c>
      <c r="Q520" s="144" t="s">
        <v>1940</v>
      </c>
      <c r="R520" s="154" t="s">
        <v>240</v>
      </c>
      <c r="S520" s="144" t="s">
        <v>78</v>
      </c>
      <c r="T520" s="144"/>
    </row>
    <row r="521" spans="1:20" ht="96">
      <c r="A521" s="4" t="str">
        <f t="shared" si="124"/>
        <v>Research and Development</v>
      </c>
      <c r="B521" s="4" t="str">
        <f t="shared" si="124"/>
        <v>Capital Cost Reduction</v>
      </c>
      <c r="C521" s="4" t="str">
        <f t="shared" si="124"/>
        <v>RnD Industry Capital Cost Perc Reduction</v>
      </c>
      <c r="D521" s="147" t="s">
        <v>144</v>
      </c>
      <c r="E521" s="144"/>
      <c r="F521" s="147" t="s">
        <v>325</v>
      </c>
      <c r="G521" s="144"/>
      <c r="H521" s="108">
        <v>102</v>
      </c>
      <c r="I521" s="144" t="s">
        <v>46</v>
      </c>
      <c r="J521" s="4" t="str">
        <f t="shared" si="121"/>
        <v>R&amp;D Capital Cost Reductions</v>
      </c>
      <c r="K521" s="60" t="str">
        <f t="shared" si="125"/>
        <v>RnD industry capital cost reduction</v>
      </c>
      <c r="L521" s="60">
        <f t="shared" si="125"/>
        <v>0</v>
      </c>
      <c r="M521" s="60">
        <f t="shared" si="125"/>
        <v>0.4</v>
      </c>
      <c r="N521" s="60">
        <f t="shared" si="125"/>
        <v>0.01</v>
      </c>
      <c r="O521" s="151" t="str">
        <f t="shared" si="125"/>
        <v>% reduction in cost</v>
      </c>
      <c r="P521" s="147" t="s">
        <v>616</v>
      </c>
      <c r="Q521" s="144" t="s">
        <v>1940</v>
      </c>
      <c r="R521" s="154" t="s">
        <v>240</v>
      </c>
      <c r="S521" s="144" t="s">
        <v>78</v>
      </c>
      <c r="T521" s="144"/>
    </row>
    <row r="522" spans="1:20" ht="96">
      <c r="A522" s="4" t="str">
        <f t="shared" si="124"/>
        <v>Research and Development</v>
      </c>
      <c r="B522" s="4" t="str">
        <f t="shared" si="124"/>
        <v>Capital Cost Reduction</v>
      </c>
      <c r="C522" s="4" t="str">
        <f t="shared" si="124"/>
        <v>RnD Industry Capital Cost Perc Reduction</v>
      </c>
      <c r="D522" s="147" t="s">
        <v>145</v>
      </c>
      <c r="E522" s="144"/>
      <c r="F522" s="147" t="s">
        <v>326</v>
      </c>
      <c r="G522" s="144"/>
      <c r="H522" s="108">
        <v>103</v>
      </c>
      <c r="I522" s="144" t="s">
        <v>46</v>
      </c>
      <c r="J522" s="4" t="str">
        <f t="shared" si="121"/>
        <v>R&amp;D Capital Cost Reductions</v>
      </c>
      <c r="K522" s="60" t="str">
        <f t="shared" si="125"/>
        <v>RnD industry capital cost reduction</v>
      </c>
      <c r="L522" s="60">
        <f t="shared" si="125"/>
        <v>0</v>
      </c>
      <c r="M522" s="60">
        <f t="shared" si="125"/>
        <v>0.4</v>
      </c>
      <c r="N522" s="60">
        <f t="shared" si="125"/>
        <v>0.01</v>
      </c>
      <c r="O522" s="151" t="str">
        <f t="shared" si="125"/>
        <v>% reduction in cost</v>
      </c>
      <c r="P522" s="147" t="s">
        <v>617</v>
      </c>
      <c r="Q522" s="144" t="s">
        <v>1940</v>
      </c>
      <c r="R522" s="154" t="s">
        <v>240</v>
      </c>
      <c r="S522" s="144" t="s">
        <v>78</v>
      </c>
      <c r="T522" s="144"/>
    </row>
    <row r="523" spans="1:20" ht="96">
      <c r="A523" s="4" t="str">
        <f t="shared" si="124"/>
        <v>Research and Development</v>
      </c>
      <c r="B523" s="4" t="str">
        <f t="shared" si="124"/>
        <v>Capital Cost Reduction</v>
      </c>
      <c r="C523" s="4" t="str">
        <f t="shared" si="124"/>
        <v>RnD Industry Capital Cost Perc Reduction</v>
      </c>
      <c r="D523" s="147" t="s">
        <v>853</v>
      </c>
      <c r="E523" s="144"/>
      <c r="F523" s="147" t="s">
        <v>327</v>
      </c>
      <c r="G523" s="144"/>
      <c r="H523" s="108">
        <v>104</v>
      </c>
      <c r="I523" s="144" t="s">
        <v>46</v>
      </c>
      <c r="J523" s="4" t="str">
        <f t="shared" si="121"/>
        <v>R&amp;D Capital Cost Reductions</v>
      </c>
      <c r="K523" s="60" t="str">
        <f t="shared" si="125"/>
        <v>RnD industry capital cost reduction</v>
      </c>
      <c r="L523" s="60">
        <f t="shared" si="125"/>
        <v>0</v>
      </c>
      <c r="M523" s="60">
        <f t="shared" si="125"/>
        <v>0.4</v>
      </c>
      <c r="N523" s="60">
        <f t="shared" si="125"/>
        <v>0.01</v>
      </c>
      <c r="O523" s="151" t="str">
        <f t="shared" si="125"/>
        <v>% reduction in cost</v>
      </c>
      <c r="P523" s="147" t="s">
        <v>618</v>
      </c>
      <c r="Q523" s="144" t="s">
        <v>1940</v>
      </c>
      <c r="R523" s="154" t="s">
        <v>240</v>
      </c>
      <c r="S523" s="144" t="s">
        <v>78</v>
      </c>
      <c r="T523" s="144"/>
    </row>
    <row r="524" spans="1:20" ht="96">
      <c r="A524" s="4" t="str">
        <f t="shared" si="124"/>
        <v>Research and Development</v>
      </c>
      <c r="B524" s="4" t="str">
        <f t="shared" si="124"/>
        <v>Capital Cost Reduction</v>
      </c>
      <c r="C524" s="4" t="str">
        <f t="shared" si="124"/>
        <v>RnD Industry Capital Cost Perc Reduction</v>
      </c>
      <c r="D524" s="147" t="s">
        <v>146</v>
      </c>
      <c r="E524" s="144"/>
      <c r="F524" s="147" t="s">
        <v>860</v>
      </c>
      <c r="G524" s="144"/>
      <c r="H524" s="108">
        <v>105</v>
      </c>
      <c r="I524" s="144" t="s">
        <v>46</v>
      </c>
      <c r="J524" s="4" t="str">
        <f t="shared" si="121"/>
        <v>R&amp;D Capital Cost Reductions</v>
      </c>
      <c r="K524" s="60" t="str">
        <f t="shared" si="125"/>
        <v>RnD industry capital cost reduction</v>
      </c>
      <c r="L524" s="60">
        <f t="shared" si="125"/>
        <v>0</v>
      </c>
      <c r="M524" s="60">
        <f t="shared" si="125"/>
        <v>0.4</v>
      </c>
      <c r="N524" s="60">
        <f t="shared" si="125"/>
        <v>0.01</v>
      </c>
      <c r="O524" s="151" t="str">
        <f t="shared" si="125"/>
        <v>% reduction in cost</v>
      </c>
      <c r="P524" s="147" t="s">
        <v>619</v>
      </c>
      <c r="Q524" s="144" t="s">
        <v>1940</v>
      </c>
      <c r="R524" s="154" t="s">
        <v>240</v>
      </c>
      <c r="S524" s="144" t="s">
        <v>78</v>
      </c>
      <c r="T524" s="144"/>
    </row>
    <row r="525" spans="1:20" ht="96">
      <c r="A525" s="4" t="str">
        <f t="shared" si="124"/>
        <v>Research and Development</v>
      </c>
      <c r="B525" s="4" t="str">
        <f t="shared" si="124"/>
        <v>Capital Cost Reduction</v>
      </c>
      <c r="C525" s="4" t="str">
        <f t="shared" si="124"/>
        <v>RnD Industry Capital Cost Perc Reduction</v>
      </c>
      <c r="D525" s="147" t="s">
        <v>147</v>
      </c>
      <c r="E525" s="144"/>
      <c r="F525" s="147" t="s">
        <v>328</v>
      </c>
      <c r="G525" s="144"/>
      <c r="H525" s="108">
        <v>106</v>
      </c>
      <c r="I525" s="144" t="s">
        <v>46</v>
      </c>
      <c r="J525" s="4" t="str">
        <f t="shared" si="121"/>
        <v>R&amp;D Capital Cost Reductions</v>
      </c>
      <c r="K525" s="60" t="str">
        <f t="shared" si="125"/>
        <v>RnD industry capital cost reduction</v>
      </c>
      <c r="L525" s="60">
        <f t="shared" si="125"/>
        <v>0</v>
      </c>
      <c r="M525" s="60">
        <f t="shared" si="125"/>
        <v>0.4</v>
      </c>
      <c r="N525" s="60">
        <f t="shared" si="125"/>
        <v>0.01</v>
      </c>
      <c r="O525" s="151" t="str">
        <f t="shared" si="125"/>
        <v>% reduction in cost</v>
      </c>
      <c r="P525" s="147" t="s">
        <v>620</v>
      </c>
      <c r="Q525" s="144" t="s">
        <v>1940</v>
      </c>
      <c r="R525" s="154" t="s">
        <v>240</v>
      </c>
      <c r="S525" s="144" t="s">
        <v>78</v>
      </c>
      <c r="T525" s="144"/>
    </row>
    <row r="526" spans="1:20" ht="96">
      <c r="A526" s="4" t="str">
        <f t="shared" si="124"/>
        <v>Research and Development</v>
      </c>
      <c r="B526" s="4" t="str">
        <f t="shared" si="124"/>
        <v>Capital Cost Reduction</v>
      </c>
      <c r="C526" s="4" t="str">
        <f t="shared" si="124"/>
        <v>RnD Industry Capital Cost Perc Reduction</v>
      </c>
      <c r="D526" s="147" t="s">
        <v>148</v>
      </c>
      <c r="E526" s="144"/>
      <c r="F526" s="147" t="s">
        <v>329</v>
      </c>
      <c r="G526" s="144"/>
      <c r="H526" s="108">
        <v>107</v>
      </c>
      <c r="I526" s="144" t="s">
        <v>46</v>
      </c>
      <c r="J526" s="4" t="str">
        <f t="shared" si="121"/>
        <v>R&amp;D Capital Cost Reductions</v>
      </c>
      <c r="K526" s="60" t="str">
        <f t="shared" si="125"/>
        <v>RnD industry capital cost reduction</v>
      </c>
      <c r="L526" s="60">
        <f t="shared" si="125"/>
        <v>0</v>
      </c>
      <c r="M526" s="60">
        <f t="shared" si="125"/>
        <v>0.4</v>
      </c>
      <c r="N526" s="60">
        <f t="shared" si="125"/>
        <v>0.01</v>
      </c>
      <c r="O526" s="151" t="str">
        <f t="shared" si="125"/>
        <v>% reduction in cost</v>
      </c>
      <c r="P526" s="147" t="s">
        <v>621</v>
      </c>
      <c r="Q526" s="144" t="s">
        <v>1940</v>
      </c>
      <c r="R526" s="154" t="s">
        <v>240</v>
      </c>
      <c r="S526" s="144" t="s">
        <v>78</v>
      </c>
      <c r="T526" s="144"/>
    </row>
    <row r="527" spans="1:20" ht="96">
      <c r="A527" s="3" t="s">
        <v>1142</v>
      </c>
      <c r="B527" s="4" t="str">
        <f>B$519</f>
        <v>Capital Cost Reduction</v>
      </c>
      <c r="C527" s="1" t="s">
        <v>284</v>
      </c>
      <c r="D527" s="144" t="s">
        <v>503</v>
      </c>
      <c r="E527" s="144"/>
      <c r="F527" s="144" t="s">
        <v>482</v>
      </c>
      <c r="G527" s="144"/>
      <c r="H527" s="108">
        <v>108</v>
      </c>
      <c r="I527" s="144" t="s">
        <v>46</v>
      </c>
      <c r="J527" s="4" t="str">
        <f t="shared" si="121"/>
        <v>R&amp;D Capital Cost Reductions</v>
      </c>
      <c r="K527" s="3" t="s">
        <v>528</v>
      </c>
      <c r="L527" s="99">
        <v>0</v>
      </c>
      <c r="M527" s="99">
        <v>0.4</v>
      </c>
      <c r="N527" s="153">
        <v>0.01</v>
      </c>
      <c r="O527" s="144" t="s">
        <v>34</v>
      </c>
      <c r="P527" s="147" t="s">
        <v>622</v>
      </c>
      <c r="Q527" s="144" t="s">
        <v>1940</v>
      </c>
      <c r="R527" s="154" t="s">
        <v>240</v>
      </c>
      <c r="S527" s="144" t="s">
        <v>78</v>
      </c>
      <c r="T527" s="144"/>
    </row>
    <row r="528" spans="1:20" ht="96">
      <c r="A528" s="4" t="str">
        <f t="shared" ref="A528:C533" si="126">A$527</f>
        <v>Research and Development</v>
      </c>
      <c r="B528" s="4" t="str">
        <f t="shared" si="126"/>
        <v>Capital Cost Reduction</v>
      </c>
      <c r="C528" s="4" t="str">
        <f t="shared" si="126"/>
        <v>RnD Transportation Capital Cost Perc Reduction</v>
      </c>
      <c r="D528" s="144" t="s">
        <v>504</v>
      </c>
      <c r="E528" s="144"/>
      <c r="F528" s="144" t="s">
        <v>483</v>
      </c>
      <c r="G528" s="144"/>
      <c r="H528" s="108">
        <v>109</v>
      </c>
      <c r="I528" s="144" t="s">
        <v>46</v>
      </c>
      <c r="J528" s="4" t="str">
        <f t="shared" si="121"/>
        <v>R&amp;D Capital Cost Reductions</v>
      </c>
      <c r="K528" s="60" t="str">
        <f t="shared" ref="K528:O533" si="127">K$527</f>
        <v>RnD transportation capital cost reduction</v>
      </c>
      <c r="L528" s="60">
        <f t="shared" si="127"/>
        <v>0</v>
      </c>
      <c r="M528" s="60">
        <f t="shared" si="127"/>
        <v>0.4</v>
      </c>
      <c r="N528" s="60">
        <f t="shared" si="127"/>
        <v>0.01</v>
      </c>
      <c r="O528" s="151" t="str">
        <f t="shared" si="127"/>
        <v>% reduction in cost</v>
      </c>
      <c r="P528" s="147" t="s">
        <v>623</v>
      </c>
      <c r="Q528" s="144" t="s">
        <v>1940</v>
      </c>
      <c r="R528" s="154" t="s">
        <v>240</v>
      </c>
      <c r="S528" s="144" t="s">
        <v>78</v>
      </c>
      <c r="T528" s="144"/>
    </row>
    <row r="529" spans="1:20" ht="96">
      <c r="A529" s="4" t="str">
        <f t="shared" si="126"/>
        <v>Research and Development</v>
      </c>
      <c r="B529" s="4" t="str">
        <f t="shared" si="126"/>
        <v>Capital Cost Reduction</v>
      </c>
      <c r="C529" s="4" t="str">
        <f t="shared" si="126"/>
        <v>RnD Transportation Capital Cost Perc Reduction</v>
      </c>
      <c r="D529" s="144" t="s">
        <v>505</v>
      </c>
      <c r="E529" s="144"/>
      <c r="F529" s="144" t="s">
        <v>484</v>
      </c>
      <c r="G529" s="144"/>
      <c r="H529" s="108">
        <v>110</v>
      </c>
      <c r="I529" s="144" t="s">
        <v>46</v>
      </c>
      <c r="J529" s="4" t="str">
        <f t="shared" si="121"/>
        <v>R&amp;D Capital Cost Reductions</v>
      </c>
      <c r="K529" s="60" t="str">
        <f t="shared" si="127"/>
        <v>RnD transportation capital cost reduction</v>
      </c>
      <c r="L529" s="60">
        <f t="shared" si="127"/>
        <v>0</v>
      </c>
      <c r="M529" s="60">
        <f t="shared" si="127"/>
        <v>0.4</v>
      </c>
      <c r="N529" s="60">
        <f t="shared" si="127"/>
        <v>0.01</v>
      </c>
      <c r="O529" s="151" t="str">
        <f t="shared" si="127"/>
        <v>% reduction in cost</v>
      </c>
      <c r="P529" s="147" t="s">
        <v>624</v>
      </c>
      <c r="Q529" s="144" t="s">
        <v>1940</v>
      </c>
      <c r="R529" s="154" t="s">
        <v>240</v>
      </c>
      <c r="S529" s="144" t="s">
        <v>78</v>
      </c>
      <c r="T529" s="144"/>
    </row>
    <row r="530" spans="1:20" ht="96">
      <c r="A530" s="4" t="str">
        <f t="shared" si="126"/>
        <v>Research and Development</v>
      </c>
      <c r="B530" s="4" t="str">
        <f t="shared" si="126"/>
        <v>Capital Cost Reduction</v>
      </c>
      <c r="C530" s="4" t="str">
        <f t="shared" si="126"/>
        <v>RnD Transportation Capital Cost Perc Reduction</v>
      </c>
      <c r="D530" s="144" t="s">
        <v>506</v>
      </c>
      <c r="E530" s="144"/>
      <c r="F530" s="144" t="s">
        <v>485</v>
      </c>
      <c r="G530" s="144"/>
      <c r="H530" s="108">
        <v>111</v>
      </c>
      <c r="I530" s="144" t="s">
        <v>46</v>
      </c>
      <c r="J530" s="4" t="str">
        <f t="shared" si="121"/>
        <v>R&amp;D Capital Cost Reductions</v>
      </c>
      <c r="K530" s="60" t="str">
        <f t="shared" si="127"/>
        <v>RnD transportation capital cost reduction</v>
      </c>
      <c r="L530" s="60">
        <f t="shared" si="127"/>
        <v>0</v>
      </c>
      <c r="M530" s="60">
        <f t="shared" si="127"/>
        <v>0.4</v>
      </c>
      <c r="N530" s="60">
        <f t="shared" si="127"/>
        <v>0.01</v>
      </c>
      <c r="O530" s="151" t="str">
        <f t="shared" si="127"/>
        <v>% reduction in cost</v>
      </c>
      <c r="P530" s="147" t="s">
        <v>625</v>
      </c>
      <c r="Q530" s="144" t="s">
        <v>1940</v>
      </c>
      <c r="R530" s="154" t="s">
        <v>240</v>
      </c>
      <c r="S530" s="144" t="s">
        <v>78</v>
      </c>
      <c r="T530" s="144"/>
    </row>
    <row r="531" spans="1:20" ht="96">
      <c r="A531" s="4" t="str">
        <f t="shared" si="126"/>
        <v>Research and Development</v>
      </c>
      <c r="B531" s="4" t="str">
        <f t="shared" si="126"/>
        <v>Capital Cost Reduction</v>
      </c>
      <c r="C531" s="4" t="str">
        <f t="shared" si="126"/>
        <v>RnD Transportation Capital Cost Perc Reduction</v>
      </c>
      <c r="D531" s="144" t="s">
        <v>507</v>
      </c>
      <c r="E531" s="144"/>
      <c r="F531" s="144" t="s">
        <v>486</v>
      </c>
      <c r="G531" s="144"/>
      <c r="H531" s="108">
        <v>112</v>
      </c>
      <c r="I531" s="144" t="s">
        <v>46</v>
      </c>
      <c r="J531" s="4" t="str">
        <f t="shared" si="121"/>
        <v>R&amp;D Capital Cost Reductions</v>
      </c>
      <c r="K531" s="60" t="str">
        <f t="shared" si="127"/>
        <v>RnD transportation capital cost reduction</v>
      </c>
      <c r="L531" s="60">
        <f t="shared" si="127"/>
        <v>0</v>
      </c>
      <c r="M531" s="60">
        <f t="shared" si="127"/>
        <v>0.4</v>
      </c>
      <c r="N531" s="60">
        <f t="shared" si="127"/>
        <v>0.01</v>
      </c>
      <c r="O531" s="151" t="str">
        <f t="shared" si="127"/>
        <v>% reduction in cost</v>
      </c>
      <c r="P531" s="147" t="s">
        <v>626</v>
      </c>
      <c r="Q531" s="144" t="s">
        <v>1940</v>
      </c>
      <c r="R531" s="154" t="s">
        <v>240</v>
      </c>
      <c r="S531" s="144" t="s">
        <v>78</v>
      </c>
      <c r="T531" s="144"/>
    </row>
    <row r="532" spans="1:20" ht="96">
      <c r="A532" s="4" t="str">
        <f t="shared" si="126"/>
        <v>Research and Development</v>
      </c>
      <c r="B532" s="4" t="str">
        <f t="shared" si="126"/>
        <v>Capital Cost Reduction</v>
      </c>
      <c r="C532" s="4" t="str">
        <f t="shared" si="126"/>
        <v>RnD Transportation Capital Cost Perc Reduction</v>
      </c>
      <c r="D532" s="144" t="s">
        <v>970</v>
      </c>
      <c r="E532" s="144"/>
      <c r="F532" s="144" t="s">
        <v>1312</v>
      </c>
      <c r="G532" s="144"/>
      <c r="H532" s="108">
        <v>113</v>
      </c>
      <c r="I532" s="144" t="s">
        <v>46</v>
      </c>
      <c r="J532" s="4" t="str">
        <f t="shared" si="121"/>
        <v>R&amp;D Capital Cost Reductions</v>
      </c>
      <c r="K532" s="60" t="str">
        <f t="shared" si="127"/>
        <v>RnD transportation capital cost reduction</v>
      </c>
      <c r="L532" s="60">
        <f t="shared" si="127"/>
        <v>0</v>
      </c>
      <c r="M532" s="60">
        <f t="shared" si="127"/>
        <v>0.4</v>
      </c>
      <c r="N532" s="60">
        <f t="shared" si="127"/>
        <v>0.01</v>
      </c>
      <c r="O532" s="151" t="str">
        <f t="shared" si="127"/>
        <v>% reduction in cost</v>
      </c>
      <c r="P532" s="147" t="s">
        <v>1314</v>
      </c>
      <c r="Q532" s="144" t="s">
        <v>1940</v>
      </c>
      <c r="R532" s="154" t="s">
        <v>240</v>
      </c>
      <c r="S532" s="144" t="s">
        <v>78</v>
      </c>
      <c r="T532" s="144"/>
    </row>
    <row r="533" spans="1:20" ht="96">
      <c r="A533" s="4" t="str">
        <f t="shared" si="126"/>
        <v>Research and Development</v>
      </c>
      <c r="B533" s="4" t="str">
        <f t="shared" si="126"/>
        <v>Capital Cost Reduction</v>
      </c>
      <c r="C533" s="4" t="str">
        <f t="shared" si="126"/>
        <v>RnD Transportation Capital Cost Perc Reduction</v>
      </c>
      <c r="D533" s="144" t="s">
        <v>969</v>
      </c>
      <c r="E533" s="144"/>
      <c r="F533" s="144" t="s">
        <v>1313</v>
      </c>
      <c r="G533" s="144"/>
      <c r="H533" s="108">
        <v>523</v>
      </c>
      <c r="I533" s="144" t="s">
        <v>46</v>
      </c>
      <c r="J533" s="4" t="str">
        <f t="shared" si="121"/>
        <v>R&amp;D Capital Cost Reductions</v>
      </c>
      <c r="K533" s="60" t="str">
        <f t="shared" si="127"/>
        <v>RnD transportation capital cost reduction</v>
      </c>
      <c r="L533" s="60">
        <f t="shared" si="127"/>
        <v>0</v>
      </c>
      <c r="M533" s="60">
        <f t="shared" si="127"/>
        <v>0.4</v>
      </c>
      <c r="N533" s="60">
        <f t="shared" si="127"/>
        <v>0.01</v>
      </c>
      <c r="O533" s="151" t="str">
        <f t="shared" si="127"/>
        <v>% reduction in cost</v>
      </c>
      <c r="P533" s="147" t="s">
        <v>1315</v>
      </c>
      <c r="Q533" s="144" t="s">
        <v>1940</v>
      </c>
      <c r="R533" s="154" t="s">
        <v>240</v>
      </c>
      <c r="S533" s="144" t="s">
        <v>78</v>
      </c>
      <c r="T533" s="144"/>
    </row>
    <row r="534" spans="1:20" s="1" customFormat="1" ht="128">
      <c r="A534" s="1" t="s">
        <v>1142</v>
      </c>
      <c r="B534" s="1" t="s">
        <v>1326</v>
      </c>
      <c r="C534" s="1" t="s">
        <v>1327</v>
      </c>
      <c r="D534" s="147"/>
      <c r="E534" s="147"/>
      <c r="F534" s="147"/>
      <c r="G534" s="147"/>
      <c r="H534" s="57">
        <v>525</v>
      </c>
      <c r="I534" s="147" t="s">
        <v>46</v>
      </c>
      <c r="J534" s="1" t="s">
        <v>1326</v>
      </c>
      <c r="K534" s="61" t="s">
        <v>1332</v>
      </c>
      <c r="L534" s="99">
        <v>0</v>
      </c>
      <c r="M534" s="99">
        <v>1</v>
      </c>
      <c r="N534" s="153">
        <v>0.01</v>
      </c>
      <c r="O534" s="144" t="s">
        <v>36</v>
      </c>
      <c r="P534" s="144" t="s">
        <v>1334</v>
      </c>
      <c r="Q534" s="147" t="s">
        <v>1941</v>
      </c>
      <c r="R534" s="147" t="s">
        <v>1335</v>
      </c>
      <c r="S534" s="147" t="s">
        <v>1333</v>
      </c>
      <c r="T534" s="147"/>
    </row>
    <row r="535" spans="1:20" ht="96">
      <c r="A535" s="3" t="s">
        <v>1142</v>
      </c>
      <c r="B535" s="3" t="s">
        <v>330</v>
      </c>
      <c r="C535" s="3" t="s">
        <v>285</v>
      </c>
      <c r="D535" s="144" t="s">
        <v>122</v>
      </c>
      <c r="E535" s="144"/>
      <c r="F535" s="144" t="s">
        <v>312</v>
      </c>
      <c r="G535" s="144"/>
      <c r="H535" s="108">
        <v>114</v>
      </c>
      <c r="I535" s="144" t="s">
        <v>46</v>
      </c>
      <c r="J535" s="3" t="s">
        <v>352</v>
      </c>
      <c r="K535" s="3" t="s">
        <v>527</v>
      </c>
      <c r="L535" s="99">
        <v>0</v>
      </c>
      <c r="M535" s="99">
        <v>0.4</v>
      </c>
      <c r="N535" s="153">
        <v>0.01</v>
      </c>
      <c r="O535" s="144" t="s">
        <v>35</v>
      </c>
      <c r="P535" s="144" t="s">
        <v>627</v>
      </c>
      <c r="Q535" s="144" t="s">
        <v>1940</v>
      </c>
      <c r="R535" s="154" t="s">
        <v>240</v>
      </c>
      <c r="S535" s="144" t="s">
        <v>78</v>
      </c>
      <c r="T535" s="144"/>
    </row>
    <row r="536" spans="1:20" ht="96">
      <c r="A536" s="4" t="str">
        <f t="shared" ref="A536:C540" si="128">A$535</f>
        <v>Research and Development</v>
      </c>
      <c r="B536" s="4" t="str">
        <f t="shared" si="128"/>
        <v>Fuel Use Reduction</v>
      </c>
      <c r="C536" s="4" t="str">
        <f t="shared" si="128"/>
        <v>RnD Building Fuel Use Perc Reduction</v>
      </c>
      <c r="D536" s="144" t="s">
        <v>123</v>
      </c>
      <c r="E536" s="144"/>
      <c r="F536" s="144" t="s">
        <v>313</v>
      </c>
      <c r="G536" s="144"/>
      <c r="H536" s="108">
        <v>115</v>
      </c>
      <c r="I536" s="144" t="s">
        <v>46</v>
      </c>
      <c r="J536" s="4" t="str">
        <f t="shared" ref="J536:O536" si="129">J$535</f>
        <v>R&amp;D Fuel Use Reductions</v>
      </c>
      <c r="K536" s="60" t="str">
        <f t="shared" si="129"/>
        <v>RnD building fuel use reduction</v>
      </c>
      <c r="L536" s="60">
        <f t="shared" si="129"/>
        <v>0</v>
      </c>
      <c r="M536" s="60">
        <f t="shared" si="129"/>
        <v>0.4</v>
      </c>
      <c r="N536" s="60">
        <f t="shared" si="129"/>
        <v>0.01</v>
      </c>
      <c r="O536" s="151" t="str">
        <f t="shared" si="129"/>
        <v>% reduction in fuel use</v>
      </c>
      <c r="P536" s="144" t="s">
        <v>628</v>
      </c>
      <c r="Q536" s="144" t="s">
        <v>1940</v>
      </c>
      <c r="R536" s="154" t="s">
        <v>240</v>
      </c>
      <c r="S536" s="144" t="s">
        <v>78</v>
      </c>
      <c r="T536" s="144"/>
    </row>
    <row r="537" spans="1:20" ht="32">
      <c r="A537" s="4" t="str">
        <f t="shared" si="128"/>
        <v>Research and Development</v>
      </c>
      <c r="B537" s="4" t="str">
        <f t="shared" si="128"/>
        <v>Fuel Use Reduction</v>
      </c>
      <c r="C537" s="4" t="str">
        <f t="shared" si="128"/>
        <v>RnD Building Fuel Use Perc Reduction</v>
      </c>
      <c r="D537" s="144" t="s">
        <v>124</v>
      </c>
      <c r="E537" s="144"/>
      <c r="F537" s="144" t="s">
        <v>314</v>
      </c>
      <c r="G537" s="144"/>
      <c r="H537" s="108">
        <v>750</v>
      </c>
      <c r="I537" s="144" t="s">
        <v>47</v>
      </c>
      <c r="J537" s="4" t="str">
        <f t="shared" ref="J537:K540" si="130">J$535</f>
        <v>R&amp;D Fuel Use Reductions</v>
      </c>
      <c r="K537" s="60" t="str">
        <f t="shared" si="130"/>
        <v>RnD building fuel use reduction</v>
      </c>
      <c r="L537" s="60"/>
      <c r="M537" s="60"/>
      <c r="N537" s="60"/>
      <c r="O537" s="151"/>
      <c r="P537" s="144"/>
      <c r="Q537" s="144"/>
      <c r="R537" s="154"/>
      <c r="S537" s="144"/>
      <c r="T537" s="144"/>
    </row>
    <row r="538" spans="1:20" ht="96">
      <c r="A538" s="4" t="str">
        <f t="shared" si="128"/>
        <v>Research and Development</v>
      </c>
      <c r="B538" s="4" t="str">
        <f t="shared" si="128"/>
        <v>Fuel Use Reduction</v>
      </c>
      <c r="C538" s="4" t="str">
        <f t="shared" si="128"/>
        <v>RnD Building Fuel Use Perc Reduction</v>
      </c>
      <c r="D538" s="144" t="s">
        <v>125</v>
      </c>
      <c r="E538" s="144"/>
      <c r="F538" s="144" t="s">
        <v>315</v>
      </c>
      <c r="G538" s="144"/>
      <c r="H538" s="108">
        <v>117</v>
      </c>
      <c r="I538" s="144" t="s">
        <v>46</v>
      </c>
      <c r="J538" s="4" t="str">
        <f t="shared" si="130"/>
        <v>R&amp;D Fuel Use Reductions</v>
      </c>
      <c r="K538" s="60" t="str">
        <f t="shared" si="130"/>
        <v>RnD building fuel use reduction</v>
      </c>
      <c r="L538" s="60">
        <f t="shared" ref="L538:O540" si="131">L$535</f>
        <v>0</v>
      </c>
      <c r="M538" s="60">
        <f t="shared" si="131"/>
        <v>0.4</v>
      </c>
      <c r="N538" s="60">
        <f t="shared" si="131"/>
        <v>0.01</v>
      </c>
      <c r="O538" s="151" t="str">
        <f t="shared" si="131"/>
        <v>% reduction in fuel use</v>
      </c>
      <c r="P538" s="144" t="s">
        <v>629</v>
      </c>
      <c r="Q538" s="144" t="s">
        <v>1940</v>
      </c>
      <c r="R538" s="154" t="s">
        <v>240</v>
      </c>
      <c r="S538" s="144" t="s">
        <v>78</v>
      </c>
      <c r="T538" s="144"/>
    </row>
    <row r="539" spans="1:20" ht="96">
      <c r="A539" s="4" t="str">
        <f t="shared" si="128"/>
        <v>Research and Development</v>
      </c>
      <c r="B539" s="4" t="str">
        <f t="shared" si="128"/>
        <v>Fuel Use Reduction</v>
      </c>
      <c r="C539" s="4" t="str">
        <f t="shared" si="128"/>
        <v>RnD Building Fuel Use Perc Reduction</v>
      </c>
      <c r="D539" s="144" t="s">
        <v>126</v>
      </c>
      <c r="E539" s="144"/>
      <c r="F539" s="144" t="s">
        <v>316</v>
      </c>
      <c r="G539" s="144"/>
      <c r="H539" s="108">
        <v>118</v>
      </c>
      <c r="I539" s="144" t="s">
        <v>46</v>
      </c>
      <c r="J539" s="4" t="str">
        <f t="shared" si="130"/>
        <v>R&amp;D Fuel Use Reductions</v>
      </c>
      <c r="K539" s="60" t="str">
        <f t="shared" si="130"/>
        <v>RnD building fuel use reduction</v>
      </c>
      <c r="L539" s="60">
        <f t="shared" si="131"/>
        <v>0</v>
      </c>
      <c r="M539" s="60">
        <f t="shared" si="131"/>
        <v>0.4</v>
      </c>
      <c r="N539" s="60">
        <f t="shared" si="131"/>
        <v>0.01</v>
      </c>
      <c r="O539" s="151" t="str">
        <f t="shared" si="131"/>
        <v>% reduction in fuel use</v>
      </c>
      <c r="P539" s="144" t="s">
        <v>630</v>
      </c>
      <c r="Q539" s="144" t="s">
        <v>1940</v>
      </c>
      <c r="R539" s="154" t="s">
        <v>240</v>
      </c>
      <c r="S539" s="144" t="s">
        <v>78</v>
      </c>
      <c r="T539" s="144"/>
    </row>
    <row r="540" spans="1:20" ht="96">
      <c r="A540" s="4" t="str">
        <f t="shared" si="128"/>
        <v>Research and Development</v>
      </c>
      <c r="B540" s="4" t="str">
        <f t="shared" si="128"/>
        <v>Fuel Use Reduction</v>
      </c>
      <c r="C540" s="4" t="str">
        <f t="shared" si="128"/>
        <v>RnD Building Fuel Use Perc Reduction</v>
      </c>
      <c r="D540" s="144" t="s">
        <v>127</v>
      </c>
      <c r="E540" s="144"/>
      <c r="F540" s="144" t="s">
        <v>317</v>
      </c>
      <c r="G540" s="144"/>
      <c r="H540" s="108">
        <v>119</v>
      </c>
      <c r="I540" s="144" t="s">
        <v>46</v>
      </c>
      <c r="J540" s="4" t="str">
        <f t="shared" si="130"/>
        <v>R&amp;D Fuel Use Reductions</v>
      </c>
      <c r="K540" s="60" t="str">
        <f t="shared" si="130"/>
        <v>RnD building fuel use reduction</v>
      </c>
      <c r="L540" s="60">
        <f t="shared" si="131"/>
        <v>0</v>
      </c>
      <c r="M540" s="60">
        <f t="shared" si="131"/>
        <v>0.4</v>
      </c>
      <c r="N540" s="60">
        <f t="shared" si="131"/>
        <v>0.01</v>
      </c>
      <c r="O540" s="151" t="str">
        <f t="shared" si="131"/>
        <v>% reduction in fuel use</v>
      </c>
      <c r="P540" s="144" t="s">
        <v>631</v>
      </c>
      <c r="Q540" s="144" t="s">
        <v>1940</v>
      </c>
      <c r="R540" s="154" t="s">
        <v>240</v>
      </c>
      <c r="S540" s="144" t="s">
        <v>78</v>
      </c>
      <c r="T540" s="144"/>
    </row>
    <row r="541" spans="1:20" ht="96">
      <c r="A541" s="3" t="s">
        <v>1142</v>
      </c>
      <c r="B541" s="4" t="str">
        <f>B$535</f>
        <v>Fuel Use Reduction</v>
      </c>
      <c r="C541" s="3" t="s">
        <v>286</v>
      </c>
      <c r="D541" s="144"/>
      <c r="E541" s="144"/>
      <c r="F541" s="144" t="s">
        <v>29</v>
      </c>
      <c r="G541" s="144"/>
      <c r="H541" s="108">
        <v>120</v>
      </c>
      <c r="I541" s="144" t="s">
        <v>46</v>
      </c>
      <c r="J541" s="4" t="str">
        <f t="shared" ref="J541:J567" si="132">J$535</f>
        <v>R&amp;D Fuel Use Reductions</v>
      </c>
      <c r="K541" s="3" t="s">
        <v>526</v>
      </c>
      <c r="L541" s="99">
        <v>0</v>
      </c>
      <c r="M541" s="99">
        <v>0.4</v>
      </c>
      <c r="N541" s="153">
        <v>0.01</v>
      </c>
      <c r="O541" s="144" t="s">
        <v>35</v>
      </c>
      <c r="P541" s="144" t="s">
        <v>632</v>
      </c>
      <c r="Q541" s="144" t="s">
        <v>1940</v>
      </c>
      <c r="R541" s="154" t="s">
        <v>240</v>
      </c>
      <c r="S541" s="144" t="s">
        <v>78</v>
      </c>
      <c r="T541" s="144"/>
    </row>
    <row r="542" spans="1:20" ht="96">
      <c r="A542" s="3" t="s">
        <v>1142</v>
      </c>
      <c r="B542" s="4" t="str">
        <f>B$535</f>
        <v>Fuel Use Reduction</v>
      </c>
      <c r="C542" s="3" t="s">
        <v>287</v>
      </c>
      <c r="D542" s="144" t="s">
        <v>455</v>
      </c>
      <c r="E542" s="144"/>
      <c r="F542" s="147" t="s">
        <v>458</v>
      </c>
      <c r="G542" s="144"/>
      <c r="H542" s="108">
        <v>121</v>
      </c>
      <c r="I542" s="144" t="s">
        <v>46</v>
      </c>
      <c r="J542" s="4" t="str">
        <f t="shared" si="132"/>
        <v>R&amp;D Fuel Use Reductions</v>
      </c>
      <c r="K542" s="3" t="s">
        <v>525</v>
      </c>
      <c r="L542" s="99">
        <v>0</v>
      </c>
      <c r="M542" s="99">
        <v>0.4</v>
      </c>
      <c r="N542" s="153">
        <v>0.01</v>
      </c>
      <c r="O542" s="144" t="s">
        <v>35</v>
      </c>
      <c r="P542" s="144" t="s">
        <v>633</v>
      </c>
      <c r="Q542" s="144" t="s">
        <v>1940</v>
      </c>
      <c r="R542" s="154" t="s">
        <v>240</v>
      </c>
      <c r="S542" s="144" t="s">
        <v>78</v>
      </c>
      <c r="T542" s="144"/>
    </row>
    <row r="543" spans="1:20" ht="96">
      <c r="A543" s="4" t="str">
        <f t="shared" ref="A543:C552" si="133">A$542</f>
        <v>Research and Development</v>
      </c>
      <c r="B543" s="4" t="str">
        <f t="shared" si="133"/>
        <v>Fuel Use Reduction</v>
      </c>
      <c r="C543" s="4" t="str">
        <f t="shared" si="133"/>
        <v>RnD Electricity Fuel Use Perc Reduction</v>
      </c>
      <c r="D543" s="147" t="s">
        <v>300</v>
      </c>
      <c r="E543" s="151"/>
      <c r="F543" s="147" t="s">
        <v>515</v>
      </c>
      <c r="G543" s="144"/>
      <c r="H543" s="108">
        <v>122</v>
      </c>
      <c r="I543" s="144" t="s">
        <v>46</v>
      </c>
      <c r="J543" s="4" t="str">
        <f t="shared" si="132"/>
        <v>R&amp;D Fuel Use Reductions</v>
      </c>
      <c r="K543" s="60" t="str">
        <f t="shared" ref="K543:O544" si="134">K$542</f>
        <v>RnD electricity fuel use reduction</v>
      </c>
      <c r="L543" s="60">
        <f t="shared" si="134"/>
        <v>0</v>
      </c>
      <c r="M543" s="60">
        <f t="shared" si="134"/>
        <v>0.4</v>
      </c>
      <c r="N543" s="60">
        <f t="shared" si="134"/>
        <v>0.01</v>
      </c>
      <c r="O543" s="151" t="str">
        <f t="shared" si="134"/>
        <v>% reduction in fuel use</v>
      </c>
      <c r="P543" s="144" t="s">
        <v>634</v>
      </c>
      <c r="Q543" s="144" t="s">
        <v>1940</v>
      </c>
      <c r="R543" s="154" t="s">
        <v>240</v>
      </c>
      <c r="S543" s="144" t="s">
        <v>78</v>
      </c>
      <c r="T543" s="144"/>
    </row>
    <row r="544" spans="1:20" ht="96">
      <c r="A544" s="4" t="str">
        <f t="shared" si="133"/>
        <v>Research and Development</v>
      </c>
      <c r="B544" s="4" t="str">
        <f t="shared" si="133"/>
        <v>Fuel Use Reduction</v>
      </c>
      <c r="C544" s="4" t="str">
        <f t="shared" si="133"/>
        <v>RnD Electricity Fuel Use Perc Reduction</v>
      </c>
      <c r="D544" s="147" t="s">
        <v>81</v>
      </c>
      <c r="E544" s="151"/>
      <c r="F544" s="147" t="s">
        <v>318</v>
      </c>
      <c r="G544" s="144"/>
      <c r="H544" s="108">
        <v>123</v>
      </c>
      <c r="I544" s="144" t="s">
        <v>46</v>
      </c>
      <c r="J544" s="4" t="str">
        <f t="shared" si="132"/>
        <v>R&amp;D Fuel Use Reductions</v>
      </c>
      <c r="K544" s="60" t="str">
        <f t="shared" si="134"/>
        <v>RnD electricity fuel use reduction</v>
      </c>
      <c r="L544" s="60">
        <f t="shared" si="134"/>
        <v>0</v>
      </c>
      <c r="M544" s="60">
        <f t="shared" si="134"/>
        <v>0.4</v>
      </c>
      <c r="N544" s="60">
        <f t="shared" si="134"/>
        <v>0.01</v>
      </c>
      <c r="O544" s="151" t="str">
        <f t="shared" si="134"/>
        <v>% reduction in fuel use</v>
      </c>
      <c r="P544" s="144" t="s">
        <v>635</v>
      </c>
      <c r="Q544" s="144" t="s">
        <v>1940</v>
      </c>
      <c r="R544" s="154" t="s">
        <v>240</v>
      </c>
      <c r="S544" s="144" t="s">
        <v>78</v>
      </c>
      <c r="T544" s="144"/>
    </row>
    <row r="545" spans="1:20" ht="32">
      <c r="A545" s="4" t="str">
        <f t="shared" si="133"/>
        <v>Research and Development</v>
      </c>
      <c r="B545" s="4" t="str">
        <f t="shared" si="133"/>
        <v>Fuel Use Reduction</v>
      </c>
      <c r="C545" s="4" t="str">
        <f t="shared" si="133"/>
        <v>RnD Electricity Fuel Use Perc Reduction</v>
      </c>
      <c r="D545" s="147" t="s">
        <v>82</v>
      </c>
      <c r="E545" s="151"/>
      <c r="F545" s="147" t="s">
        <v>319</v>
      </c>
      <c r="G545" s="144"/>
      <c r="H545" s="108">
        <v>751</v>
      </c>
      <c r="I545" s="144" t="s">
        <v>47</v>
      </c>
      <c r="J545" s="4" t="str">
        <f t="shared" si="132"/>
        <v>R&amp;D Fuel Use Reductions</v>
      </c>
      <c r="K545" s="60" t="str">
        <f t="shared" ref="K545:K552" si="135">K$542</f>
        <v>RnD electricity fuel use reduction</v>
      </c>
      <c r="L545" s="60"/>
      <c r="M545" s="60"/>
      <c r="N545" s="60"/>
      <c r="O545" s="151"/>
      <c r="P545" s="144"/>
      <c r="Q545" s="144"/>
      <c r="R545" s="154"/>
      <c r="S545" s="144"/>
      <c r="T545" s="144"/>
    </row>
    <row r="546" spans="1:20" ht="32">
      <c r="A546" s="4" t="str">
        <f t="shared" si="133"/>
        <v>Research and Development</v>
      </c>
      <c r="B546" s="4" t="str">
        <f t="shared" si="133"/>
        <v>Fuel Use Reduction</v>
      </c>
      <c r="C546" s="4" t="str">
        <f t="shared" si="133"/>
        <v>RnD Electricity Fuel Use Perc Reduction</v>
      </c>
      <c r="D546" s="147" t="s">
        <v>456</v>
      </c>
      <c r="E546" s="151"/>
      <c r="F546" s="147" t="s">
        <v>460</v>
      </c>
      <c r="G546" s="144"/>
      <c r="H546" s="108">
        <v>752</v>
      </c>
      <c r="I546" s="144" t="s">
        <v>47</v>
      </c>
      <c r="J546" s="4" t="str">
        <f t="shared" si="132"/>
        <v>R&amp;D Fuel Use Reductions</v>
      </c>
      <c r="K546" s="60" t="str">
        <f t="shared" si="135"/>
        <v>RnD electricity fuel use reduction</v>
      </c>
      <c r="L546" s="60"/>
      <c r="M546" s="60"/>
      <c r="N546" s="60"/>
      <c r="O546" s="151"/>
      <c r="P546" s="144"/>
      <c r="Q546" s="144"/>
      <c r="R546" s="154"/>
      <c r="S546" s="144"/>
      <c r="T546" s="144"/>
    </row>
    <row r="547" spans="1:20" ht="32">
      <c r="A547" s="4" t="str">
        <f t="shared" si="133"/>
        <v>Research and Development</v>
      </c>
      <c r="B547" s="4" t="str">
        <f t="shared" si="133"/>
        <v>Fuel Use Reduction</v>
      </c>
      <c r="C547" s="4" t="str">
        <f t="shared" si="133"/>
        <v>RnD Electricity Fuel Use Perc Reduction</v>
      </c>
      <c r="D547" s="147" t="s">
        <v>83</v>
      </c>
      <c r="E547" s="151"/>
      <c r="F547" s="147" t="s">
        <v>320</v>
      </c>
      <c r="G547" s="144"/>
      <c r="H547" s="108">
        <v>753</v>
      </c>
      <c r="I547" s="144" t="s">
        <v>47</v>
      </c>
      <c r="J547" s="4" t="str">
        <f t="shared" si="132"/>
        <v>R&amp;D Fuel Use Reductions</v>
      </c>
      <c r="K547" s="60" t="str">
        <f t="shared" si="135"/>
        <v>RnD electricity fuel use reduction</v>
      </c>
      <c r="L547" s="60"/>
      <c r="M547" s="60"/>
      <c r="N547" s="60"/>
      <c r="O547" s="151"/>
      <c r="P547" s="144"/>
      <c r="Q547" s="144"/>
      <c r="R547" s="154"/>
      <c r="S547" s="144"/>
      <c r="T547" s="144"/>
    </row>
    <row r="548" spans="1:20" ht="32">
      <c r="A548" s="4" t="str">
        <f t="shared" si="133"/>
        <v>Research and Development</v>
      </c>
      <c r="B548" s="4" t="str">
        <f t="shared" si="133"/>
        <v>Fuel Use Reduction</v>
      </c>
      <c r="C548" s="4" t="str">
        <f t="shared" si="133"/>
        <v>RnD Electricity Fuel Use Perc Reduction</v>
      </c>
      <c r="D548" s="147" t="s">
        <v>84</v>
      </c>
      <c r="E548" s="151"/>
      <c r="F548" s="147" t="s">
        <v>321</v>
      </c>
      <c r="G548" s="144"/>
      <c r="H548" s="108">
        <v>754</v>
      </c>
      <c r="I548" s="144" t="s">
        <v>47</v>
      </c>
      <c r="J548" s="4" t="str">
        <f t="shared" si="132"/>
        <v>R&amp;D Fuel Use Reductions</v>
      </c>
      <c r="K548" s="60" t="str">
        <f t="shared" si="135"/>
        <v>RnD electricity fuel use reduction</v>
      </c>
      <c r="L548" s="60"/>
      <c r="M548" s="60"/>
      <c r="N548" s="60"/>
      <c r="O548" s="151"/>
      <c r="P548" s="144"/>
      <c r="Q548" s="144"/>
      <c r="R548" s="154"/>
      <c r="S548" s="144"/>
      <c r="T548" s="144"/>
    </row>
    <row r="549" spans="1:20" ht="96">
      <c r="A549" s="4" t="str">
        <f t="shared" si="133"/>
        <v>Research and Development</v>
      </c>
      <c r="B549" s="4" t="str">
        <f t="shared" si="133"/>
        <v>Fuel Use Reduction</v>
      </c>
      <c r="C549" s="4" t="str">
        <f t="shared" si="133"/>
        <v>RnD Electricity Fuel Use Perc Reduction</v>
      </c>
      <c r="D549" s="147" t="s">
        <v>85</v>
      </c>
      <c r="E549" s="151"/>
      <c r="F549" s="147" t="s">
        <v>322</v>
      </c>
      <c r="G549" s="144"/>
      <c r="H549" s="108">
        <v>124</v>
      </c>
      <c r="I549" s="144" t="s">
        <v>46</v>
      </c>
      <c r="J549" s="4" t="str">
        <f t="shared" si="132"/>
        <v>R&amp;D Fuel Use Reductions</v>
      </c>
      <c r="K549" s="60" t="str">
        <f t="shared" si="135"/>
        <v>RnD electricity fuel use reduction</v>
      </c>
      <c r="L549" s="60">
        <f t="shared" ref="L549:O551" si="136">L$542</f>
        <v>0</v>
      </c>
      <c r="M549" s="60">
        <f t="shared" si="136"/>
        <v>0.4</v>
      </c>
      <c r="N549" s="60">
        <f t="shared" si="136"/>
        <v>0.01</v>
      </c>
      <c r="O549" s="151" t="str">
        <f t="shared" si="136"/>
        <v>% reduction in fuel use</v>
      </c>
      <c r="P549" s="144" t="s">
        <v>636</v>
      </c>
      <c r="Q549" s="144" t="s">
        <v>1940</v>
      </c>
      <c r="R549" s="154" t="s">
        <v>240</v>
      </c>
      <c r="S549" s="144" t="s">
        <v>78</v>
      </c>
      <c r="T549" s="144"/>
    </row>
    <row r="550" spans="1:20" ht="96">
      <c r="A550" s="4" t="str">
        <f t="shared" si="133"/>
        <v>Research and Development</v>
      </c>
      <c r="B550" s="4" t="str">
        <f t="shared" si="133"/>
        <v>Fuel Use Reduction</v>
      </c>
      <c r="C550" s="4" t="str">
        <f t="shared" si="133"/>
        <v>RnD Electricity Fuel Use Perc Reduction</v>
      </c>
      <c r="D550" s="147" t="s">
        <v>303</v>
      </c>
      <c r="E550" s="151"/>
      <c r="F550" s="147" t="s">
        <v>516</v>
      </c>
      <c r="G550" s="144"/>
      <c r="H550" s="108">
        <v>193</v>
      </c>
      <c r="I550" s="144" t="s">
        <v>46</v>
      </c>
      <c r="J550" s="4" t="str">
        <f t="shared" si="132"/>
        <v>R&amp;D Fuel Use Reductions</v>
      </c>
      <c r="K550" s="60" t="str">
        <f t="shared" si="135"/>
        <v>RnD electricity fuel use reduction</v>
      </c>
      <c r="L550" s="60">
        <f t="shared" si="136"/>
        <v>0</v>
      </c>
      <c r="M550" s="60">
        <f t="shared" si="136"/>
        <v>0.4</v>
      </c>
      <c r="N550" s="60">
        <f t="shared" si="136"/>
        <v>0.01</v>
      </c>
      <c r="O550" s="151" t="str">
        <f t="shared" si="136"/>
        <v>% reduction in fuel use</v>
      </c>
      <c r="P550" s="144" t="s">
        <v>637</v>
      </c>
      <c r="Q550" s="144" t="s">
        <v>1940</v>
      </c>
      <c r="R550" s="154" t="s">
        <v>240</v>
      </c>
      <c r="S550" s="144" t="s">
        <v>78</v>
      </c>
      <c r="T550" s="144"/>
    </row>
    <row r="551" spans="1:20" ht="96">
      <c r="A551" s="4" t="str">
        <f t="shared" si="133"/>
        <v>Research and Development</v>
      </c>
      <c r="B551" s="4" t="str">
        <f t="shared" si="133"/>
        <v>Fuel Use Reduction</v>
      </c>
      <c r="C551" s="4" t="str">
        <f t="shared" si="133"/>
        <v>RnD Electricity Fuel Use Perc Reduction</v>
      </c>
      <c r="D551" s="147" t="s">
        <v>452</v>
      </c>
      <c r="E551" s="151"/>
      <c r="F551" s="147" t="s">
        <v>453</v>
      </c>
      <c r="G551" s="144"/>
      <c r="H551" s="108">
        <v>181</v>
      </c>
      <c r="I551" s="144" t="s">
        <v>46</v>
      </c>
      <c r="J551" s="4" t="str">
        <f t="shared" si="132"/>
        <v>R&amp;D Fuel Use Reductions</v>
      </c>
      <c r="K551" s="60" t="str">
        <f t="shared" si="135"/>
        <v>RnD electricity fuel use reduction</v>
      </c>
      <c r="L551" s="60">
        <f t="shared" si="136"/>
        <v>0</v>
      </c>
      <c r="M551" s="60">
        <f t="shared" si="136"/>
        <v>0.4</v>
      </c>
      <c r="N551" s="60">
        <f t="shared" si="136"/>
        <v>0.01</v>
      </c>
      <c r="O551" s="151" t="str">
        <f t="shared" si="136"/>
        <v>% reduction in fuel use</v>
      </c>
      <c r="P551" s="144" t="s">
        <v>638</v>
      </c>
      <c r="Q551" s="144" t="s">
        <v>1940</v>
      </c>
      <c r="R551" s="154" t="s">
        <v>240</v>
      </c>
      <c r="S551" s="144" t="s">
        <v>78</v>
      </c>
      <c r="T551" s="144"/>
    </row>
    <row r="552" spans="1:20" ht="32">
      <c r="A552" s="4" t="str">
        <f t="shared" si="133"/>
        <v>Research and Development</v>
      </c>
      <c r="B552" s="4" t="str">
        <f t="shared" si="133"/>
        <v>Fuel Use Reduction</v>
      </c>
      <c r="C552" s="4" t="str">
        <f t="shared" si="133"/>
        <v>RnD Electricity Fuel Use Perc Reduction</v>
      </c>
      <c r="D552" s="147" t="s">
        <v>461</v>
      </c>
      <c r="E552" s="151"/>
      <c r="F552" s="147" t="s">
        <v>463</v>
      </c>
      <c r="G552" s="144"/>
      <c r="H552" s="108">
        <v>755</v>
      </c>
      <c r="I552" s="144" t="s">
        <v>47</v>
      </c>
      <c r="J552" s="4" t="str">
        <f t="shared" si="132"/>
        <v>R&amp;D Fuel Use Reductions</v>
      </c>
      <c r="K552" s="60" t="str">
        <f t="shared" si="135"/>
        <v>RnD electricity fuel use reduction</v>
      </c>
      <c r="L552" s="60"/>
      <c r="M552" s="60"/>
      <c r="N552" s="60"/>
      <c r="O552" s="151"/>
      <c r="P552" s="144"/>
      <c r="Q552" s="144"/>
      <c r="R552" s="154"/>
      <c r="S552" s="144"/>
      <c r="T552" s="144"/>
    </row>
    <row r="553" spans="1:20" ht="96">
      <c r="A553" s="3" t="s">
        <v>1142</v>
      </c>
      <c r="B553" s="4" t="str">
        <f>B$542</f>
        <v>Fuel Use Reduction</v>
      </c>
      <c r="C553" s="3" t="s">
        <v>288</v>
      </c>
      <c r="D553" s="144" t="s">
        <v>142</v>
      </c>
      <c r="E553" s="144"/>
      <c r="F553" s="147" t="s">
        <v>323</v>
      </c>
      <c r="G553" s="144"/>
      <c r="H553" s="108">
        <v>125</v>
      </c>
      <c r="I553" s="144" t="s">
        <v>46</v>
      </c>
      <c r="J553" s="4" t="str">
        <f t="shared" si="132"/>
        <v>R&amp;D Fuel Use Reductions</v>
      </c>
      <c r="K553" s="3" t="s">
        <v>524</v>
      </c>
      <c r="L553" s="99">
        <v>0</v>
      </c>
      <c r="M553" s="99">
        <v>0.4</v>
      </c>
      <c r="N553" s="153">
        <v>0.01</v>
      </c>
      <c r="O553" s="144" t="s">
        <v>35</v>
      </c>
      <c r="P553" s="144" t="s">
        <v>639</v>
      </c>
      <c r="Q553" s="144" t="s">
        <v>1940</v>
      </c>
      <c r="R553" s="154" t="s">
        <v>240</v>
      </c>
      <c r="S553" s="144" t="s">
        <v>78</v>
      </c>
      <c r="T553" s="144"/>
    </row>
    <row r="554" spans="1:20" ht="96">
      <c r="A554" s="4" t="str">
        <f t="shared" ref="A554:C560" si="137">A$553</f>
        <v>Research and Development</v>
      </c>
      <c r="B554" s="4" t="str">
        <f t="shared" si="137"/>
        <v>Fuel Use Reduction</v>
      </c>
      <c r="C554" s="4" t="str">
        <f t="shared" si="137"/>
        <v>RnD Industry Fuel Use Perc Reduction</v>
      </c>
      <c r="D554" s="147" t="s">
        <v>143</v>
      </c>
      <c r="E554" s="144"/>
      <c r="F554" s="147" t="s">
        <v>324</v>
      </c>
      <c r="G554" s="144"/>
      <c r="H554" s="108">
        <v>126</v>
      </c>
      <c r="I554" s="144" t="s">
        <v>46</v>
      </c>
      <c r="J554" s="4" t="str">
        <f t="shared" si="132"/>
        <v>R&amp;D Fuel Use Reductions</v>
      </c>
      <c r="K554" s="60" t="str">
        <f t="shared" ref="K554:O560" si="138">K$553</f>
        <v>RnD industry fuel use reduction</v>
      </c>
      <c r="L554" s="60">
        <f t="shared" si="138"/>
        <v>0</v>
      </c>
      <c r="M554" s="60">
        <f t="shared" si="138"/>
        <v>0.4</v>
      </c>
      <c r="N554" s="60">
        <f t="shared" si="138"/>
        <v>0.01</v>
      </c>
      <c r="O554" s="151" t="str">
        <f t="shared" si="138"/>
        <v>% reduction in fuel use</v>
      </c>
      <c r="P554" s="144" t="s">
        <v>640</v>
      </c>
      <c r="Q554" s="144" t="s">
        <v>1940</v>
      </c>
      <c r="R554" s="154" t="s">
        <v>240</v>
      </c>
      <c r="S554" s="144" t="s">
        <v>78</v>
      </c>
      <c r="T554" s="144"/>
    </row>
    <row r="555" spans="1:20" ht="96">
      <c r="A555" s="4" t="str">
        <f t="shared" si="137"/>
        <v>Research and Development</v>
      </c>
      <c r="B555" s="4" t="str">
        <f t="shared" si="137"/>
        <v>Fuel Use Reduction</v>
      </c>
      <c r="C555" s="4" t="str">
        <f t="shared" si="137"/>
        <v>RnD Industry Fuel Use Perc Reduction</v>
      </c>
      <c r="D555" s="147" t="s">
        <v>144</v>
      </c>
      <c r="E555" s="144"/>
      <c r="F555" s="147" t="s">
        <v>325</v>
      </c>
      <c r="G555" s="144"/>
      <c r="H555" s="108">
        <v>127</v>
      </c>
      <c r="I555" s="144" t="s">
        <v>46</v>
      </c>
      <c r="J555" s="4" t="str">
        <f t="shared" si="132"/>
        <v>R&amp;D Fuel Use Reductions</v>
      </c>
      <c r="K555" s="60" t="str">
        <f t="shared" si="138"/>
        <v>RnD industry fuel use reduction</v>
      </c>
      <c r="L555" s="60">
        <f t="shared" si="138"/>
        <v>0</v>
      </c>
      <c r="M555" s="60">
        <f t="shared" si="138"/>
        <v>0.4</v>
      </c>
      <c r="N555" s="60">
        <f t="shared" si="138"/>
        <v>0.01</v>
      </c>
      <c r="O555" s="151" t="str">
        <f t="shared" si="138"/>
        <v>% reduction in fuel use</v>
      </c>
      <c r="P555" s="144" t="s">
        <v>641</v>
      </c>
      <c r="Q555" s="144" t="s">
        <v>1940</v>
      </c>
      <c r="R555" s="154" t="s">
        <v>240</v>
      </c>
      <c r="S555" s="144" t="s">
        <v>78</v>
      </c>
      <c r="T555" s="144"/>
    </row>
    <row r="556" spans="1:20" ht="96">
      <c r="A556" s="4" t="str">
        <f t="shared" si="137"/>
        <v>Research and Development</v>
      </c>
      <c r="B556" s="4" t="str">
        <f t="shared" si="137"/>
        <v>Fuel Use Reduction</v>
      </c>
      <c r="C556" s="4" t="str">
        <f t="shared" si="137"/>
        <v>RnD Industry Fuel Use Perc Reduction</v>
      </c>
      <c r="D556" s="147" t="s">
        <v>145</v>
      </c>
      <c r="E556" s="144"/>
      <c r="F556" s="147" t="s">
        <v>326</v>
      </c>
      <c r="G556" s="144"/>
      <c r="H556" s="108">
        <v>128</v>
      </c>
      <c r="I556" s="144" t="s">
        <v>46</v>
      </c>
      <c r="J556" s="4" t="str">
        <f t="shared" si="132"/>
        <v>R&amp;D Fuel Use Reductions</v>
      </c>
      <c r="K556" s="60" t="str">
        <f t="shared" si="138"/>
        <v>RnD industry fuel use reduction</v>
      </c>
      <c r="L556" s="60">
        <f t="shared" si="138"/>
        <v>0</v>
      </c>
      <c r="M556" s="60">
        <f t="shared" si="138"/>
        <v>0.4</v>
      </c>
      <c r="N556" s="60">
        <f t="shared" si="138"/>
        <v>0.01</v>
      </c>
      <c r="O556" s="151" t="str">
        <f t="shared" si="138"/>
        <v>% reduction in fuel use</v>
      </c>
      <c r="P556" s="144" t="s">
        <v>642</v>
      </c>
      <c r="Q556" s="144" t="s">
        <v>1940</v>
      </c>
      <c r="R556" s="154" t="s">
        <v>240</v>
      </c>
      <c r="S556" s="144" t="s">
        <v>78</v>
      </c>
      <c r="T556" s="144"/>
    </row>
    <row r="557" spans="1:20" ht="96">
      <c r="A557" s="4" t="str">
        <f t="shared" si="137"/>
        <v>Research and Development</v>
      </c>
      <c r="B557" s="4" t="str">
        <f t="shared" si="137"/>
        <v>Fuel Use Reduction</v>
      </c>
      <c r="C557" s="4" t="str">
        <f t="shared" si="137"/>
        <v>RnD Industry Fuel Use Perc Reduction</v>
      </c>
      <c r="D557" s="147" t="s">
        <v>853</v>
      </c>
      <c r="E557" s="144"/>
      <c r="F557" s="147" t="s">
        <v>327</v>
      </c>
      <c r="G557" s="144"/>
      <c r="H557" s="108">
        <v>129</v>
      </c>
      <c r="I557" s="144" t="s">
        <v>46</v>
      </c>
      <c r="J557" s="4" t="str">
        <f t="shared" si="132"/>
        <v>R&amp;D Fuel Use Reductions</v>
      </c>
      <c r="K557" s="60" t="str">
        <f t="shared" si="138"/>
        <v>RnD industry fuel use reduction</v>
      </c>
      <c r="L557" s="60">
        <f t="shared" si="138"/>
        <v>0</v>
      </c>
      <c r="M557" s="60">
        <f t="shared" si="138"/>
        <v>0.4</v>
      </c>
      <c r="N557" s="60">
        <f t="shared" si="138"/>
        <v>0.01</v>
      </c>
      <c r="O557" s="151" t="str">
        <f t="shared" si="138"/>
        <v>% reduction in fuel use</v>
      </c>
      <c r="P557" s="144" t="s">
        <v>643</v>
      </c>
      <c r="Q557" s="144" t="s">
        <v>1940</v>
      </c>
      <c r="R557" s="154" t="s">
        <v>240</v>
      </c>
      <c r="S557" s="144" t="s">
        <v>78</v>
      </c>
      <c r="T557" s="144"/>
    </row>
    <row r="558" spans="1:20" ht="96">
      <c r="A558" s="4" t="str">
        <f t="shared" si="137"/>
        <v>Research and Development</v>
      </c>
      <c r="B558" s="4" t="str">
        <f t="shared" si="137"/>
        <v>Fuel Use Reduction</v>
      </c>
      <c r="C558" s="4" t="str">
        <f t="shared" si="137"/>
        <v>RnD Industry Fuel Use Perc Reduction</v>
      </c>
      <c r="D558" s="147" t="s">
        <v>146</v>
      </c>
      <c r="E558" s="144"/>
      <c r="F558" s="147" t="s">
        <v>860</v>
      </c>
      <c r="G558" s="144"/>
      <c r="H558" s="108">
        <v>130</v>
      </c>
      <c r="I558" s="144" t="s">
        <v>46</v>
      </c>
      <c r="J558" s="4" t="str">
        <f t="shared" si="132"/>
        <v>R&amp;D Fuel Use Reductions</v>
      </c>
      <c r="K558" s="60" t="str">
        <f t="shared" si="138"/>
        <v>RnD industry fuel use reduction</v>
      </c>
      <c r="L558" s="60">
        <f t="shared" si="138"/>
        <v>0</v>
      </c>
      <c r="M558" s="60">
        <f t="shared" si="138"/>
        <v>0.4</v>
      </c>
      <c r="N558" s="60">
        <f t="shared" si="138"/>
        <v>0.01</v>
      </c>
      <c r="O558" s="151" t="str">
        <f t="shared" si="138"/>
        <v>% reduction in fuel use</v>
      </c>
      <c r="P558" s="144" t="s">
        <v>644</v>
      </c>
      <c r="Q558" s="144" t="s">
        <v>1940</v>
      </c>
      <c r="R558" s="154" t="s">
        <v>240</v>
      </c>
      <c r="S558" s="144" t="s">
        <v>78</v>
      </c>
      <c r="T558" s="144"/>
    </row>
    <row r="559" spans="1:20" ht="96">
      <c r="A559" s="4" t="str">
        <f t="shared" si="137"/>
        <v>Research and Development</v>
      </c>
      <c r="B559" s="4" t="str">
        <f t="shared" si="137"/>
        <v>Fuel Use Reduction</v>
      </c>
      <c r="C559" s="4" t="str">
        <f t="shared" si="137"/>
        <v>RnD Industry Fuel Use Perc Reduction</v>
      </c>
      <c r="D559" s="147" t="s">
        <v>147</v>
      </c>
      <c r="E559" s="144"/>
      <c r="F559" s="147" t="s">
        <v>328</v>
      </c>
      <c r="G559" s="144"/>
      <c r="H559" s="108">
        <v>131</v>
      </c>
      <c r="I559" s="144" t="s">
        <v>46</v>
      </c>
      <c r="J559" s="4" t="str">
        <f t="shared" si="132"/>
        <v>R&amp;D Fuel Use Reductions</v>
      </c>
      <c r="K559" s="60" t="str">
        <f t="shared" si="138"/>
        <v>RnD industry fuel use reduction</v>
      </c>
      <c r="L559" s="60">
        <f t="shared" si="138"/>
        <v>0</v>
      </c>
      <c r="M559" s="60">
        <f t="shared" si="138"/>
        <v>0.4</v>
      </c>
      <c r="N559" s="60">
        <f t="shared" si="138"/>
        <v>0.01</v>
      </c>
      <c r="O559" s="151" t="str">
        <f t="shared" si="138"/>
        <v>% reduction in fuel use</v>
      </c>
      <c r="P559" s="144" t="s">
        <v>645</v>
      </c>
      <c r="Q559" s="144" t="s">
        <v>1940</v>
      </c>
      <c r="R559" s="154" t="s">
        <v>240</v>
      </c>
      <c r="S559" s="144" t="s">
        <v>78</v>
      </c>
      <c r="T559" s="144"/>
    </row>
    <row r="560" spans="1:20" ht="96">
      <c r="A560" s="4" t="str">
        <f t="shared" si="137"/>
        <v>Research and Development</v>
      </c>
      <c r="B560" s="4" t="str">
        <f t="shared" si="137"/>
        <v>Fuel Use Reduction</v>
      </c>
      <c r="C560" s="4" t="str">
        <f t="shared" si="137"/>
        <v>RnD Industry Fuel Use Perc Reduction</v>
      </c>
      <c r="D560" s="147" t="s">
        <v>148</v>
      </c>
      <c r="E560" s="144"/>
      <c r="F560" s="147" t="s">
        <v>329</v>
      </c>
      <c r="G560" s="144"/>
      <c r="H560" s="108">
        <v>132</v>
      </c>
      <c r="I560" s="144" t="s">
        <v>46</v>
      </c>
      <c r="J560" s="4" t="str">
        <f t="shared" si="132"/>
        <v>R&amp;D Fuel Use Reductions</v>
      </c>
      <c r="K560" s="60" t="str">
        <f t="shared" si="138"/>
        <v>RnD industry fuel use reduction</v>
      </c>
      <c r="L560" s="60">
        <f t="shared" si="138"/>
        <v>0</v>
      </c>
      <c r="M560" s="60">
        <f t="shared" si="138"/>
        <v>0.4</v>
      </c>
      <c r="N560" s="60">
        <f t="shared" si="138"/>
        <v>0.01</v>
      </c>
      <c r="O560" s="151" t="str">
        <f t="shared" si="138"/>
        <v>% reduction in fuel use</v>
      </c>
      <c r="P560" s="144" t="s">
        <v>646</v>
      </c>
      <c r="Q560" s="144" t="s">
        <v>1940</v>
      </c>
      <c r="R560" s="154" t="s">
        <v>240</v>
      </c>
      <c r="S560" s="144" t="s">
        <v>78</v>
      </c>
      <c r="T560" s="144"/>
    </row>
    <row r="561" spans="1:20" ht="96">
      <c r="A561" s="3" t="s">
        <v>1142</v>
      </c>
      <c r="B561" s="4" t="str">
        <f>B$553</f>
        <v>Fuel Use Reduction</v>
      </c>
      <c r="C561" s="3" t="s">
        <v>289</v>
      </c>
      <c r="D561" s="144" t="s">
        <v>503</v>
      </c>
      <c r="E561" s="144"/>
      <c r="F561" s="144" t="s">
        <v>482</v>
      </c>
      <c r="G561" s="144"/>
      <c r="H561" s="108">
        <v>133</v>
      </c>
      <c r="I561" s="144" t="s">
        <v>46</v>
      </c>
      <c r="J561" s="4" t="str">
        <f t="shared" si="132"/>
        <v>R&amp;D Fuel Use Reductions</v>
      </c>
      <c r="K561" s="3" t="s">
        <v>523</v>
      </c>
      <c r="L561" s="99">
        <v>0</v>
      </c>
      <c r="M561" s="99">
        <v>0.4</v>
      </c>
      <c r="N561" s="153">
        <v>0.01</v>
      </c>
      <c r="O561" s="144" t="s">
        <v>35</v>
      </c>
      <c r="P561" s="144" t="s">
        <v>647</v>
      </c>
      <c r="Q561" s="144" t="s">
        <v>1940</v>
      </c>
      <c r="R561" s="154" t="s">
        <v>240</v>
      </c>
      <c r="S561" s="144" t="s">
        <v>78</v>
      </c>
      <c r="T561" s="144"/>
    </row>
    <row r="562" spans="1:20" ht="96">
      <c r="A562" s="4" t="str">
        <f t="shared" ref="A562:C567" si="139">A$561</f>
        <v>Research and Development</v>
      </c>
      <c r="B562" s="4" t="str">
        <f t="shared" si="139"/>
        <v>Fuel Use Reduction</v>
      </c>
      <c r="C562" s="4" t="str">
        <f t="shared" si="139"/>
        <v>RnD Transportation Fuel Use Perc Reduction</v>
      </c>
      <c r="D562" s="144" t="s">
        <v>504</v>
      </c>
      <c r="E562" s="144"/>
      <c r="F562" s="144" t="s">
        <v>483</v>
      </c>
      <c r="G562" s="144"/>
      <c r="H562" s="108">
        <v>134</v>
      </c>
      <c r="I562" s="144" t="s">
        <v>46</v>
      </c>
      <c r="J562" s="4" t="str">
        <f t="shared" si="132"/>
        <v>R&amp;D Fuel Use Reductions</v>
      </c>
      <c r="K562" s="60" t="str">
        <f t="shared" ref="K562:O567" si="140">K$561</f>
        <v>RnD transportation fuel use reduction</v>
      </c>
      <c r="L562" s="60">
        <f t="shared" si="140"/>
        <v>0</v>
      </c>
      <c r="M562" s="60">
        <f t="shared" si="140"/>
        <v>0.4</v>
      </c>
      <c r="N562" s="60">
        <f t="shared" si="140"/>
        <v>0.01</v>
      </c>
      <c r="O562" s="151" t="str">
        <f t="shared" si="140"/>
        <v>% reduction in fuel use</v>
      </c>
      <c r="P562" s="144" t="s">
        <v>648</v>
      </c>
      <c r="Q562" s="144" t="s">
        <v>1940</v>
      </c>
      <c r="R562" s="154" t="s">
        <v>240</v>
      </c>
      <c r="S562" s="144" t="s">
        <v>78</v>
      </c>
      <c r="T562" s="144"/>
    </row>
    <row r="563" spans="1:20" ht="96">
      <c r="A563" s="4" t="str">
        <f t="shared" si="139"/>
        <v>Research and Development</v>
      </c>
      <c r="B563" s="4" t="str">
        <f t="shared" si="139"/>
        <v>Fuel Use Reduction</v>
      </c>
      <c r="C563" s="4" t="str">
        <f t="shared" si="139"/>
        <v>RnD Transportation Fuel Use Perc Reduction</v>
      </c>
      <c r="D563" s="144" t="s">
        <v>505</v>
      </c>
      <c r="E563" s="144"/>
      <c r="F563" s="144" t="s">
        <v>484</v>
      </c>
      <c r="G563" s="144"/>
      <c r="H563" s="108">
        <v>135</v>
      </c>
      <c r="I563" s="144" t="s">
        <v>46</v>
      </c>
      <c r="J563" s="4" t="str">
        <f t="shared" si="132"/>
        <v>R&amp;D Fuel Use Reductions</v>
      </c>
      <c r="K563" s="60" t="str">
        <f t="shared" si="140"/>
        <v>RnD transportation fuel use reduction</v>
      </c>
      <c r="L563" s="60">
        <f t="shared" si="140"/>
        <v>0</v>
      </c>
      <c r="M563" s="60">
        <f t="shared" si="140"/>
        <v>0.4</v>
      </c>
      <c r="N563" s="60">
        <f t="shared" si="140"/>
        <v>0.01</v>
      </c>
      <c r="O563" s="151" t="str">
        <f t="shared" si="140"/>
        <v>% reduction in fuel use</v>
      </c>
      <c r="P563" s="144" t="s">
        <v>649</v>
      </c>
      <c r="Q563" s="144" t="s">
        <v>1940</v>
      </c>
      <c r="R563" s="154" t="s">
        <v>240</v>
      </c>
      <c r="S563" s="144" t="s">
        <v>78</v>
      </c>
      <c r="T563" s="144"/>
    </row>
    <row r="564" spans="1:20" ht="96">
      <c r="A564" s="4" t="str">
        <f t="shared" si="139"/>
        <v>Research and Development</v>
      </c>
      <c r="B564" s="4" t="str">
        <f t="shared" si="139"/>
        <v>Fuel Use Reduction</v>
      </c>
      <c r="C564" s="4" t="str">
        <f t="shared" si="139"/>
        <v>RnD Transportation Fuel Use Perc Reduction</v>
      </c>
      <c r="D564" s="144" t="s">
        <v>506</v>
      </c>
      <c r="E564" s="144"/>
      <c r="F564" s="144" t="s">
        <v>485</v>
      </c>
      <c r="G564" s="144"/>
      <c r="H564" s="108">
        <v>136</v>
      </c>
      <c r="I564" s="144" t="s">
        <v>46</v>
      </c>
      <c r="J564" s="4" t="str">
        <f t="shared" si="132"/>
        <v>R&amp;D Fuel Use Reductions</v>
      </c>
      <c r="K564" s="60" t="str">
        <f t="shared" si="140"/>
        <v>RnD transportation fuel use reduction</v>
      </c>
      <c r="L564" s="60">
        <f t="shared" si="140"/>
        <v>0</v>
      </c>
      <c r="M564" s="60">
        <f t="shared" si="140"/>
        <v>0.4</v>
      </c>
      <c r="N564" s="60">
        <f t="shared" si="140"/>
        <v>0.01</v>
      </c>
      <c r="O564" s="151" t="str">
        <f t="shared" si="140"/>
        <v>% reduction in fuel use</v>
      </c>
      <c r="P564" s="144" t="s">
        <v>650</v>
      </c>
      <c r="Q564" s="144" t="s">
        <v>1940</v>
      </c>
      <c r="R564" s="154" t="s">
        <v>240</v>
      </c>
      <c r="S564" s="144" t="s">
        <v>78</v>
      </c>
      <c r="T564" s="144"/>
    </row>
    <row r="565" spans="1:20" ht="96">
      <c r="A565" s="4" t="str">
        <f t="shared" si="139"/>
        <v>Research and Development</v>
      </c>
      <c r="B565" s="4" t="str">
        <f t="shared" si="139"/>
        <v>Fuel Use Reduction</v>
      </c>
      <c r="C565" s="4" t="str">
        <f t="shared" si="139"/>
        <v>RnD Transportation Fuel Use Perc Reduction</v>
      </c>
      <c r="D565" s="144" t="s">
        <v>507</v>
      </c>
      <c r="E565" s="144"/>
      <c r="F565" s="144" t="s">
        <v>486</v>
      </c>
      <c r="G565" s="144"/>
      <c r="H565" s="108">
        <v>137</v>
      </c>
      <c r="I565" s="144" t="s">
        <v>46</v>
      </c>
      <c r="J565" s="4" t="str">
        <f t="shared" si="132"/>
        <v>R&amp;D Fuel Use Reductions</v>
      </c>
      <c r="K565" s="60" t="str">
        <f t="shared" si="140"/>
        <v>RnD transportation fuel use reduction</v>
      </c>
      <c r="L565" s="60">
        <f t="shared" si="140"/>
        <v>0</v>
      </c>
      <c r="M565" s="60">
        <f t="shared" si="140"/>
        <v>0.4</v>
      </c>
      <c r="N565" s="60">
        <f t="shared" si="140"/>
        <v>0.01</v>
      </c>
      <c r="O565" s="151" t="str">
        <f t="shared" si="140"/>
        <v>% reduction in fuel use</v>
      </c>
      <c r="P565" s="144" t="s">
        <v>651</v>
      </c>
      <c r="Q565" s="144" t="s">
        <v>1940</v>
      </c>
      <c r="R565" s="154" t="s">
        <v>240</v>
      </c>
      <c r="S565" s="144" t="s">
        <v>78</v>
      </c>
      <c r="T565" s="144"/>
    </row>
    <row r="566" spans="1:20" ht="96">
      <c r="A566" s="4" t="str">
        <f t="shared" si="139"/>
        <v>Research and Development</v>
      </c>
      <c r="B566" s="4" t="str">
        <f t="shared" si="139"/>
        <v>Fuel Use Reduction</v>
      </c>
      <c r="C566" s="4" t="str">
        <f t="shared" si="139"/>
        <v>RnD Transportation Fuel Use Perc Reduction</v>
      </c>
      <c r="D566" s="144" t="s">
        <v>970</v>
      </c>
      <c r="E566" s="144"/>
      <c r="F566" s="144" t="s">
        <v>1312</v>
      </c>
      <c r="G566" s="144"/>
      <c r="H566" s="108">
        <v>138</v>
      </c>
      <c r="I566" s="144" t="s">
        <v>46</v>
      </c>
      <c r="J566" s="4" t="str">
        <f t="shared" si="132"/>
        <v>R&amp;D Fuel Use Reductions</v>
      </c>
      <c r="K566" s="60" t="str">
        <f t="shared" si="140"/>
        <v>RnD transportation fuel use reduction</v>
      </c>
      <c r="L566" s="60">
        <f t="shared" si="140"/>
        <v>0</v>
      </c>
      <c r="M566" s="60">
        <f t="shared" si="140"/>
        <v>0.4</v>
      </c>
      <c r="N566" s="60">
        <f t="shared" si="140"/>
        <v>0.01</v>
      </c>
      <c r="O566" s="151" t="str">
        <f t="shared" si="140"/>
        <v>% reduction in fuel use</v>
      </c>
      <c r="P566" s="144" t="s">
        <v>1316</v>
      </c>
      <c r="Q566" s="144" t="s">
        <v>1940</v>
      </c>
      <c r="R566" s="154" t="s">
        <v>240</v>
      </c>
      <c r="S566" s="144" t="s">
        <v>78</v>
      </c>
      <c r="T566" s="144"/>
    </row>
    <row r="567" spans="1:20" ht="96">
      <c r="A567" s="4" t="str">
        <f t="shared" si="139"/>
        <v>Research and Development</v>
      </c>
      <c r="B567" s="4" t="str">
        <f t="shared" si="139"/>
        <v>Fuel Use Reduction</v>
      </c>
      <c r="C567" s="4" t="str">
        <f t="shared" si="139"/>
        <v>RnD Transportation Fuel Use Perc Reduction</v>
      </c>
      <c r="D567" s="144" t="s">
        <v>969</v>
      </c>
      <c r="E567" s="144"/>
      <c r="F567" s="144" t="s">
        <v>1313</v>
      </c>
      <c r="G567" s="144"/>
      <c r="H567" s="108">
        <v>524</v>
      </c>
      <c r="I567" s="144" t="s">
        <v>46</v>
      </c>
      <c r="J567" s="4" t="str">
        <f t="shared" si="132"/>
        <v>R&amp;D Fuel Use Reductions</v>
      </c>
      <c r="K567" s="60" t="str">
        <f t="shared" si="140"/>
        <v>RnD transportation fuel use reduction</v>
      </c>
      <c r="L567" s="60">
        <f t="shared" si="140"/>
        <v>0</v>
      </c>
      <c r="M567" s="60">
        <f t="shared" si="140"/>
        <v>0.4</v>
      </c>
      <c r="N567" s="60">
        <f t="shared" si="140"/>
        <v>0.01</v>
      </c>
      <c r="O567" s="151" t="str">
        <f t="shared" si="140"/>
        <v>% reduction in fuel use</v>
      </c>
      <c r="P567" s="144" t="s">
        <v>1317</v>
      </c>
      <c r="Q567" s="144" t="s">
        <v>1940</v>
      </c>
      <c r="R567" s="154" t="s">
        <v>240</v>
      </c>
      <c r="S567" s="144" t="s">
        <v>78</v>
      </c>
      <c r="T567" s="144"/>
    </row>
    <row r="568" spans="1:20" ht="64">
      <c r="A568" s="3" t="s">
        <v>1354</v>
      </c>
      <c r="B568" s="3" t="s">
        <v>1355</v>
      </c>
      <c r="C568" s="3" t="s">
        <v>1359</v>
      </c>
      <c r="H568" s="108">
        <v>543</v>
      </c>
      <c r="I568" s="3" t="s">
        <v>46</v>
      </c>
      <c r="J568" s="104"/>
      <c r="K568" s="3" t="s">
        <v>1356</v>
      </c>
      <c r="L568" s="99">
        <v>-0.08</v>
      </c>
      <c r="M568" s="99">
        <v>0.02</v>
      </c>
      <c r="N568" s="101">
        <v>1E-3</v>
      </c>
      <c r="O568" s="3" t="s">
        <v>1363</v>
      </c>
      <c r="P568" s="3" t="s">
        <v>1885</v>
      </c>
      <c r="R568" s="168"/>
      <c r="S568" s="169" t="s">
        <v>1357</v>
      </c>
    </row>
    <row r="569" spans="1:20" ht="96">
      <c r="A569" s="3" t="s">
        <v>1562</v>
      </c>
      <c r="B569" s="3" t="s">
        <v>1563</v>
      </c>
      <c r="C569" s="3" t="s">
        <v>1570</v>
      </c>
      <c r="D569" s="3" t="s">
        <v>1579</v>
      </c>
      <c r="F569" s="3" t="s">
        <v>1584</v>
      </c>
      <c r="H569" s="108">
        <v>545</v>
      </c>
      <c r="I569" s="3" t="s">
        <v>46</v>
      </c>
      <c r="J569" s="104"/>
      <c r="K569" s="104"/>
      <c r="L569" s="3">
        <v>0</v>
      </c>
      <c r="M569" s="3">
        <v>10</v>
      </c>
      <c r="N569" s="3">
        <v>1</v>
      </c>
      <c r="O569" s="3" t="s">
        <v>1479</v>
      </c>
      <c r="P569" s="3" t="s">
        <v>1588</v>
      </c>
      <c r="Q569" s="3" t="s">
        <v>1480</v>
      </c>
      <c r="R569" s="168"/>
    </row>
    <row r="570" spans="1:20" ht="96">
      <c r="A570" s="4" t="str">
        <f t="shared" ref="A570:C573" si="141">A$569</f>
        <v>Government Revenue Accounting</v>
      </c>
      <c r="B570" s="4" t="str">
        <f t="shared" si="141"/>
        <v>Carbon Tax Revenue</v>
      </c>
      <c r="C570" s="4" t="str">
        <f t="shared" si="141"/>
        <v>GRA for Carbon Tax Revenue</v>
      </c>
      <c r="D570" s="3" t="s">
        <v>1580</v>
      </c>
      <c r="F570" s="3" t="s">
        <v>1886</v>
      </c>
      <c r="H570" s="108">
        <v>546</v>
      </c>
      <c r="I570" s="4" t="str">
        <f>I$569</f>
        <v>Yes</v>
      </c>
      <c r="J570" s="104"/>
      <c r="K570" s="104"/>
      <c r="L570" s="4">
        <f t="shared" ref="L570:O573" si="142">L$569</f>
        <v>0</v>
      </c>
      <c r="M570" s="4">
        <f t="shared" si="142"/>
        <v>10</v>
      </c>
      <c r="N570" s="4">
        <f t="shared" si="142"/>
        <v>1</v>
      </c>
      <c r="O570" s="4" t="str">
        <f t="shared" si="142"/>
        <v>weight</v>
      </c>
      <c r="P570" s="3" t="s">
        <v>1887</v>
      </c>
      <c r="Q570" s="4" t="str">
        <f>Q$569</f>
        <v>io-model.html</v>
      </c>
      <c r="R570" s="168"/>
    </row>
    <row r="571" spans="1:20" ht="96">
      <c r="A571" s="4" t="str">
        <f t="shared" si="141"/>
        <v>Government Revenue Accounting</v>
      </c>
      <c r="B571" s="4" t="str">
        <f t="shared" si="141"/>
        <v>Carbon Tax Revenue</v>
      </c>
      <c r="C571" s="4" t="str">
        <f t="shared" si="141"/>
        <v>GRA for Carbon Tax Revenue</v>
      </c>
      <c r="D571" s="3" t="s">
        <v>1581</v>
      </c>
      <c r="F571" s="3" t="s">
        <v>1585</v>
      </c>
      <c r="H571" s="108">
        <v>547</v>
      </c>
      <c r="I571" s="4" t="str">
        <f>I$569</f>
        <v>Yes</v>
      </c>
      <c r="J571" s="104"/>
      <c r="K571" s="104"/>
      <c r="L571" s="4">
        <f t="shared" si="142"/>
        <v>0</v>
      </c>
      <c r="M571" s="4">
        <f t="shared" si="142"/>
        <v>10</v>
      </c>
      <c r="N571" s="4">
        <f t="shared" si="142"/>
        <v>1</v>
      </c>
      <c r="O571" s="4" t="str">
        <f t="shared" si="142"/>
        <v>weight</v>
      </c>
      <c r="P571" s="3" t="s">
        <v>1481</v>
      </c>
      <c r="Q571" s="4" t="str">
        <f>Q$569</f>
        <v>io-model.html</v>
      </c>
      <c r="R571" s="168"/>
    </row>
    <row r="572" spans="1:20" ht="80">
      <c r="A572" s="4" t="str">
        <f t="shared" si="141"/>
        <v>Government Revenue Accounting</v>
      </c>
      <c r="B572" s="4" t="str">
        <f t="shared" si="141"/>
        <v>Carbon Tax Revenue</v>
      </c>
      <c r="C572" s="4" t="str">
        <f t="shared" si="141"/>
        <v>GRA for Carbon Tax Revenue</v>
      </c>
      <c r="D572" s="3" t="s">
        <v>1582</v>
      </c>
      <c r="F572" s="3" t="s">
        <v>1586</v>
      </c>
      <c r="H572" s="108">
        <v>548</v>
      </c>
      <c r="I572" s="4" t="str">
        <f>I$569</f>
        <v>Yes</v>
      </c>
      <c r="J572" s="104"/>
      <c r="K572" s="104"/>
      <c r="L572" s="4">
        <f t="shared" si="142"/>
        <v>0</v>
      </c>
      <c r="M572" s="4">
        <f t="shared" si="142"/>
        <v>10</v>
      </c>
      <c r="N572" s="4">
        <f t="shared" si="142"/>
        <v>1</v>
      </c>
      <c r="O572" s="4" t="str">
        <f t="shared" si="142"/>
        <v>weight</v>
      </c>
      <c r="P572" s="3" t="s">
        <v>1482</v>
      </c>
      <c r="Q572" s="4" t="str">
        <f>Q$569</f>
        <v>io-model.html</v>
      </c>
      <c r="R572" s="168"/>
    </row>
    <row r="573" spans="1:20" ht="96">
      <c r="A573" s="4" t="str">
        <f t="shared" si="141"/>
        <v>Government Revenue Accounting</v>
      </c>
      <c r="B573" s="4" t="str">
        <f t="shared" si="141"/>
        <v>Carbon Tax Revenue</v>
      </c>
      <c r="C573" s="4" t="str">
        <f t="shared" si="141"/>
        <v>GRA for Carbon Tax Revenue</v>
      </c>
      <c r="D573" s="3" t="s">
        <v>1583</v>
      </c>
      <c r="F573" s="3" t="s">
        <v>1587</v>
      </c>
      <c r="H573" s="108">
        <v>549</v>
      </c>
      <c r="I573" s="4" t="str">
        <f>I$569</f>
        <v>Yes</v>
      </c>
      <c r="J573" s="104"/>
      <c r="K573" s="104"/>
      <c r="L573" s="4">
        <f t="shared" si="142"/>
        <v>0</v>
      </c>
      <c r="M573" s="4">
        <f t="shared" si="142"/>
        <v>10</v>
      </c>
      <c r="N573" s="4">
        <f t="shared" si="142"/>
        <v>1</v>
      </c>
      <c r="O573" s="4" t="str">
        <f t="shared" si="142"/>
        <v>weight</v>
      </c>
      <c r="P573" s="3" t="s">
        <v>1483</v>
      </c>
      <c r="Q573" s="4" t="str">
        <f>Q$569</f>
        <v>io-model.html</v>
      </c>
      <c r="R573" s="168"/>
    </row>
    <row r="574" spans="1:20" ht="96">
      <c r="A574" s="3" t="s">
        <v>1562</v>
      </c>
      <c r="B574" s="3" t="s">
        <v>1564</v>
      </c>
      <c r="C574" s="3" t="s">
        <v>1571</v>
      </c>
      <c r="D574" s="3" t="s">
        <v>1579</v>
      </c>
      <c r="F574" s="3" t="s">
        <v>1584</v>
      </c>
      <c r="H574" s="108">
        <v>550</v>
      </c>
      <c r="I574" s="3" t="s">
        <v>46</v>
      </c>
      <c r="J574" s="104"/>
      <c r="K574" s="104"/>
      <c r="L574" s="3">
        <v>0</v>
      </c>
      <c r="M574" s="3">
        <v>10</v>
      </c>
      <c r="N574" s="3">
        <v>1</v>
      </c>
      <c r="O574" s="3" t="s">
        <v>1479</v>
      </c>
      <c r="P57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3" t="s">
        <v>1480</v>
      </c>
      <c r="R574" s="168"/>
    </row>
    <row r="575" spans="1:20" ht="96">
      <c r="A575" s="4" t="str">
        <f t="shared" ref="A575:C578" si="143">A$574</f>
        <v>Government Revenue Accounting</v>
      </c>
      <c r="B575" s="4" t="str">
        <f t="shared" si="143"/>
        <v>Fuel Tax Revenue</v>
      </c>
      <c r="C575" s="4" t="str">
        <f t="shared" si="143"/>
        <v>GRA for Fuel Tax Revenue</v>
      </c>
      <c r="D575" s="3" t="s">
        <v>1580</v>
      </c>
      <c r="F575" s="3" t="s">
        <v>1886</v>
      </c>
      <c r="H575" s="108">
        <v>551</v>
      </c>
      <c r="I575" s="4" t="str">
        <f>I$574</f>
        <v>Yes</v>
      </c>
      <c r="J575" s="104"/>
      <c r="K575" s="104"/>
      <c r="L575" s="4">
        <f t="shared" ref="L575:O578" si="144">L$574</f>
        <v>0</v>
      </c>
      <c r="M575" s="4">
        <f t="shared" si="144"/>
        <v>10</v>
      </c>
      <c r="N575" s="4">
        <f t="shared" si="144"/>
        <v>1</v>
      </c>
      <c r="O575" s="4" t="str">
        <f t="shared" si="144"/>
        <v>weight</v>
      </c>
      <c r="P57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4" t="str">
        <f>Q$574</f>
        <v>io-model.html</v>
      </c>
      <c r="R575" s="168"/>
    </row>
    <row r="576" spans="1:20" ht="96">
      <c r="A576" s="4" t="str">
        <f t="shared" si="143"/>
        <v>Government Revenue Accounting</v>
      </c>
      <c r="B576" s="4" t="str">
        <f t="shared" si="143"/>
        <v>Fuel Tax Revenue</v>
      </c>
      <c r="C576" s="4" t="str">
        <f t="shared" si="143"/>
        <v>GRA for Fuel Tax Revenue</v>
      </c>
      <c r="D576" s="3" t="s">
        <v>1581</v>
      </c>
      <c r="F576" s="3" t="s">
        <v>1585</v>
      </c>
      <c r="H576" s="108">
        <v>552</v>
      </c>
      <c r="I576" s="4" t="str">
        <f>I$574</f>
        <v>Yes</v>
      </c>
      <c r="J576" s="104"/>
      <c r="K576" s="104"/>
      <c r="L576" s="4">
        <f t="shared" si="144"/>
        <v>0</v>
      </c>
      <c r="M576" s="4">
        <f t="shared" si="144"/>
        <v>10</v>
      </c>
      <c r="N576" s="4">
        <f t="shared" si="144"/>
        <v>1</v>
      </c>
      <c r="O576" s="4" t="str">
        <f t="shared" si="144"/>
        <v>weight</v>
      </c>
      <c r="P57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4" t="str">
        <f>Q$574</f>
        <v>io-model.html</v>
      </c>
      <c r="R576" s="168"/>
    </row>
    <row r="577" spans="1:18" ht="80">
      <c r="A577" s="4" t="str">
        <f t="shared" si="143"/>
        <v>Government Revenue Accounting</v>
      </c>
      <c r="B577" s="4" t="str">
        <f t="shared" si="143"/>
        <v>Fuel Tax Revenue</v>
      </c>
      <c r="C577" s="4" t="str">
        <f t="shared" si="143"/>
        <v>GRA for Fuel Tax Revenue</v>
      </c>
      <c r="D577" s="3" t="s">
        <v>1582</v>
      </c>
      <c r="F577" s="3" t="s">
        <v>1586</v>
      </c>
      <c r="H577" s="108">
        <v>553</v>
      </c>
      <c r="I577" s="4" t="str">
        <f>I$574</f>
        <v>Yes</v>
      </c>
      <c r="J577" s="104"/>
      <c r="K577" s="104"/>
      <c r="L577" s="4">
        <f t="shared" si="144"/>
        <v>0</v>
      </c>
      <c r="M577" s="4">
        <f t="shared" si="144"/>
        <v>10</v>
      </c>
      <c r="N577" s="4">
        <f t="shared" si="144"/>
        <v>1</v>
      </c>
      <c r="O577" s="4" t="str">
        <f t="shared" si="144"/>
        <v>weight</v>
      </c>
      <c r="P57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4" t="str">
        <f>Q$574</f>
        <v>io-model.html</v>
      </c>
      <c r="R577" s="168"/>
    </row>
    <row r="578" spans="1:18" ht="96">
      <c r="A578" s="4" t="str">
        <f t="shared" si="143"/>
        <v>Government Revenue Accounting</v>
      </c>
      <c r="B578" s="4" t="str">
        <f t="shared" si="143"/>
        <v>Fuel Tax Revenue</v>
      </c>
      <c r="C578" s="4" t="str">
        <f t="shared" si="143"/>
        <v>GRA for Fuel Tax Revenue</v>
      </c>
      <c r="D578" s="3" t="s">
        <v>1583</v>
      </c>
      <c r="F578" s="3" t="s">
        <v>1587</v>
      </c>
      <c r="H578" s="108">
        <v>554</v>
      </c>
      <c r="I578" s="4" t="str">
        <f>I$574</f>
        <v>Yes</v>
      </c>
      <c r="J578" s="104"/>
      <c r="K578" s="104"/>
      <c r="L578" s="4">
        <f t="shared" si="144"/>
        <v>0</v>
      </c>
      <c r="M578" s="4">
        <f t="shared" si="144"/>
        <v>10</v>
      </c>
      <c r="N578" s="4">
        <f t="shared" si="144"/>
        <v>1</v>
      </c>
      <c r="O578" s="4" t="str">
        <f t="shared" si="144"/>
        <v>weight</v>
      </c>
      <c r="P57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4" t="str">
        <f>Q$574</f>
        <v>io-model.html</v>
      </c>
      <c r="R578" s="168"/>
    </row>
    <row r="579" spans="1:18" ht="96">
      <c r="A579" s="3" t="s">
        <v>1562</v>
      </c>
      <c r="B579" s="3" t="s">
        <v>466</v>
      </c>
      <c r="C579" s="3" t="s">
        <v>1572</v>
      </c>
      <c r="D579" s="3" t="s">
        <v>1579</v>
      </c>
      <c r="F579" s="3" t="s">
        <v>1584</v>
      </c>
      <c r="H579" s="108">
        <v>555</v>
      </c>
      <c r="I579" s="3" t="s">
        <v>46</v>
      </c>
      <c r="J579" s="104"/>
      <c r="K579" s="104"/>
      <c r="L579" s="3">
        <v>0</v>
      </c>
      <c r="M579" s="3">
        <v>10</v>
      </c>
      <c r="N579" s="3">
        <v>1</v>
      </c>
      <c r="O579" s="3" t="s">
        <v>1479</v>
      </c>
      <c r="P57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3" t="s">
        <v>1480</v>
      </c>
      <c r="R579" s="168"/>
    </row>
    <row r="580" spans="1:18" ht="96">
      <c r="A580" s="4" t="str">
        <f t="shared" ref="A580:C583" si="145">A$579</f>
        <v>Government Revenue Accounting</v>
      </c>
      <c r="B580" s="4" t="str">
        <f t="shared" si="145"/>
        <v>EV Subsidy</v>
      </c>
      <c r="C580" s="4" t="str">
        <f t="shared" si="145"/>
        <v>GRA for EV Subsidy</v>
      </c>
      <c r="D580" s="3" t="s">
        <v>1580</v>
      </c>
      <c r="F580" s="3" t="s">
        <v>1886</v>
      </c>
      <c r="H580" s="108">
        <v>556</v>
      </c>
      <c r="I580" s="4" t="str">
        <f>I$579</f>
        <v>Yes</v>
      </c>
      <c r="J580" s="104"/>
      <c r="K580" s="104"/>
      <c r="L580" s="4">
        <f t="shared" ref="L580:O583" si="146">L$579</f>
        <v>0</v>
      </c>
      <c r="M580" s="4">
        <f t="shared" si="146"/>
        <v>10</v>
      </c>
      <c r="N580" s="4">
        <f t="shared" si="146"/>
        <v>1</v>
      </c>
      <c r="O580" s="4" t="str">
        <f t="shared" si="146"/>
        <v>weight</v>
      </c>
      <c r="P58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4" t="str">
        <f>Q$579</f>
        <v>io-model.html</v>
      </c>
      <c r="R580" s="168"/>
    </row>
    <row r="581" spans="1:18" ht="96">
      <c r="A581" s="4" t="str">
        <f t="shared" si="145"/>
        <v>Government Revenue Accounting</v>
      </c>
      <c r="B581" s="4" t="str">
        <f t="shared" si="145"/>
        <v>EV Subsidy</v>
      </c>
      <c r="C581" s="4" t="str">
        <f t="shared" si="145"/>
        <v>GRA for EV Subsidy</v>
      </c>
      <c r="D581" s="3" t="s">
        <v>1581</v>
      </c>
      <c r="F581" s="3" t="s">
        <v>1585</v>
      </c>
      <c r="H581" s="108">
        <v>557</v>
      </c>
      <c r="I581" s="4" t="str">
        <f>I$579</f>
        <v>Yes</v>
      </c>
      <c r="J581" s="104"/>
      <c r="K581" s="104"/>
      <c r="L581" s="4">
        <f t="shared" si="146"/>
        <v>0</v>
      </c>
      <c r="M581" s="4">
        <f t="shared" si="146"/>
        <v>10</v>
      </c>
      <c r="N581" s="4">
        <f t="shared" si="146"/>
        <v>1</v>
      </c>
      <c r="O581" s="4" t="str">
        <f t="shared" si="146"/>
        <v>weight</v>
      </c>
      <c r="P58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4" t="str">
        <f>Q$579</f>
        <v>io-model.html</v>
      </c>
      <c r="R581" s="168"/>
    </row>
    <row r="582" spans="1:18" ht="80">
      <c r="A582" s="4" t="str">
        <f t="shared" si="145"/>
        <v>Government Revenue Accounting</v>
      </c>
      <c r="B582" s="4" t="str">
        <f t="shared" si="145"/>
        <v>EV Subsidy</v>
      </c>
      <c r="C582" s="4" t="str">
        <f t="shared" si="145"/>
        <v>GRA for EV Subsidy</v>
      </c>
      <c r="D582" s="3" t="s">
        <v>1582</v>
      </c>
      <c r="F582" s="3" t="s">
        <v>1586</v>
      </c>
      <c r="H582" s="108">
        <v>558</v>
      </c>
      <c r="I582" s="4" t="str">
        <f>I$579</f>
        <v>Yes</v>
      </c>
      <c r="J582" s="104"/>
      <c r="K582" s="104"/>
      <c r="L582" s="4">
        <f t="shared" si="146"/>
        <v>0</v>
      </c>
      <c r="M582" s="4">
        <f t="shared" si="146"/>
        <v>10</v>
      </c>
      <c r="N582" s="4">
        <f t="shared" si="146"/>
        <v>1</v>
      </c>
      <c r="O582" s="4" t="str">
        <f t="shared" si="146"/>
        <v>weight</v>
      </c>
      <c r="P58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4" t="str">
        <f>Q$579</f>
        <v>io-model.html</v>
      </c>
      <c r="R582" s="168"/>
    </row>
    <row r="583" spans="1:18" ht="96">
      <c r="A583" s="4" t="str">
        <f t="shared" si="145"/>
        <v>Government Revenue Accounting</v>
      </c>
      <c r="B583" s="4" t="str">
        <f t="shared" si="145"/>
        <v>EV Subsidy</v>
      </c>
      <c r="C583" s="4" t="str">
        <f t="shared" si="145"/>
        <v>GRA for EV Subsidy</v>
      </c>
      <c r="D583" s="3" t="s">
        <v>1583</v>
      </c>
      <c r="F583" s="3" t="s">
        <v>1587</v>
      </c>
      <c r="H583" s="108">
        <v>559</v>
      </c>
      <c r="I583" s="4" t="str">
        <f>I$579</f>
        <v>Yes</v>
      </c>
      <c r="J583" s="104"/>
      <c r="K583" s="104"/>
      <c r="L583" s="4">
        <f t="shared" si="146"/>
        <v>0</v>
      </c>
      <c r="M583" s="4">
        <f t="shared" si="146"/>
        <v>10</v>
      </c>
      <c r="N583" s="4">
        <f t="shared" si="146"/>
        <v>1</v>
      </c>
      <c r="O583" s="4" t="str">
        <f t="shared" si="146"/>
        <v>weight</v>
      </c>
      <c r="P58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4" t="str">
        <f>Q$579</f>
        <v>io-model.html</v>
      </c>
      <c r="R583" s="168"/>
    </row>
    <row r="584" spans="1:18" ht="96">
      <c r="A584" s="3" t="s">
        <v>1562</v>
      </c>
      <c r="B584" s="3" t="s">
        <v>1565</v>
      </c>
      <c r="C584" s="3" t="s">
        <v>1573</v>
      </c>
      <c r="D584" s="3" t="s">
        <v>1579</v>
      </c>
      <c r="F584" s="3" t="s">
        <v>1584</v>
      </c>
      <c r="H584" s="108">
        <v>560</v>
      </c>
      <c r="I584" s="3" t="s">
        <v>46</v>
      </c>
      <c r="J584" s="104"/>
      <c r="K584" s="104"/>
      <c r="L584" s="3">
        <v>0</v>
      </c>
      <c r="M584" s="3">
        <v>10</v>
      </c>
      <c r="N584" s="3">
        <v>1</v>
      </c>
      <c r="O584" s="3" t="s">
        <v>1479</v>
      </c>
      <c r="P58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3" t="s">
        <v>1480</v>
      </c>
      <c r="R584" s="168"/>
    </row>
    <row r="585" spans="1:18" ht="96">
      <c r="A585" s="4" t="str">
        <f t="shared" ref="A585:C588" si="147">A$584</f>
        <v>Government Revenue Accounting</v>
      </c>
      <c r="B585" s="4" t="str">
        <f t="shared" si="147"/>
        <v>Electricity Generation Subsidy</v>
      </c>
      <c r="C585" s="4" t="str">
        <f t="shared" si="147"/>
        <v>GRA for Electricity Generation Subsidies</v>
      </c>
      <c r="D585" s="3" t="s">
        <v>1580</v>
      </c>
      <c r="F585" s="3" t="s">
        <v>1886</v>
      </c>
      <c r="H585" s="108">
        <v>561</v>
      </c>
      <c r="I585" s="4" t="str">
        <f>I$584</f>
        <v>Yes</v>
      </c>
      <c r="J585" s="104"/>
      <c r="K585" s="104"/>
      <c r="L585" s="4">
        <f t="shared" ref="L585:O588" si="148">L$584</f>
        <v>0</v>
      </c>
      <c r="M585" s="4">
        <f t="shared" si="148"/>
        <v>10</v>
      </c>
      <c r="N585" s="4">
        <f t="shared" si="148"/>
        <v>1</v>
      </c>
      <c r="O585" s="4" t="str">
        <f t="shared" si="148"/>
        <v>weight</v>
      </c>
      <c r="P58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4" t="str">
        <f>Q$584</f>
        <v>io-model.html</v>
      </c>
      <c r="R585" s="168"/>
    </row>
    <row r="586" spans="1:18" ht="96">
      <c r="A586" s="4" t="str">
        <f t="shared" si="147"/>
        <v>Government Revenue Accounting</v>
      </c>
      <c r="B586" s="4" t="str">
        <f t="shared" si="147"/>
        <v>Electricity Generation Subsidy</v>
      </c>
      <c r="C586" s="4" t="str">
        <f t="shared" si="147"/>
        <v>GRA for Electricity Generation Subsidies</v>
      </c>
      <c r="D586" s="3" t="s">
        <v>1581</v>
      </c>
      <c r="F586" s="3" t="s">
        <v>1585</v>
      </c>
      <c r="H586" s="108">
        <v>562</v>
      </c>
      <c r="I586" s="4" t="str">
        <f>I$584</f>
        <v>Yes</v>
      </c>
      <c r="J586" s="104"/>
      <c r="K586" s="104"/>
      <c r="L586" s="4">
        <f t="shared" si="148"/>
        <v>0</v>
      </c>
      <c r="M586" s="4">
        <f t="shared" si="148"/>
        <v>10</v>
      </c>
      <c r="N586" s="4">
        <f t="shared" si="148"/>
        <v>1</v>
      </c>
      <c r="O586" s="4" t="str">
        <f t="shared" si="148"/>
        <v>weight</v>
      </c>
      <c r="P58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4" t="str">
        <f>Q$584</f>
        <v>io-model.html</v>
      </c>
      <c r="R586" s="168"/>
    </row>
    <row r="587" spans="1:18" ht="80">
      <c r="A587" s="4" t="str">
        <f t="shared" si="147"/>
        <v>Government Revenue Accounting</v>
      </c>
      <c r="B587" s="4" t="str">
        <f t="shared" si="147"/>
        <v>Electricity Generation Subsidy</v>
      </c>
      <c r="C587" s="4" t="str">
        <f t="shared" si="147"/>
        <v>GRA for Electricity Generation Subsidies</v>
      </c>
      <c r="D587" s="3" t="s">
        <v>1582</v>
      </c>
      <c r="F587" s="3" t="s">
        <v>1586</v>
      </c>
      <c r="H587" s="108">
        <v>563</v>
      </c>
      <c r="I587" s="4" t="str">
        <f>I$584</f>
        <v>Yes</v>
      </c>
      <c r="J587" s="104"/>
      <c r="K587" s="104"/>
      <c r="L587" s="4">
        <f t="shared" si="148"/>
        <v>0</v>
      </c>
      <c r="M587" s="4">
        <f t="shared" si="148"/>
        <v>10</v>
      </c>
      <c r="N587" s="4">
        <f t="shared" si="148"/>
        <v>1</v>
      </c>
      <c r="O587" s="4" t="str">
        <f t="shared" si="148"/>
        <v>weight</v>
      </c>
      <c r="P58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4" t="str">
        <f>Q$584</f>
        <v>io-model.html</v>
      </c>
      <c r="R587" s="168"/>
    </row>
    <row r="588" spans="1:18" ht="96">
      <c r="A588" s="4" t="str">
        <f t="shared" si="147"/>
        <v>Government Revenue Accounting</v>
      </c>
      <c r="B588" s="4" t="str">
        <f t="shared" si="147"/>
        <v>Electricity Generation Subsidy</v>
      </c>
      <c r="C588" s="4" t="str">
        <f t="shared" si="147"/>
        <v>GRA for Electricity Generation Subsidies</v>
      </c>
      <c r="D588" s="3" t="s">
        <v>1583</v>
      </c>
      <c r="F588" s="3" t="s">
        <v>1587</v>
      </c>
      <c r="H588" s="108">
        <v>564</v>
      </c>
      <c r="I588" s="4" t="str">
        <f>I$584</f>
        <v>Yes</v>
      </c>
      <c r="J588" s="104"/>
      <c r="K588" s="104"/>
      <c r="L588" s="4">
        <f t="shared" si="148"/>
        <v>0</v>
      </c>
      <c r="M588" s="4">
        <f t="shared" si="148"/>
        <v>10</v>
      </c>
      <c r="N588" s="4">
        <f t="shared" si="148"/>
        <v>1</v>
      </c>
      <c r="O588" s="4" t="str">
        <f t="shared" si="148"/>
        <v>weight</v>
      </c>
      <c r="P58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4" t="str">
        <f>Q$584</f>
        <v>io-model.html</v>
      </c>
      <c r="R588" s="168"/>
    </row>
    <row r="589" spans="1:18" ht="96">
      <c r="A589" s="3" t="s">
        <v>1562</v>
      </c>
      <c r="B589" s="3" t="s">
        <v>1566</v>
      </c>
      <c r="C589" s="3" t="s">
        <v>1574</v>
      </c>
      <c r="D589" s="3" t="s">
        <v>1579</v>
      </c>
      <c r="F589" s="3" t="s">
        <v>1584</v>
      </c>
      <c r="H589" s="108">
        <v>565</v>
      </c>
      <c r="I589" s="3" t="s">
        <v>46</v>
      </c>
      <c r="J589" s="104"/>
      <c r="K589" s="104"/>
      <c r="L589" s="3">
        <v>0</v>
      </c>
      <c r="M589" s="3">
        <v>10</v>
      </c>
      <c r="N589" s="3">
        <v>1</v>
      </c>
      <c r="O589" s="3" t="s">
        <v>1479</v>
      </c>
      <c r="P58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3" t="s">
        <v>1480</v>
      </c>
      <c r="R589" s="168"/>
    </row>
    <row r="590" spans="1:18" ht="96">
      <c r="A590" s="4" t="str">
        <f t="shared" ref="A590:C593" si="149">A$589</f>
        <v>Government Revenue Accounting</v>
      </c>
      <c r="B590" s="4" t="str">
        <f t="shared" si="149"/>
        <v>Electricity Capacity Construction Subsidy</v>
      </c>
      <c r="C590" s="4" t="str">
        <f t="shared" si="149"/>
        <v>GRA for Electricity Capacity Construction Subsidies</v>
      </c>
      <c r="D590" s="3" t="s">
        <v>1580</v>
      </c>
      <c r="F590" s="3" t="s">
        <v>1886</v>
      </c>
      <c r="H590" s="108">
        <v>566</v>
      </c>
      <c r="I590" s="4" t="str">
        <f>I$589</f>
        <v>Yes</v>
      </c>
      <c r="J590" s="104"/>
      <c r="K590" s="104"/>
      <c r="L590" s="4">
        <f t="shared" ref="L590:O593" si="150">L$589</f>
        <v>0</v>
      </c>
      <c r="M590" s="4">
        <f t="shared" si="150"/>
        <v>10</v>
      </c>
      <c r="N590" s="4">
        <f t="shared" si="150"/>
        <v>1</v>
      </c>
      <c r="O590" s="4" t="str">
        <f t="shared" si="150"/>
        <v>weight</v>
      </c>
      <c r="P59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4" t="str">
        <f>Q$589</f>
        <v>io-model.html</v>
      </c>
      <c r="R590" s="168"/>
    </row>
    <row r="591" spans="1:18" ht="96">
      <c r="A591" s="4" t="str">
        <f t="shared" si="149"/>
        <v>Government Revenue Accounting</v>
      </c>
      <c r="B591" s="4" t="str">
        <f t="shared" si="149"/>
        <v>Electricity Capacity Construction Subsidy</v>
      </c>
      <c r="C591" s="4" t="str">
        <f t="shared" si="149"/>
        <v>GRA for Electricity Capacity Construction Subsidies</v>
      </c>
      <c r="D591" s="3" t="s">
        <v>1581</v>
      </c>
      <c r="F591" s="3" t="s">
        <v>1585</v>
      </c>
      <c r="H591" s="108">
        <v>567</v>
      </c>
      <c r="I591" s="4" t="str">
        <f>I$589</f>
        <v>Yes</v>
      </c>
      <c r="J591" s="104"/>
      <c r="K591" s="104"/>
      <c r="L591" s="4">
        <f t="shared" si="150"/>
        <v>0</v>
      </c>
      <c r="M591" s="4">
        <f t="shared" si="150"/>
        <v>10</v>
      </c>
      <c r="N591" s="4">
        <f t="shared" si="150"/>
        <v>1</v>
      </c>
      <c r="O591" s="4" t="str">
        <f t="shared" si="150"/>
        <v>weight</v>
      </c>
      <c r="P59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4" t="str">
        <f>Q$589</f>
        <v>io-model.html</v>
      </c>
      <c r="R591" s="168"/>
    </row>
    <row r="592" spans="1:18" ht="80">
      <c r="A592" s="4" t="str">
        <f t="shared" si="149"/>
        <v>Government Revenue Accounting</v>
      </c>
      <c r="B592" s="4" t="str">
        <f t="shared" si="149"/>
        <v>Electricity Capacity Construction Subsidy</v>
      </c>
      <c r="C592" s="4" t="str">
        <f t="shared" si="149"/>
        <v>GRA for Electricity Capacity Construction Subsidies</v>
      </c>
      <c r="D592" s="3" t="s">
        <v>1582</v>
      </c>
      <c r="F592" s="3" t="s">
        <v>1586</v>
      </c>
      <c r="H592" s="108">
        <v>568</v>
      </c>
      <c r="I592" s="4" t="str">
        <f>I$589</f>
        <v>Yes</v>
      </c>
      <c r="J592" s="104"/>
      <c r="K592" s="104"/>
      <c r="L592" s="4">
        <f t="shared" si="150"/>
        <v>0</v>
      </c>
      <c r="M592" s="4">
        <f t="shared" si="150"/>
        <v>10</v>
      </c>
      <c r="N592" s="4">
        <f t="shared" si="150"/>
        <v>1</v>
      </c>
      <c r="O592" s="4" t="str">
        <f t="shared" si="150"/>
        <v>weight</v>
      </c>
      <c r="P59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4" t="str">
        <f>Q$589</f>
        <v>io-model.html</v>
      </c>
      <c r="R592" s="168"/>
    </row>
    <row r="593" spans="1:18" ht="96">
      <c r="A593" s="4" t="str">
        <f t="shared" si="149"/>
        <v>Government Revenue Accounting</v>
      </c>
      <c r="B593" s="4" t="str">
        <f t="shared" si="149"/>
        <v>Electricity Capacity Construction Subsidy</v>
      </c>
      <c r="C593" s="4" t="str">
        <f t="shared" si="149"/>
        <v>GRA for Electricity Capacity Construction Subsidies</v>
      </c>
      <c r="D593" s="3" t="s">
        <v>1583</v>
      </c>
      <c r="F593" s="3" t="s">
        <v>1587</v>
      </c>
      <c r="H593" s="108">
        <v>569</v>
      </c>
      <c r="I593" s="4" t="str">
        <f>I$589</f>
        <v>Yes</v>
      </c>
      <c r="J593" s="104"/>
      <c r="K593" s="104"/>
      <c r="L593" s="4">
        <f t="shared" si="150"/>
        <v>0</v>
      </c>
      <c r="M593" s="4">
        <f t="shared" si="150"/>
        <v>10</v>
      </c>
      <c r="N593" s="4">
        <f t="shared" si="150"/>
        <v>1</v>
      </c>
      <c r="O593" s="4" t="str">
        <f t="shared" si="150"/>
        <v>weight</v>
      </c>
      <c r="P59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4" t="str">
        <f>Q$589</f>
        <v>io-model.html</v>
      </c>
      <c r="R593" s="168"/>
    </row>
    <row r="594" spans="1:18" ht="96">
      <c r="A594" s="3" t="s">
        <v>1562</v>
      </c>
      <c r="B594" s="3" t="s">
        <v>255</v>
      </c>
      <c r="C594" s="3" t="s">
        <v>1575</v>
      </c>
      <c r="D594" s="3" t="s">
        <v>1579</v>
      </c>
      <c r="F594" s="3" t="s">
        <v>1584</v>
      </c>
      <c r="H594" s="108">
        <v>570</v>
      </c>
      <c r="I594" s="3" t="s">
        <v>46</v>
      </c>
      <c r="J594" s="104"/>
      <c r="K594" s="104"/>
      <c r="L594" s="3">
        <v>0</v>
      </c>
      <c r="M594" s="3">
        <v>10</v>
      </c>
      <c r="N594" s="3">
        <v>1</v>
      </c>
      <c r="O594" s="3" t="s">
        <v>1479</v>
      </c>
      <c r="P59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3" t="s">
        <v>1480</v>
      </c>
      <c r="R594" s="168"/>
    </row>
    <row r="595" spans="1:18" ht="96">
      <c r="A595" s="4" t="str">
        <f t="shared" ref="A595:C598" si="151">A$594</f>
        <v>Government Revenue Accounting</v>
      </c>
      <c r="B595" s="4" t="str">
        <f t="shared" si="151"/>
        <v>Distributed Solar Subsidy</v>
      </c>
      <c r="C595" s="4" t="str">
        <f t="shared" si="151"/>
        <v>GRA for Distributed Solar Subsidy</v>
      </c>
      <c r="D595" s="3" t="s">
        <v>1580</v>
      </c>
      <c r="F595" s="3" t="s">
        <v>1886</v>
      </c>
      <c r="H595" s="108">
        <v>571</v>
      </c>
      <c r="I595" s="4" t="str">
        <f>I$594</f>
        <v>Yes</v>
      </c>
      <c r="J595" s="104"/>
      <c r="K595" s="104"/>
      <c r="L595" s="4">
        <f t="shared" ref="L595:O598" si="152">L$594</f>
        <v>0</v>
      </c>
      <c r="M595" s="4">
        <f t="shared" si="152"/>
        <v>10</v>
      </c>
      <c r="N595" s="4">
        <f t="shared" si="152"/>
        <v>1</v>
      </c>
      <c r="O595" s="4" t="str">
        <f t="shared" si="152"/>
        <v>weight</v>
      </c>
      <c r="P59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4" t="str">
        <f>Q$594</f>
        <v>io-model.html</v>
      </c>
      <c r="R595" s="168"/>
    </row>
    <row r="596" spans="1:18" ht="96">
      <c r="A596" s="4" t="str">
        <f t="shared" si="151"/>
        <v>Government Revenue Accounting</v>
      </c>
      <c r="B596" s="4" t="str">
        <f t="shared" si="151"/>
        <v>Distributed Solar Subsidy</v>
      </c>
      <c r="C596" s="4" t="str">
        <f t="shared" si="151"/>
        <v>GRA for Distributed Solar Subsidy</v>
      </c>
      <c r="D596" s="3" t="s">
        <v>1581</v>
      </c>
      <c r="F596" s="3" t="s">
        <v>1585</v>
      </c>
      <c r="H596" s="108">
        <v>572</v>
      </c>
      <c r="I596" s="4" t="str">
        <f>I$594</f>
        <v>Yes</v>
      </c>
      <c r="J596" s="104"/>
      <c r="K596" s="104"/>
      <c r="L596" s="4">
        <f t="shared" si="152"/>
        <v>0</v>
      </c>
      <c r="M596" s="4">
        <f t="shared" si="152"/>
        <v>10</v>
      </c>
      <c r="N596" s="4">
        <f t="shared" si="152"/>
        <v>1</v>
      </c>
      <c r="O596" s="4" t="str">
        <f t="shared" si="152"/>
        <v>weight</v>
      </c>
      <c r="P59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4" t="str">
        <f>Q$594</f>
        <v>io-model.html</v>
      </c>
      <c r="R596" s="168"/>
    </row>
    <row r="597" spans="1:18" ht="80">
      <c r="A597" s="4" t="str">
        <f t="shared" si="151"/>
        <v>Government Revenue Accounting</v>
      </c>
      <c r="B597" s="4" t="str">
        <f t="shared" si="151"/>
        <v>Distributed Solar Subsidy</v>
      </c>
      <c r="C597" s="4" t="str">
        <f t="shared" si="151"/>
        <v>GRA for Distributed Solar Subsidy</v>
      </c>
      <c r="D597" s="3" t="s">
        <v>1582</v>
      </c>
      <c r="F597" s="3" t="s">
        <v>1586</v>
      </c>
      <c r="H597" s="108">
        <v>573</v>
      </c>
      <c r="I597" s="4" t="str">
        <f>I$594</f>
        <v>Yes</v>
      </c>
      <c r="J597" s="104"/>
      <c r="K597" s="104"/>
      <c r="L597" s="4">
        <f t="shared" si="152"/>
        <v>0</v>
      </c>
      <c r="M597" s="4">
        <f t="shared" si="152"/>
        <v>10</v>
      </c>
      <c r="N597" s="4">
        <f t="shared" si="152"/>
        <v>1</v>
      </c>
      <c r="O597" s="4" t="str">
        <f t="shared" si="152"/>
        <v>weight</v>
      </c>
      <c r="P59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4" t="str">
        <f>Q$594</f>
        <v>io-model.html</v>
      </c>
      <c r="R597" s="168"/>
    </row>
    <row r="598" spans="1:18" ht="96">
      <c r="A598" s="4" t="str">
        <f t="shared" si="151"/>
        <v>Government Revenue Accounting</v>
      </c>
      <c r="B598" s="4" t="str">
        <f t="shared" si="151"/>
        <v>Distributed Solar Subsidy</v>
      </c>
      <c r="C598" s="4" t="str">
        <f t="shared" si="151"/>
        <v>GRA for Distributed Solar Subsidy</v>
      </c>
      <c r="D598" s="3" t="s">
        <v>1583</v>
      </c>
      <c r="F598" s="3" t="s">
        <v>1587</v>
      </c>
      <c r="H598" s="108">
        <v>574</v>
      </c>
      <c r="I598" s="4" t="str">
        <f>I$594</f>
        <v>Yes</v>
      </c>
      <c r="J598" s="104"/>
      <c r="K598" s="104"/>
      <c r="L598" s="4">
        <f t="shared" si="152"/>
        <v>0</v>
      </c>
      <c r="M598" s="4">
        <f t="shared" si="152"/>
        <v>10</v>
      </c>
      <c r="N598" s="4">
        <f t="shared" si="152"/>
        <v>1</v>
      </c>
      <c r="O598" s="4" t="str">
        <f t="shared" si="152"/>
        <v>weight</v>
      </c>
      <c r="P59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4" t="str">
        <f>Q$594</f>
        <v>io-model.html</v>
      </c>
      <c r="R598" s="168"/>
    </row>
    <row r="599" spans="1:18" ht="96">
      <c r="A599" s="3" t="s">
        <v>1562</v>
      </c>
      <c r="B599" s="3" t="s">
        <v>1567</v>
      </c>
      <c r="C599" s="3" t="s">
        <v>1576</v>
      </c>
      <c r="D599" s="3" t="s">
        <v>1579</v>
      </c>
      <c r="F599" s="3" t="s">
        <v>1584</v>
      </c>
      <c r="H599" s="108">
        <v>575</v>
      </c>
      <c r="I599" s="3" t="s">
        <v>46</v>
      </c>
      <c r="J599" s="104"/>
      <c r="K599" s="104"/>
      <c r="L599" s="3">
        <v>0</v>
      </c>
      <c r="M599" s="3">
        <v>10</v>
      </c>
      <c r="N599" s="3">
        <v>1</v>
      </c>
      <c r="O599" s="3" t="s">
        <v>1479</v>
      </c>
      <c r="P59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3" t="s">
        <v>1480</v>
      </c>
      <c r="R599" s="168"/>
    </row>
    <row r="600" spans="1:18" ht="96">
      <c r="A600" s="4" t="str">
        <f t="shared" ref="A600:C603" si="153">A$599</f>
        <v>Government Revenue Accounting</v>
      </c>
      <c r="B600" s="4" t="str">
        <f t="shared" si="153"/>
        <v>Fuel Subsidy</v>
      </c>
      <c r="C600" s="4" t="str">
        <f t="shared" si="153"/>
        <v>GRA for Fuel Subsidies</v>
      </c>
      <c r="D600" s="3" t="s">
        <v>1580</v>
      </c>
      <c r="F600" s="3" t="s">
        <v>1886</v>
      </c>
      <c r="H600" s="108">
        <v>576</v>
      </c>
      <c r="I600" s="4" t="str">
        <f>I$599</f>
        <v>Yes</v>
      </c>
      <c r="J600" s="104"/>
      <c r="K600" s="104"/>
      <c r="L600" s="4">
        <f t="shared" ref="L600:O603" si="154">L$599</f>
        <v>0</v>
      </c>
      <c r="M600" s="4">
        <f t="shared" si="154"/>
        <v>10</v>
      </c>
      <c r="N600" s="4">
        <f t="shared" si="154"/>
        <v>1</v>
      </c>
      <c r="O600" s="4" t="str">
        <f t="shared" si="154"/>
        <v>weight</v>
      </c>
      <c r="P60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4" t="str">
        <f>Q$599</f>
        <v>io-model.html</v>
      </c>
      <c r="R600" s="168"/>
    </row>
    <row r="601" spans="1:18" ht="96">
      <c r="A601" s="4" t="str">
        <f t="shared" si="153"/>
        <v>Government Revenue Accounting</v>
      </c>
      <c r="B601" s="4" t="str">
        <f t="shared" si="153"/>
        <v>Fuel Subsidy</v>
      </c>
      <c r="C601" s="4" t="str">
        <f t="shared" si="153"/>
        <v>GRA for Fuel Subsidies</v>
      </c>
      <c r="D601" s="3" t="s">
        <v>1581</v>
      </c>
      <c r="F601" s="3" t="s">
        <v>1585</v>
      </c>
      <c r="H601" s="108">
        <v>577</v>
      </c>
      <c r="I601" s="4" t="str">
        <f>I$599</f>
        <v>Yes</v>
      </c>
      <c r="J601" s="104"/>
      <c r="K601" s="104"/>
      <c r="L601" s="4">
        <f t="shared" si="154"/>
        <v>0</v>
      </c>
      <c r="M601" s="4">
        <f t="shared" si="154"/>
        <v>10</v>
      </c>
      <c r="N601" s="4">
        <f t="shared" si="154"/>
        <v>1</v>
      </c>
      <c r="O601" s="4" t="str">
        <f t="shared" si="154"/>
        <v>weight</v>
      </c>
      <c r="P60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4" t="str">
        <f>Q$599</f>
        <v>io-model.html</v>
      </c>
      <c r="R601" s="168"/>
    </row>
    <row r="602" spans="1:18" ht="80">
      <c r="A602" s="4" t="str">
        <f t="shared" si="153"/>
        <v>Government Revenue Accounting</v>
      </c>
      <c r="B602" s="4" t="str">
        <f t="shared" si="153"/>
        <v>Fuel Subsidy</v>
      </c>
      <c r="C602" s="4" t="str">
        <f t="shared" si="153"/>
        <v>GRA for Fuel Subsidies</v>
      </c>
      <c r="D602" s="3" t="s">
        <v>1582</v>
      </c>
      <c r="F602" s="3" t="s">
        <v>1586</v>
      </c>
      <c r="H602" s="108">
        <v>578</v>
      </c>
      <c r="I602" s="4" t="str">
        <f>I$599</f>
        <v>Yes</v>
      </c>
      <c r="J602" s="104"/>
      <c r="K602" s="104"/>
      <c r="L602" s="4">
        <f t="shared" si="154"/>
        <v>0</v>
      </c>
      <c r="M602" s="4">
        <f t="shared" si="154"/>
        <v>10</v>
      </c>
      <c r="N602" s="4">
        <f t="shared" si="154"/>
        <v>1</v>
      </c>
      <c r="O602" s="4" t="str">
        <f t="shared" si="154"/>
        <v>weight</v>
      </c>
      <c r="P60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4" t="str">
        <f>Q$599</f>
        <v>io-model.html</v>
      </c>
      <c r="R602" s="168"/>
    </row>
    <row r="603" spans="1:18" ht="96">
      <c r="A603" s="4" t="str">
        <f t="shared" si="153"/>
        <v>Government Revenue Accounting</v>
      </c>
      <c r="B603" s="4" t="str">
        <f t="shared" si="153"/>
        <v>Fuel Subsidy</v>
      </c>
      <c r="C603" s="4" t="str">
        <f t="shared" si="153"/>
        <v>GRA for Fuel Subsidies</v>
      </c>
      <c r="D603" s="3" t="s">
        <v>1583</v>
      </c>
      <c r="F603" s="3" t="s">
        <v>1587</v>
      </c>
      <c r="H603" s="108">
        <v>579</v>
      </c>
      <c r="I603" s="4" t="str">
        <f>I$599</f>
        <v>Yes</v>
      </c>
      <c r="J603" s="104"/>
      <c r="K603" s="104"/>
      <c r="L603" s="4">
        <f t="shared" si="154"/>
        <v>0</v>
      </c>
      <c r="M603" s="4">
        <f t="shared" si="154"/>
        <v>10</v>
      </c>
      <c r="N603" s="4">
        <f t="shared" si="154"/>
        <v>1</v>
      </c>
      <c r="O603" s="4" t="str">
        <f t="shared" si="154"/>
        <v>weight</v>
      </c>
      <c r="P60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4" t="str">
        <f>Q$599</f>
        <v>io-model.html</v>
      </c>
      <c r="R603" s="168"/>
    </row>
    <row r="604" spans="1:18" ht="96">
      <c r="A604" s="3" t="s">
        <v>1562</v>
      </c>
      <c r="B604" s="3" t="s">
        <v>1568</v>
      </c>
      <c r="C604" s="3" t="s">
        <v>1577</v>
      </c>
      <c r="D604" s="3" t="s">
        <v>1579</v>
      </c>
      <c r="F604" s="3" t="s">
        <v>1584</v>
      </c>
      <c r="H604" s="108">
        <v>580</v>
      </c>
      <c r="I604" s="3" t="s">
        <v>46</v>
      </c>
      <c r="J604" s="104"/>
      <c r="K604" s="104"/>
      <c r="L604" s="3">
        <v>0</v>
      </c>
      <c r="M604" s="3">
        <v>10</v>
      </c>
      <c r="N604" s="3">
        <v>1</v>
      </c>
      <c r="O604" s="3" t="s">
        <v>1479</v>
      </c>
      <c r="P604"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3" t="s">
        <v>1480</v>
      </c>
      <c r="R604" s="168"/>
    </row>
    <row r="605" spans="1:18" ht="96">
      <c r="A605" s="4" t="str">
        <f t="shared" ref="A605:C608" si="155">A$604</f>
        <v>Government Revenue Accounting</v>
      </c>
      <c r="B605" s="4" t="str">
        <f t="shared" si="155"/>
        <v>National Debt Interest</v>
      </c>
      <c r="C605" s="4" t="str">
        <f t="shared" si="155"/>
        <v>GRA for National Debt Interest</v>
      </c>
      <c r="D605" s="3" t="s">
        <v>1580</v>
      </c>
      <c r="F605" s="3" t="s">
        <v>1886</v>
      </c>
      <c r="H605" s="108">
        <v>581</v>
      </c>
      <c r="I605" s="4" t="str">
        <f>I$604</f>
        <v>Yes</v>
      </c>
      <c r="J605" s="104"/>
      <c r="K605" s="104"/>
      <c r="L605" s="4">
        <f t="shared" ref="L605:O608" si="156">L$604</f>
        <v>0</v>
      </c>
      <c r="M605" s="4">
        <f t="shared" si="156"/>
        <v>10</v>
      </c>
      <c r="N605" s="4">
        <f t="shared" si="156"/>
        <v>1</v>
      </c>
      <c r="O605" s="4" t="str">
        <f t="shared" si="156"/>
        <v>weight</v>
      </c>
      <c r="P605"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4" t="str">
        <f>Q$604</f>
        <v>io-model.html</v>
      </c>
      <c r="R605" s="168"/>
    </row>
    <row r="606" spans="1:18" ht="96">
      <c r="A606" s="4" t="str">
        <f t="shared" si="155"/>
        <v>Government Revenue Accounting</v>
      </c>
      <c r="B606" s="4" t="str">
        <f t="shared" si="155"/>
        <v>National Debt Interest</v>
      </c>
      <c r="C606" s="4" t="str">
        <f t="shared" si="155"/>
        <v>GRA for National Debt Interest</v>
      </c>
      <c r="D606" s="3" t="s">
        <v>1581</v>
      </c>
      <c r="F606" s="3" t="s">
        <v>1585</v>
      </c>
      <c r="H606" s="108">
        <v>582</v>
      </c>
      <c r="I606" s="4" t="str">
        <f>I$604</f>
        <v>Yes</v>
      </c>
      <c r="J606" s="104"/>
      <c r="K606" s="104"/>
      <c r="L606" s="4">
        <f t="shared" si="156"/>
        <v>0</v>
      </c>
      <c r="M606" s="4">
        <f t="shared" si="156"/>
        <v>10</v>
      </c>
      <c r="N606" s="4">
        <f t="shared" si="156"/>
        <v>1</v>
      </c>
      <c r="O606" s="4" t="str">
        <f t="shared" si="156"/>
        <v>weight</v>
      </c>
      <c r="P606"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4" t="str">
        <f>Q$604</f>
        <v>io-model.html</v>
      </c>
      <c r="R606" s="168"/>
    </row>
    <row r="607" spans="1:18" ht="80">
      <c r="A607" s="4" t="str">
        <f t="shared" si="155"/>
        <v>Government Revenue Accounting</v>
      </c>
      <c r="B607" s="4" t="str">
        <f t="shared" si="155"/>
        <v>National Debt Interest</v>
      </c>
      <c r="C607" s="4" t="str">
        <f t="shared" si="155"/>
        <v>GRA for National Debt Interest</v>
      </c>
      <c r="D607" s="3" t="s">
        <v>1582</v>
      </c>
      <c r="F607" s="3" t="s">
        <v>1586</v>
      </c>
      <c r="H607" s="108">
        <v>583</v>
      </c>
      <c r="I607" s="4" t="str">
        <f>I$604</f>
        <v>Yes</v>
      </c>
      <c r="J607" s="104"/>
      <c r="K607" s="104"/>
      <c r="L607" s="4">
        <f t="shared" si="156"/>
        <v>0</v>
      </c>
      <c r="M607" s="4">
        <f t="shared" si="156"/>
        <v>10</v>
      </c>
      <c r="N607" s="4">
        <f t="shared" si="156"/>
        <v>1</v>
      </c>
      <c r="O607" s="4" t="str">
        <f t="shared" si="156"/>
        <v>weight</v>
      </c>
      <c r="P607"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4" t="str">
        <f>Q$604</f>
        <v>io-model.html</v>
      </c>
      <c r="R607" s="168"/>
    </row>
    <row r="608" spans="1:18" ht="96">
      <c r="A608" s="4" t="str">
        <f t="shared" si="155"/>
        <v>Government Revenue Accounting</v>
      </c>
      <c r="B608" s="4" t="str">
        <f t="shared" si="155"/>
        <v>National Debt Interest</v>
      </c>
      <c r="C608" s="4" t="str">
        <f t="shared" si="155"/>
        <v>GRA for National Debt Interest</v>
      </c>
      <c r="D608" s="3" t="s">
        <v>1583</v>
      </c>
      <c r="F608" s="3" t="s">
        <v>1587</v>
      </c>
      <c r="H608" s="108">
        <v>584</v>
      </c>
      <c r="I608" s="4" t="str">
        <f>I$604</f>
        <v>Yes</v>
      </c>
      <c r="J608" s="104"/>
      <c r="K608" s="104"/>
      <c r="L608" s="4">
        <f t="shared" si="156"/>
        <v>0</v>
      </c>
      <c r="M608" s="4">
        <f t="shared" si="156"/>
        <v>10</v>
      </c>
      <c r="N608" s="4">
        <f t="shared" si="156"/>
        <v>1</v>
      </c>
      <c r="O608" s="4" t="str">
        <f t="shared" si="156"/>
        <v>weight</v>
      </c>
      <c r="P608"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4" t="str">
        <f>Q$604</f>
        <v>io-model.html</v>
      </c>
      <c r="R608" s="168"/>
    </row>
    <row r="609" spans="1:18" ht="96">
      <c r="A609" s="3" t="s">
        <v>1562</v>
      </c>
      <c r="B609" s="3" t="s">
        <v>1569</v>
      </c>
      <c r="C609" s="3" t="s">
        <v>1578</v>
      </c>
      <c r="D609" s="3" t="s">
        <v>1579</v>
      </c>
      <c r="F609" s="3" t="s">
        <v>1584</v>
      </c>
      <c r="H609" s="108">
        <v>585</v>
      </c>
      <c r="I609" s="3" t="s">
        <v>46</v>
      </c>
      <c r="J609" s="104"/>
      <c r="K609" s="104"/>
      <c r="L609" s="3">
        <v>0</v>
      </c>
      <c r="M609" s="3">
        <v>10</v>
      </c>
      <c r="N609" s="3">
        <v>1</v>
      </c>
      <c r="O609" s="3" t="s">
        <v>1479</v>
      </c>
      <c r="P609" s="4"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3" t="s">
        <v>1480</v>
      </c>
      <c r="R609" s="168"/>
    </row>
    <row r="610" spans="1:18" ht="96">
      <c r="A610" s="4" t="str">
        <f t="shared" ref="A610:C613" si="157">A$609</f>
        <v>Government Revenue Accounting</v>
      </c>
      <c r="B610" s="4" t="str">
        <f t="shared" si="157"/>
        <v>Remaining Government Cash Flows</v>
      </c>
      <c r="C610" s="4" t="str">
        <f t="shared" si="157"/>
        <v>GRA for Remaining Government Cash Flow Changes</v>
      </c>
      <c r="D610" s="3" t="s">
        <v>1580</v>
      </c>
      <c r="F610" s="3" t="s">
        <v>1886</v>
      </c>
      <c r="H610" s="108">
        <v>586</v>
      </c>
      <c r="I610" s="4" t="str">
        <f>I$609</f>
        <v>Yes</v>
      </c>
      <c r="J610" s="104"/>
      <c r="K610" s="104"/>
      <c r="L610" s="4">
        <f t="shared" ref="L610:O613" si="158">L$609</f>
        <v>0</v>
      </c>
      <c r="M610" s="4">
        <f t="shared" si="158"/>
        <v>10</v>
      </c>
      <c r="N610" s="4">
        <f t="shared" si="158"/>
        <v>1</v>
      </c>
      <c r="O610" s="4" t="str">
        <f t="shared" si="158"/>
        <v>weight</v>
      </c>
      <c r="P610" s="4"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4" t="str">
        <f>Q$609</f>
        <v>io-model.html</v>
      </c>
      <c r="R610" s="168"/>
    </row>
    <row r="611" spans="1:18" ht="96">
      <c r="A611" s="4" t="str">
        <f t="shared" si="157"/>
        <v>Government Revenue Accounting</v>
      </c>
      <c r="B611" s="4" t="str">
        <f t="shared" si="157"/>
        <v>Remaining Government Cash Flows</v>
      </c>
      <c r="C611" s="4" t="str">
        <f t="shared" si="157"/>
        <v>GRA for Remaining Government Cash Flow Changes</v>
      </c>
      <c r="D611" s="3" t="s">
        <v>1581</v>
      </c>
      <c r="F611" s="3" t="s">
        <v>1585</v>
      </c>
      <c r="H611" s="108">
        <v>587</v>
      </c>
      <c r="I611" s="4" t="str">
        <f>I$609</f>
        <v>Yes</v>
      </c>
      <c r="J611" s="104"/>
      <c r="K611" s="104"/>
      <c r="L611" s="4">
        <f t="shared" si="158"/>
        <v>0</v>
      </c>
      <c r="M611" s="4">
        <f t="shared" si="158"/>
        <v>10</v>
      </c>
      <c r="N611" s="4">
        <f t="shared" si="158"/>
        <v>1</v>
      </c>
      <c r="O611" s="4" t="str">
        <f t="shared" si="158"/>
        <v>weight</v>
      </c>
      <c r="P611" s="4"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4" t="str">
        <f>Q$609</f>
        <v>io-model.html</v>
      </c>
      <c r="R611" s="168"/>
    </row>
    <row r="612" spans="1:18" ht="80">
      <c r="A612" s="4" t="str">
        <f t="shared" si="157"/>
        <v>Government Revenue Accounting</v>
      </c>
      <c r="B612" s="4" t="str">
        <f t="shared" si="157"/>
        <v>Remaining Government Cash Flows</v>
      </c>
      <c r="C612" s="4" t="str">
        <f t="shared" si="157"/>
        <v>GRA for Remaining Government Cash Flow Changes</v>
      </c>
      <c r="D612" s="3" t="s">
        <v>1582</v>
      </c>
      <c r="F612" s="3" t="s">
        <v>1586</v>
      </c>
      <c r="H612" s="108">
        <v>588</v>
      </c>
      <c r="I612" s="4" t="str">
        <f>I$609</f>
        <v>Yes</v>
      </c>
      <c r="J612" s="104"/>
      <c r="K612" s="104"/>
      <c r="L612" s="4">
        <f t="shared" si="158"/>
        <v>0</v>
      </c>
      <c r="M612" s="4">
        <f t="shared" si="158"/>
        <v>10</v>
      </c>
      <c r="N612" s="4">
        <f t="shared" si="158"/>
        <v>1</v>
      </c>
      <c r="O612" s="4" t="str">
        <f t="shared" si="158"/>
        <v>weight</v>
      </c>
      <c r="P612" s="4"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4" t="str">
        <f>Q$609</f>
        <v>io-model.html</v>
      </c>
      <c r="R612" s="168"/>
    </row>
    <row r="613" spans="1:18" ht="96">
      <c r="A613" s="4" t="str">
        <f t="shared" si="157"/>
        <v>Government Revenue Accounting</v>
      </c>
      <c r="B613" s="4" t="str">
        <f t="shared" si="157"/>
        <v>Remaining Government Cash Flows</v>
      </c>
      <c r="C613" s="4" t="str">
        <f t="shared" si="157"/>
        <v>GRA for Remaining Government Cash Flow Changes</v>
      </c>
      <c r="D613" s="3" t="s">
        <v>1583</v>
      </c>
      <c r="F613" s="3" t="s">
        <v>1587</v>
      </c>
      <c r="H613" s="108">
        <v>589</v>
      </c>
      <c r="I613" s="4" t="str">
        <f>I$609</f>
        <v>Yes</v>
      </c>
      <c r="J613" s="104"/>
      <c r="K613" s="104"/>
      <c r="L613" s="4">
        <f t="shared" si="158"/>
        <v>0</v>
      </c>
      <c r="M613" s="4">
        <f t="shared" si="158"/>
        <v>10</v>
      </c>
      <c r="N613" s="4">
        <f t="shared" si="158"/>
        <v>1</v>
      </c>
      <c r="O613" s="4" t="str">
        <f t="shared" si="158"/>
        <v>weight</v>
      </c>
      <c r="P613" s="4"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4" t="str">
        <f>Q$609</f>
        <v>io-model.html</v>
      </c>
      <c r="R613" s="168"/>
    </row>
    <row r="614" spans="1:18">
      <c r="H614" s="3"/>
      <c r="J614" s="3"/>
      <c r="R614" s="168"/>
    </row>
    <row r="615" spans="1:18">
      <c r="H615" s="3"/>
      <c r="J615" s="3"/>
      <c r="R615" s="168"/>
    </row>
    <row r="616" spans="1:18">
      <c r="H616" s="3"/>
      <c r="J616" s="3"/>
      <c r="R616" s="168"/>
    </row>
    <row r="617" spans="1:18">
      <c r="H617" s="3"/>
      <c r="J617" s="3"/>
      <c r="R617" s="168"/>
    </row>
    <row r="618" spans="1:18">
      <c r="H618" s="3"/>
      <c r="J618" s="3"/>
      <c r="R618" s="168"/>
    </row>
  </sheetData>
  <sortState xmlns:xlrd2="http://schemas.microsoft.com/office/spreadsheetml/2017/richdata2" ref="A129:I149">
    <sortCondition ref="B129:B14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46" operator="containsText" text="No">
      <formula>NOT(ISERROR(SEARCH("No",I1)))</formula>
    </cfRule>
  </conditionalFormatting>
  <conditionalFormatting sqref="I552">
    <cfRule type="containsText" dxfId="52" priority="45" operator="containsText" text="No">
      <formula>NOT(ISERROR(SEARCH("No",I552)))</formula>
    </cfRule>
  </conditionalFormatting>
  <conditionalFormatting sqref="I66 I74 I22 I32 I42 I52">
    <cfRule type="containsText" dxfId="51" priority="44" operator="containsText" text="No">
      <formula>NOT(ISERROR(SEARCH("No",I22)))</formula>
    </cfRule>
  </conditionalFormatting>
  <conditionalFormatting sqref="I75">
    <cfRule type="containsText" dxfId="50" priority="43" operator="containsText" text="No">
      <formula>NOT(ISERROR(SEARCH("No",I75)))</formula>
    </cfRule>
  </conditionalFormatting>
  <conditionalFormatting sqref="I65">
    <cfRule type="containsText" dxfId="49" priority="42" operator="containsText" text="No">
      <formula>NOT(ISERROR(SEARCH("No",I65)))</formula>
    </cfRule>
  </conditionalFormatting>
  <conditionalFormatting sqref="I67:I73">
    <cfRule type="containsText" dxfId="48" priority="41" operator="containsText" text="No">
      <formula>NOT(ISERROR(SEARCH("No",I67)))</formula>
    </cfRule>
  </conditionalFormatting>
  <conditionalFormatting sqref="I89">
    <cfRule type="containsText" dxfId="47" priority="40" operator="containsText" text="No">
      <formula>NOT(ISERROR(SEARCH("No",I89)))</formula>
    </cfRule>
  </conditionalFormatting>
  <conditionalFormatting sqref="I100">
    <cfRule type="containsText" dxfId="46" priority="39" operator="containsText" text="No">
      <formula>NOT(ISERROR(SEARCH("No",I100)))</formula>
    </cfRule>
  </conditionalFormatting>
  <conditionalFormatting sqref="I516">
    <cfRule type="containsText" dxfId="45" priority="38" operator="containsText" text="No">
      <formula>NOT(ISERROR(SEARCH("No",I516)))</formula>
    </cfRule>
  </conditionalFormatting>
  <conditionalFormatting sqref="I550">
    <cfRule type="containsText" dxfId="44" priority="37" operator="containsText" text="No">
      <formula>NOT(ISERROR(SEARCH("No",I550)))</formula>
    </cfRule>
  </conditionalFormatting>
  <conditionalFormatting sqref="I60:I62">
    <cfRule type="containsText" dxfId="43" priority="36" operator="containsText" text="No">
      <formula>NOT(ISERROR(SEARCH("No",I60)))</formula>
    </cfRule>
  </conditionalFormatting>
  <conditionalFormatting sqref="I50:I51">
    <cfRule type="containsText" dxfId="42" priority="35" operator="containsText" text="No">
      <formula>NOT(ISERROR(SEARCH("No",I50)))</formula>
    </cfRule>
  </conditionalFormatting>
  <conditionalFormatting sqref="I40:I41">
    <cfRule type="containsText" dxfId="41" priority="34" operator="containsText" text="No">
      <formula>NOT(ISERROR(SEARCH("No",I40)))</formula>
    </cfRule>
  </conditionalFormatting>
  <conditionalFormatting sqref="I30:I31">
    <cfRule type="containsText" dxfId="40" priority="33" operator="containsText" text="No">
      <formula>NOT(ISERROR(SEARCH("No",I30)))</formula>
    </cfRule>
  </conditionalFormatting>
  <conditionalFormatting sqref="I20:I21">
    <cfRule type="containsText" dxfId="39" priority="32" operator="containsText" text="No">
      <formula>NOT(ISERROR(SEARCH("No",I20)))</formula>
    </cfRule>
  </conditionalFormatting>
  <conditionalFormatting sqref="I10:I11">
    <cfRule type="containsText" dxfId="38" priority="31" operator="containsText" text="No">
      <formula>NOT(ISERROR(SEARCH("No",I10)))</formula>
    </cfRule>
  </conditionalFormatting>
  <conditionalFormatting sqref="I23">
    <cfRule type="containsText" dxfId="37" priority="30" operator="containsText" text="No">
      <formula>NOT(ISERROR(SEARCH("No",I23)))</formula>
    </cfRule>
  </conditionalFormatting>
  <conditionalFormatting sqref="I25:I29">
    <cfRule type="containsText" dxfId="36" priority="29" operator="containsText" text="No">
      <formula>NOT(ISERROR(SEARCH("No",I25)))</formula>
    </cfRule>
  </conditionalFormatting>
  <conditionalFormatting sqref="I37">
    <cfRule type="containsText" dxfId="35" priority="28" operator="containsText" text="No">
      <formula>NOT(ISERROR(SEARCH("No",I37)))</formula>
    </cfRule>
  </conditionalFormatting>
  <conditionalFormatting sqref="I47">
    <cfRule type="containsText" dxfId="34" priority="27" operator="containsText" text="No">
      <formula>NOT(ISERROR(SEARCH("No",I47)))</formula>
    </cfRule>
  </conditionalFormatting>
  <conditionalFormatting sqref="I101:I110">
    <cfRule type="containsText" dxfId="33" priority="26" operator="containsText" text="No">
      <formula>NOT(ISERROR(SEARCH("No",I101)))</formula>
    </cfRule>
  </conditionalFormatting>
  <conditionalFormatting sqref="I111:I112">
    <cfRule type="containsText" dxfId="32" priority="25" operator="containsText" text="No">
      <formula>NOT(ISERROR(SEARCH("No",I111)))</formula>
    </cfRule>
  </conditionalFormatting>
  <conditionalFormatting sqref="I340">
    <cfRule type="containsText" dxfId="31" priority="24" operator="containsText" text="No">
      <formula>NOT(ISERROR(SEARCH("No",I340)))</formula>
    </cfRule>
  </conditionalFormatting>
  <conditionalFormatting sqref="I350">
    <cfRule type="containsText" dxfId="30" priority="23" operator="containsText" text="No">
      <formula>NOT(ISERROR(SEARCH("No",I350)))</formula>
    </cfRule>
  </conditionalFormatting>
  <conditionalFormatting sqref="I360">
    <cfRule type="containsText" dxfId="29" priority="22" operator="containsText" text="No">
      <formula>NOT(ISERROR(SEARCH("No",I360)))</formula>
    </cfRule>
  </conditionalFormatting>
  <conditionalFormatting sqref="I370">
    <cfRule type="containsText" dxfId="28" priority="21" operator="containsText" text="No">
      <formula>NOT(ISERROR(SEARCH("No",I370)))</formula>
    </cfRule>
  </conditionalFormatting>
  <conditionalFormatting sqref="I380">
    <cfRule type="containsText" dxfId="27" priority="20" operator="containsText" text="No">
      <formula>NOT(ISERROR(SEARCH("No",I380)))</formula>
    </cfRule>
  </conditionalFormatting>
  <conditionalFormatting sqref="I390">
    <cfRule type="containsText" dxfId="26" priority="19" operator="containsText" text="No">
      <formula>NOT(ISERROR(SEARCH("No",I390)))</formula>
    </cfRule>
  </conditionalFormatting>
  <conditionalFormatting sqref="I400">
    <cfRule type="containsText" dxfId="25" priority="18" operator="containsText" text="No">
      <formula>NOT(ISERROR(SEARCH("No",I400)))</formula>
    </cfRule>
  </conditionalFormatting>
  <conditionalFormatting sqref="I337">
    <cfRule type="containsText" dxfId="24" priority="17" operator="containsText" text="No">
      <formula>NOT(ISERROR(SEARCH("No",I337)))</formula>
    </cfRule>
  </conditionalFormatting>
  <conditionalFormatting sqref="I338:I339">
    <cfRule type="containsText" dxfId="23" priority="16" operator="containsText" text="No">
      <formula>NOT(ISERROR(SEARCH("No",I338)))</formula>
    </cfRule>
  </conditionalFormatting>
  <conditionalFormatting sqref="I348:I349">
    <cfRule type="containsText" dxfId="22" priority="15" operator="containsText" text="No">
      <formula>NOT(ISERROR(SEARCH("No",I348)))</formula>
    </cfRule>
  </conditionalFormatting>
  <conditionalFormatting sqref="I347">
    <cfRule type="containsText" dxfId="21" priority="14" operator="containsText" text="No">
      <formula>NOT(ISERROR(SEARCH("No",I347)))</formula>
    </cfRule>
  </conditionalFormatting>
  <conditionalFormatting sqref="I358:I359">
    <cfRule type="containsText" dxfId="20" priority="13" operator="containsText" text="No">
      <formula>NOT(ISERROR(SEARCH("No",I358)))</formula>
    </cfRule>
  </conditionalFormatting>
  <conditionalFormatting sqref="I357">
    <cfRule type="containsText" dxfId="19" priority="12" operator="containsText" text="No">
      <formula>NOT(ISERROR(SEARCH("No",I357)))</formula>
    </cfRule>
  </conditionalFormatting>
  <conditionalFormatting sqref="I368">
    <cfRule type="containsText" dxfId="18" priority="11" operator="containsText" text="No">
      <formula>NOT(ISERROR(SEARCH("No",I368)))</formula>
    </cfRule>
  </conditionalFormatting>
  <conditionalFormatting sqref="I367">
    <cfRule type="containsText" dxfId="17" priority="10" operator="containsText" text="No">
      <formula>NOT(ISERROR(SEARCH("No",I367)))</formula>
    </cfRule>
  </conditionalFormatting>
  <conditionalFormatting sqref="I369">
    <cfRule type="containsText" dxfId="16" priority="9" operator="containsText" text="No">
      <formula>NOT(ISERROR(SEARCH("No",I369)))</formula>
    </cfRule>
  </conditionalFormatting>
  <conditionalFormatting sqref="I388:I389">
    <cfRule type="containsText" dxfId="15" priority="8" operator="containsText" text="No">
      <formula>NOT(ISERROR(SEARCH("No",I388)))</formula>
    </cfRule>
  </conditionalFormatting>
  <conditionalFormatting sqref="I387">
    <cfRule type="containsText" dxfId="14" priority="7" operator="containsText" text="No">
      <formula>NOT(ISERROR(SEARCH("No",I387)))</formula>
    </cfRule>
  </conditionalFormatting>
  <conditionalFormatting sqref="I383">
    <cfRule type="containsText" dxfId="13" priority="6" operator="containsText" text="No">
      <formula>NOT(ISERROR(SEARCH("No",I383)))</formula>
    </cfRule>
  </conditionalFormatting>
  <conditionalFormatting sqref="I385">
    <cfRule type="containsText" dxfId="12" priority="5" operator="containsText" text="No">
      <formula>NOT(ISERROR(SEARCH("No",I385)))</formula>
    </cfRule>
  </conditionalFormatting>
  <conditionalFormatting sqref="I398:I399">
    <cfRule type="containsText" dxfId="11" priority="4" operator="containsText" text="No">
      <formula>NOT(ISERROR(SEARCH("No",I398)))</formula>
    </cfRule>
  </conditionalFormatting>
  <conditionalFormatting sqref="I397">
    <cfRule type="containsText" dxfId="10" priority="3" operator="containsText" text="No">
      <formula>NOT(ISERROR(SEARCH("No",I397)))</formula>
    </cfRule>
  </conditionalFormatting>
  <conditionalFormatting sqref="I533:I534">
    <cfRule type="containsText" dxfId="9" priority="2" operator="containsText" text="No">
      <formula>NOT(ISERROR(SEARCH("No",I533)))</formula>
    </cfRule>
  </conditionalFormatting>
  <conditionalFormatting sqref="I567">
    <cfRule type="containsText" dxfId="8" priority="1" operator="containsText" text="No">
      <formula>NOT(ISERROR(SEARCH("No",I567)))</formula>
    </cfRule>
  </conditionalFormatting>
  <hyperlinks>
    <hyperlink ref="T423" r:id="rId1" display="https://www.fas.org/sgp/crs/misc/R40562.pdf, p.3, paragraph 1" xr:uid="{0A8C7E92-1544-0849-A931-924D06BCA33A}"/>
    <hyperlink ref="S101" r:id="rId2" xr:uid="{0AD32CD1-C1D1-BE49-A169-9D6D709E9C3D}"/>
    <hyperlink ref="S290" r:id="rId3" xr:uid="{3D4628AF-2FD8-D743-A934-EE24A5832B24}"/>
    <hyperlink ref="S287" r:id="rId4" xr:uid="{0C7E6C11-9512-8346-B67F-11EF1A1AD0D0}"/>
    <hyperlink ref="S288:S289" r:id="rId5" display="https://www.energysage.com/solar/cost-benefit/solar-investment-tax-credit/" xr:uid="{7464760B-CD36-A14E-9CAE-E53BEA0DD08E}"/>
    <hyperlink ref="S292" r:id="rId6" xr:uid="{1A4E96A7-0552-3149-B730-7628DD6A64C9}"/>
    <hyperlink ref="S285" r:id="rId7" xr:uid="{EC814863-23B6-9945-95FB-3226043B8CF9}"/>
    <hyperlink ref="S64" r:id="rId8" display="https://autoalliance.org/energy-environment/state-electric-vehicle-mandate/" xr:uid="{B6593172-EB6F-174F-A58E-5F59B0324497}"/>
  </hyperlinks>
  <pageMargins left="0.7" right="0.7" top="0.75" bottom="0.75" header="0.3" footer="0.3"/>
  <pageSetup orientation="portrait" horizontalDpi="1200" verticalDpi="1200" r:id="rId9"/>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baseColWidth="10" defaultColWidth="9.1640625" defaultRowHeight="15"/>
  <cols>
    <col min="1" max="2" width="76.83203125" style="56" bestFit="1" customWidth="1"/>
    <col min="3" max="16384" width="9.1640625" style="56"/>
  </cols>
  <sheetData>
    <row r="1" spans="1:2">
      <c r="A1" s="183" t="s">
        <v>1346</v>
      </c>
      <c r="B1" s="183"/>
    </row>
    <row r="2" spans="1:2">
      <c r="A2" s="93" t="s">
        <v>1347</v>
      </c>
      <c r="B2" s="93" t="s">
        <v>1348</v>
      </c>
    </row>
    <row r="3" spans="1:2" ht="16">
      <c r="A3" s="94" t="s">
        <v>353</v>
      </c>
      <c r="B3" s="56" t="str">
        <f>A3</f>
        <v>million metric tons / year</v>
      </c>
    </row>
    <row r="4" spans="1:2" ht="16">
      <c r="A4" s="94" t="s">
        <v>1452</v>
      </c>
      <c r="B4" s="56" t="str">
        <f>A4</f>
        <v>g CO2e / 2019 dollar</v>
      </c>
    </row>
    <row r="5" spans="1:2" ht="16">
      <c r="A5" s="95" t="s">
        <v>663</v>
      </c>
      <c r="B5" s="56" t="str">
        <f t="shared" ref="B5:B40" si="0">A5</f>
        <v>thousand metric tons / year</v>
      </c>
    </row>
    <row r="6" spans="1:2" ht="16">
      <c r="A6" s="95" t="s">
        <v>1453</v>
      </c>
      <c r="B6" s="56" t="str">
        <f>A6</f>
        <v>g CO2 / 2019 dollar</v>
      </c>
    </row>
    <row r="7" spans="1:2" ht="16">
      <c r="A7" s="95" t="s">
        <v>1609</v>
      </c>
      <c r="B7" s="56" t="str">
        <f t="shared" si="0"/>
        <v>2019 dollars / ton CO2e abated, Annual average abatement (MtCO2e)</v>
      </c>
    </row>
    <row r="8" spans="1:2" ht="16">
      <c r="A8" s="95" t="s">
        <v>1454</v>
      </c>
      <c r="B8" s="56" t="str">
        <f t="shared" si="0"/>
        <v>billion 2019 dollars / year</v>
      </c>
    </row>
    <row r="9" spans="1:2" ht="16">
      <c r="A9" s="95" t="s">
        <v>1497</v>
      </c>
      <c r="B9" s="56" t="str">
        <f t="shared" si="0"/>
        <v>billion 2019 dollars</v>
      </c>
    </row>
    <row r="10" spans="1:2" ht="16">
      <c r="A10" s="95" t="s">
        <v>1396</v>
      </c>
      <c r="B10" s="56" t="str">
        <f t="shared" si="0"/>
        <v>jobs</v>
      </c>
    </row>
    <row r="11" spans="1:2" ht="16">
      <c r="A11" s="95" t="s">
        <v>1442</v>
      </c>
      <c r="B11" s="56" t="str">
        <f t="shared" si="0"/>
        <v>incidents / year</v>
      </c>
    </row>
    <row r="12" spans="1:2" ht="16">
      <c r="A12" s="95" t="s">
        <v>1418</v>
      </c>
      <c r="B12" s="56" t="str">
        <f t="shared" si="0"/>
        <v>% change</v>
      </c>
    </row>
    <row r="13" spans="1:2" ht="16">
      <c r="A13" s="95" t="s">
        <v>1455</v>
      </c>
      <c r="B13" s="56" t="str">
        <f t="shared" si="0"/>
        <v>2019 dollars / employee-year</v>
      </c>
    </row>
    <row r="14" spans="1:2" ht="16">
      <c r="A14" s="95" t="s">
        <v>354</v>
      </c>
      <c r="B14" s="56" t="str">
        <f t="shared" si="0"/>
        <v>lives / year</v>
      </c>
    </row>
    <row r="15" spans="1:2" ht="16">
      <c r="A15" s="95" t="s">
        <v>355</v>
      </c>
      <c r="B15" s="56" t="str">
        <f t="shared" si="0"/>
        <v>terawatt-hours (TWh) / year</v>
      </c>
    </row>
    <row r="16" spans="1:2" ht="16">
      <c r="A16" s="95" t="s">
        <v>356</v>
      </c>
      <c r="B16" s="56" t="str">
        <f t="shared" si="0"/>
        <v>gigawatts (GW) / year</v>
      </c>
    </row>
    <row r="17" spans="1:2" ht="16">
      <c r="A17" s="95" t="s">
        <v>1456</v>
      </c>
      <c r="B17" s="56" t="str">
        <f t="shared" si="0"/>
        <v>2019 dollars / megawatt-hour (MWh)</v>
      </c>
    </row>
    <row r="18" spans="1:2" ht="16">
      <c r="A18" s="95" t="s">
        <v>900</v>
      </c>
      <c r="B18" s="56" t="str">
        <f t="shared" si="0"/>
        <v>cubic km / yr</v>
      </c>
    </row>
    <row r="19" spans="1:2" ht="16">
      <c r="A19" s="95" t="s">
        <v>742</v>
      </c>
      <c r="B19" s="56" t="str">
        <f t="shared" si="0"/>
        <v>trillion passenger-miles / year</v>
      </c>
    </row>
    <row r="20" spans="1:2" ht="16">
      <c r="A20" s="95" t="s">
        <v>743</v>
      </c>
      <c r="B20" s="56" t="str">
        <f t="shared" si="0"/>
        <v>trillion freight ton-miles / year</v>
      </c>
    </row>
    <row r="21" spans="1:2" ht="16">
      <c r="A21" s="95" t="s">
        <v>487</v>
      </c>
      <c r="B21" s="56" t="str">
        <f t="shared" si="0"/>
        <v>million vehicles / year</v>
      </c>
    </row>
    <row r="22" spans="1:2" ht="16">
      <c r="A22" s="95" t="s">
        <v>721</v>
      </c>
      <c r="B22" s="56" t="str">
        <f t="shared" si="0"/>
        <v>thousand vehicles / year</v>
      </c>
    </row>
    <row r="23" spans="1:2" ht="16">
      <c r="A23" s="95" t="s">
        <v>720</v>
      </c>
      <c r="B23" s="56" t="str">
        <f t="shared" si="0"/>
        <v>million vehicles</v>
      </c>
    </row>
    <row r="24" spans="1:2" ht="16">
      <c r="A24" s="95" t="s">
        <v>751</v>
      </c>
      <c r="B24" s="56" t="str">
        <f t="shared" si="0"/>
        <v>thousand vehicles</v>
      </c>
    </row>
    <row r="25" spans="1:2" ht="16">
      <c r="A25" s="95" t="s">
        <v>465</v>
      </c>
      <c r="B25" s="56" t="str">
        <f t="shared" si="0"/>
        <v>quads / year</v>
      </c>
    </row>
    <row r="26" spans="1:2" ht="16">
      <c r="A26" s="95" t="s">
        <v>1457</v>
      </c>
      <c r="B26" s="56" t="str">
        <f>A26</f>
        <v>thousand BTU / 2019 dollar</v>
      </c>
    </row>
    <row r="27" spans="1:2" ht="16">
      <c r="A27" s="95" t="s">
        <v>726</v>
      </c>
      <c r="B27" s="56" t="str">
        <f t="shared" si="0"/>
        <v>millions of short tons / year</v>
      </c>
    </row>
    <row r="28" spans="1:2" ht="16">
      <c r="A28" s="95" t="s">
        <v>727</v>
      </c>
      <c r="B28" s="56" t="str">
        <f t="shared" si="0"/>
        <v>trillion cubic feet / year</v>
      </c>
    </row>
    <row r="29" spans="1:2" ht="16">
      <c r="A29" s="95" t="s">
        <v>655</v>
      </c>
      <c r="B29" s="56" t="str">
        <f t="shared" si="0"/>
        <v>million barrels / year</v>
      </c>
    </row>
    <row r="30" spans="1:2" ht="16">
      <c r="A30" s="95" t="s">
        <v>1106</v>
      </c>
      <c r="B30" s="56" t="str">
        <f t="shared" si="0"/>
        <v>million gallons / year</v>
      </c>
    </row>
    <row r="31" spans="1:2" ht="16">
      <c r="A31" s="95" t="s">
        <v>799</v>
      </c>
      <c r="B31" s="56" t="str">
        <f t="shared" si="0"/>
        <v>trillion BTU / year</v>
      </c>
    </row>
    <row r="32" spans="1:2" ht="16">
      <c r="A32" s="95" t="s">
        <v>1458</v>
      </c>
      <c r="B32" s="56" t="str">
        <f t="shared" si="0"/>
        <v>2019 dollars / short ton</v>
      </c>
    </row>
    <row r="33" spans="1:2" ht="16">
      <c r="A33" s="95" t="s">
        <v>1459</v>
      </c>
      <c r="B33" s="56" t="str">
        <f t="shared" si="0"/>
        <v>2019 dollars / thousand cubic feet</v>
      </c>
    </row>
    <row r="34" spans="1:2" ht="16">
      <c r="A34" s="95" t="s">
        <v>1460</v>
      </c>
      <c r="B34" s="56" t="str">
        <f t="shared" si="0"/>
        <v>2019 dollars / gallon</v>
      </c>
    </row>
    <row r="35" spans="1:2" ht="16">
      <c r="A35" s="95" t="s">
        <v>1461</v>
      </c>
      <c r="B35" s="56" t="str">
        <f t="shared" si="0"/>
        <v>2019 dollars / barrel</v>
      </c>
    </row>
    <row r="36" spans="1:2" ht="16">
      <c r="A36" s="95" t="s">
        <v>1462</v>
      </c>
      <c r="B36" s="56" t="str">
        <f t="shared" si="0"/>
        <v>2019 dollars / kg</v>
      </c>
    </row>
    <row r="37" spans="1:2" ht="16">
      <c r="A37" s="95" t="s">
        <v>1463</v>
      </c>
      <c r="B37" s="56" t="str">
        <f t="shared" si="0"/>
        <v>2019 dollars / kilowatt-hour (kWh)</v>
      </c>
    </row>
    <row r="38" spans="1:2" ht="16">
      <c r="A38" s="95" t="s">
        <v>1464</v>
      </c>
      <c r="B38" s="56" t="str">
        <f t="shared" si="0"/>
        <v>cost of eqpt. to capture 1 metric ton CO2e/yr (2019 dollars)</v>
      </c>
    </row>
    <row r="39" spans="1:2" ht="16">
      <c r="A39" s="95" t="s">
        <v>1465</v>
      </c>
      <c r="B39" s="56" t="str">
        <f t="shared" si="0"/>
        <v>million 2019 dollars / megawatt (MW)</v>
      </c>
    </row>
    <row r="40" spans="1:2" ht="16">
      <c r="A40" s="95" t="s">
        <v>1466</v>
      </c>
      <c r="B40" s="56" t="str">
        <f t="shared" si="0"/>
        <v>cost of eqpt. to produce 1 kg H2/yr (2019 dollars)</v>
      </c>
    </row>
    <row r="42" spans="1:2">
      <c r="A42" s="183" t="s">
        <v>1350</v>
      </c>
      <c r="B42" s="183"/>
    </row>
    <row r="43" spans="1:2">
      <c r="A43" s="93" t="s">
        <v>1347</v>
      </c>
      <c r="B43" s="93" t="s">
        <v>1348</v>
      </c>
    </row>
    <row r="44" spans="1:2">
      <c r="A44" s="52" t="s">
        <v>157</v>
      </c>
      <c r="B44" s="56" t="str">
        <f t="shared" ref="B44:B45" si="1">A44</f>
        <v>$/metric ton CO2e</v>
      </c>
    </row>
    <row r="45" spans="1:2">
      <c r="A45" s="52" t="s">
        <v>159</v>
      </c>
      <c r="B45" s="56"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baseColWidth="10" defaultColWidth="8.83203125" defaultRowHeight="15"/>
  <cols>
    <col min="1" max="1" width="13.33203125" customWidth="1"/>
    <col min="2" max="2" width="9.1640625" style="69"/>
    <col min="4" max="4" width="46" customWidth="1"/>
    <col min="5" max="5" width="9.1640625" customWidth="1"/>
  </cols>
  <sheetData>
    <row r="1" spans="1:4">
      <c r="A1" s="53" t="s">
        <v>998</v>
      </c>
      <c r="B1" s="67"/>
      <c r="C1" s="52"/>
      <c r="D1" s="52"/>
    </row>
    <row r="2" spans="1:4">
      <c r="A2" s="66" t="s">
        <v>962</v>
      </c>
      <c r="B2" s="68" t="s">
        <v>963</v>
      </c>
      <c r="C2" s="66" t="s">
        <v>964</v>
      </c>
      <c r="D2" s="66" t="s">
        <v>965</v>
      </c>
    </row>
    <row r="3" spans="1:4">
      <c r="A3" s="56" t="s">
        <v>972</v>
      </c>
      <c r="B3" s="69" t="s">
        <v>983</v>
      </c>
      <c r="C3" s="75"/>
      <c r="D3" t="s">
        <v>443</v>
      </c>
    </row>
    <row r="4" spans="1:4">
      <c r="A4" s="56" t="s">
        <v>980</v>
      </c>
      <c r="B4" s="70" t="s">
        <v>981</v>
      </c>
      <c r="C4" s="74"/>
      <c r="D4" t="s">
        <v>99</v>
      </c>
    </row>
    <row r="5" spans="1:4">
      <c r="A5" t="s">
        <v>1009</v>
      </c>
      <c r="B5" s="69" t="s">
        <v>1003</v>
      </c>
      <c r="C5" s="85"/>
      <c r="D5" t="s">
        <v>98</v>
      </c>
    </row>
    <row r="6" spans="1:4">
      <c r="A6" s="56" t="s">
        <v>987</v>
      </c>
      <c r="B6" s="69" t="s">
        <v>1004</v>
      </c>
      <c r="C6" s="79"/>
      <c r="D6" t="s">
        <v>999</v>
      </c>
    </row>
    <row r="7" spans="1:4">
      <c r="A7" s="56" t="s">
        <v>1010</v>
      </c>
      <c r="B7" s="69" t="s">
        <v>732</v>
      </c>
      <c r="C7" s="84"/>
      <c r="D7" t="s">
        <v>1000</v>
      </c>
    </row>
    <row r="8" spans="1:4">
      <c r="A8" t="s">
        <v>1008</v>
      </c>
      <c r="B8" s="69" t="s">
        <v>1005</v>
      </c>
      <c r="C8" s="87"/>
      <c r="D8" t="s">
        <v>459</v>
      </c>
    </row>
    <row r="9" spans="1:4">
      <c r="A9" s="56" t="s">
        <v>988</v>
      </c>
      <c r="B9" s="69" t="s">
        <v>984</v>
      </c>
      <c r="C9" s="78"/>
      <c r="D9" t="s">
        <v>462</v>
      </c>
    </row>
    <row r="10" spans="1:4">
      <c r="A10" s="56" t="s">
        <v>961</v>
      </c>
      <c r="B10" s="71" t="s">
        <v>968</v>
      </c>
      <c r="C10" s="65"/>
      <c r="D10" t="s">
        <v>96</v>
      </c>
    </row>
    <row r="11" spans="1:4">
      <c r="A11" s="56" t="s">
        <v>989</v>
      </c>
      <c r="B11" s="69" t="s">
        <v>985</v>
      </c>
      <c r="C11" s="80"/>
      <c r="D11" t="s">
        <v>95</v>
      </c>
    </row>
    <row r="12" spans="1:4">
      <c r="A12" s="56" t="s">
        <v>971</v>
      </c>
      <c r="B12" s="70" t="s">
        <v>976</v>
      </c>
      <c r="C12" s="76"/>
      <c r="D12" t="s">
        <v>1001</v>
      </c>
    </row>
    <row r="13" spans="1:4">
      <c r="A13" t="s">
        <v>1012</v>
      </c>
      <c r="B13" s="69" t="s">
        <v>1006</v>
      </c>
      <c r="C13" s="86"/>
      <c r="D13" t="s">
        <v>912</v>
      </c>
    </row>
    <row r="14" spans="1:4">
      <c r="A14" s="56" t="s">
        <v>974</v>
      </c>
      <c r="B14" s="70" t="s">
        <v>975</v>
      </c>
      <c r="C14" s="64"/>
      <c r="D14" t="s">
        <v>304</v>
      </c>
    </row>
    <row r="15" spans="1:4" s="56" customFormat="1">
      <c r="A15" s="56" t="s">
        <v>1057</v>
      </c>
      <c r="B15" s="70" t="s">
        <v>1059</v>
      </c>
      <c r="C15" s="90"/>
      <c r="D15" s="56" t="s">
        <v>1056</v>
      </c>
    </row>
    <row r="16" spans="1:4" s="56" customFormat="1">
      <c r="A16" s="56" t="s">
        <v>1058</v>
      </c>
      <c r="B16" s="70">
        <v>740000</v>
      </c>
      <c r="C16" s="91"/>
      <c r="D16" s="56" t="s">
        <v>910</v>
      </c>
    </row>
    <row r="17" spans="1:4">
      <c r="A17" s="56" t="s">
        <v>990</v>
      </c>
      <c r="B17" s="69" t="s">
        <v>986</v>
      </c>
      <c r="C17" s="81"/>
      <c r="D17" t="s">
        <v>305</v>
      </c>
    </row>
    <row r="18" spans="1:4">
      <c r="A18" s="56" t="s">
        <v>973</v>
      </c>
      <c r="B18" s="70" t="s">
        <v>978</v>
      </c>
      <c r="C18" s="73"/>
      <c r="D18" t="s">
        <v>301</v>
      </c>
    </row>
    <row r="19" spans="1:4">
      <c r="A19" s="62" t="s">
        <v>997</v>
      </c>
      <c r="B19" s="82" t="s">
        <v>996</v>
      </c>
      <c r="C19" s="83"/>
      <c r="D19" t="s">
        <v>451</v>
      </c>
    </row>
    <row r="20" spans="1:4">
      <c r="A20" s="56" t="s">
        <v>967</v>
      </c>
      <c r="B20" s="70" t="s">
        <v>977</v>
      </c>
      <c r="C20" s="72"/>
      <c r="D20" t="s">
        <v>454</v>
      </c>
    </row>
    <row r="21" spans="1:4">
      <c r="A21" t="s">
        <v>1013</v>
      </c>
      <c r="B21" s="69" t="s">
        <v>1007</v>
      </c>
      <c r="C21" s="88"/>
      <c r="D21" t="s">
        <v>1002</v>
      </c>
    </row>
    <row r="23" spans="1:4" s="56" customFormat="1">
      <c r="A23" s="53" t="s">
        <v>982</v>
      </c>
      <c r="B23" s="67"/>
      <c r="C23" s="52"/>
      <c r="D23" s="52"/>
    </row>
    <row r="24" spans="1:4" s="66" customFormat="1">
      <c r="A24" s="66" t="s">
        <v>962</v>
      </c>
      <c r="B24" s="68" t="s">
        <v>963</v>
      </c>
      <c r="C24" s="66" t="s">
        <v>964</v>
      </c>
      <c r="D24" s="66" t="s">
        <v>1049</v>
      </c>
    </row>
    <row r="25" spans="1:4">
      <c r="A25" t="s">
        <v>988</v>
      </c>
      <c r="B25" s="69" t="s">
        <v>984</v>
      </c>
      <c r="C25" s="78"/>
      <c r="D25" t="s">
        <v>1051</v>
      </c>
    </row>
    <row r="26" spans="1:4" s="56" customFormat="1">
      <c r="A26" s="56" t="s">
        <v>961</v>
      </c>
      <c r="B26" s="71" t="s">
        <v>968</v>
      </c>
      <c r="C26" s="65"/>
      <c r="D26" s="56" t="s">
        <v>1050</v>
      </c>
    </row>
    <row r="27" spans="1:4">
      <c r="A27" t="s">
        <v>973</v>
      </c>
      <c r="B27" s="69" t="s">
        <v>978</v>
      </c>
      <c r="C27" s="73"/>
      <c r="D27" t="s">
        <v>4</v>
      </c>
    </row>
    <row r="28" spans="1:4">
      <c r="A28" t="s">
        <v>987</v>
      </c>
      <c r="B28" s="69" t="s">
        <v>1004</v>
      </c>
      <c r="C28" s="79"/>
      <c r="D28" t="s">
        <v>100</v>
      </c>
    </row>
    <row r="29" spans="1:4">
      <c r="A29" t="s">
        <v>967</v>
      </c>
      <c r="B29" s="69">
        <v>969696</v>
      </c>
      <c r="C29" s="72"/>
      <c r="D29" t="s">
        <v>9</v>
      </c>
    </row>
    <row r="30" spans="1:4">
      <c r="A30" t="s">
        <v>980</v>
      </c>
      <c r="B30" s="69" t="s">
        <v>981</v>
      </c>
      <c r="C30" s="74"/>
      <c r="D30" t="s">
        <v>843</v>
      </c>
    </row>
    <row r="31" spans="1:4">
      <c r="A31" t="s">
        <v>989</v>
      </c>
      <c r="B31" s="69" t="s">
        <v>985</v>
      </c>
      <c r="C31" s="80"/>
      <c r="D31" t="s">
        <v>149</v>
      </c>
    </row>
    <row r="32" spans="1:4" s="56" customFormat="1">
      <c r="A32" s="56" t="s">
        <v>990</v>
      </c>
      <c r="B32" s="69" t="s">
        <v>986</v>
      </c>
      <c r="C32" s="81"/>
      <c r="D32" s="56" t="s">
        <v>852</v>
      </c>
    </row>
    <row r="33" spans="1:4">
      <c r="A33" t="s">
        <v>972</v>
      </c>
      <c r="B33" s="69" t="s">
        <v>983</v>
      </c>
      <c r="C33" s="77"/>
      <c r="D33" t="s">
        <v>929</v>
      </c>
    </row>
    <row r="34" spans="1:4" s="56" customFormat="1">
      <c r="A34" s="56" t="s">
        <v>1057</v>
      </c>
      <c r="B34" s="70" t="s">
        <v>1059</v>
      </c>
      <c r="C34" s="90"/>
      <c r="D34" s="56" t="s">
        <v>1318</v>
      </c>
    </row>
    <row r="36" spans="1:4" s="56" customFormat="1">
      <c r="A36" s="53" t="s">
        <v>991</v>
      </c>
      <c r="B36" s="67"/>
      <c r="C36" s="52"/>
      <c r="D36" s="52"/>
    </row>
    <row r="37" spans="1:4" s="56" customFormat="1">
      <c r="A37" s="66" t="s">
        <v>962</v>
      </c>
      <c r="B37" s="68" t="s">
        <v>963</v>
      </c>
      <c r="C37" s="66" t="s">
        <v>964</v>
      </c>
      <c r="D37" s="66" t="s">
        <v>965</v>
      </c>
    </row>
    <row r="38" spans="1:4" s="56" customFormat="1">
      <c r="A38" s="56" t="s">
        <v>973</v>
      </c>
      <c r="B38" s="70" t="s">
        <v>978</v>
      </c>
      <c r="C38" s="73"/>
      <c r="D38" s="56" t="s">
        <v>992</v>
      </c>
    </row>
    <row r="39" spans="1:4" s="56" customFormat="1">
      <c r="A39" s="56" t="s">
        <v>967</v>
      </c>
      <c r="B39" s="69">
        <v>969696</v>
      </c>
      <c r="C39" s="72"/>
      <c r="D39" s="56" t="s">
        <v>993</v>
      </c>
    </row>
    <row r="40" spans="1:4" s="56" customFormat="1">
      <c r="A40" s="56" t="s">
        <v>980</v>
      </c>
      <c r="B40" s="69" t="s">
        <v>981</v>
      </c>
      <c r="C40" s="74"/>
      <c r="D40" s="56" t="s">
        <v>994</v>
      </c>
    </row>
    <row r="41" spans="1:4" s="56" customFormat="1">
      <c r="A41" s="56" t="s">
        <v>1057</v>
      </c>
      <c r="B41" s="70" t="s">
        <v>1059</v>
      </c>
      <c r="C41" s="90"/>
      <c r="D41" s="56" t="s">
        <v>1319</v>
      </c>
    </row>
    <row r="42" spans="1:4" s="62" customFormat="1">
      <c r="B42" s="82"/>
    </row>
    <row r="43" spans="1:4" s="62" customFormat="1">
      <c r="A43" s="53" t="s">
        <v>995</v>
      </c>
      <c r="B43" s="67"/>
      <c r="C43" s="52"/>
      <c r="D43" s="52"/>
    </row>
    <row r="44" spans="1:4" s="62" customFormat="1">
      <c r="A44" s="66" t="s">
        <v>962</v>
      </c>
      <c r="B44" s="68" t="s">
        <v>963</v>
      </c>
      <c r="C44" s="66" t="s">
        <v>964</v>
      </c>
      <c r="D44" s="66" t="s">
        <v>965</v>
      </c>
    </row>
    <row r="45" spans="1:4" s="62" customFormat="1">
      <c r="A45" s="56" t="s">
        <v>980</v>
      </c>
      <c r="B45" s="69" t="s">
        <v>981</v>
      </c>
      <c r="C45" s="74"/>
      <c r="D45" s="62" t="s">
        <v>502</v>
      </c>
    </row>
    <row r="46" spans="1:4" s="62" customFormat="1">
      <c r="A46" s="56" t="s">
        <v>974</v>
      </c>
      <c r="B46" s="70" t="s">
        <v>975</v>
      </c>
      <c r="C46" s="64"/>
      <c r="D46" s="62" t="s">
        <v>492</v>
      </c>
    </row>
    <row r="47" spans="1:4" s="62" customFormat="1">
      <c r="A47" s="56" t="s">
        <v>973</v>
      </c>
      <c r="B47" s="70" t="s">
        <v>978</v>
      </c>
      <c r="C47" s="73"/>
      <c r="D47" s="62" t="s">
        <v>501</v>
      </c>
    </row>
    <row r="48" spans="1:4" s="62" customFormat="1">
      <c r="A48" s="56" t="s">
        <v>967</v>
      </c>
      <c r="B48" s="70" t="s">
        <v>977</v>
      </c>
      <c r="C48" s="72"/>
      <c r="D48" s="62" t="s">
        <v>493</v>
      </c>
    </row>
    <row r="49" spans="1:4" s="62" customFormat="1">
      <c r="B49" s="89"/>
    </row>
    <row r="50" spans="1:4" s="62" customFormat="1">
      <c r="A50" s="53" t="s">
        <v>1154</v>
      </c>
      <c r="B50" s="67"/>
      <c r="C50" s="52"/>
      <c r="D50" s="52"/>
    </row>
    <row r="51" spans="1:4" s="62" customFormat="1">
      <c r="A51" s="66" t="s">
        <v>962</v>
      </c>
      <c r="B51" s="68" t="s">
        <v>963</v>
      </c>
      <c r="C51" s="66" t="s">
        <v>964</v>
      </c>
      <c r="D51" s="66" t="s">
        <v>965</v>
      </c>
    </row>
    <row r="52" spans="1:4" s="62" customFormat="1">
      <c r="A52" s="56" t="s">
        <v>973</v>
      </c>
      <c r="B52" s="70" t="s">
        <v>978</v>
      </c>
      <c r="C52" s="73"/>
      <c r="D52" s="62" t="s">
        <v>1025</v>
      </c>
    </row>
    <row r="53" spans="1:4" s="62" customFormat="1">
      <c r="A53" s="56" t="s">
        <v>988</v>
      </c>
      <c r="B53" s="69" t="s">
        <v>984</v>
      </c>
      <c r="C53" s="78"/>
      <c r="D53" s="62" t="s">
        <v>1026</v>
      </c>
    </row>
    <row r="54" spans="1:4" s="62" customFormat="1">
      <c r="A54" s="56" t="s">
        <v>987</v>
      </c>
      <c r="B54" s="69" t="s">
        <v>1004</v>
      </c>
      <c r="C54" s="79"/>
      <c r="D54" s="62" t="s">
        <v>1027</v>
      </c>
    </row>
    <row r="55" spans="1:4" s="62" customFormat="1">
      <c r="A55" s="56" t="s">
        <v>980</v>
      </c>
      <c r="B55" s="70" t="s">
        <v>981</v>
      </c>
      <c r="C55" s="74"/>
      <c r="D55" s="62" t="s">
        <v>1028</v>
      </c>
    </row>
    <row r="56" spans="1:4" s="62" customFormat="1">
      <c r="A56" s="56" t="s">
        <v>974</v>
      </c>
      <c r="B56" s="70" t="s">
        <v>975</v>
      </c>
      <c r="C56" s="64"/>
      <c r="D56" s="62" t="s">
        <v>1029</v>
      </c>
    </row>
    <row r="57" spans="1:4" s="56" customFormat="1">
      <c r="B57" s="69"/>
      <c r="C57" s="62"/>
    </row>
    <row r="58" spans="1:4" s="56" customFormat="1">
      <c r="A58" s="53" t="s">
        <v>1501</v>
      </c>
      <c r="B58" s="67"/>
      <c r="C58" s="52"/>
      <c r="D58" s="52"/>
    </row>
    <row r="59" spans="1:4" s="56" customFormat="1">
      <c r="A59" s="66" t="s">
        <v>962</v>
      </c>
      <c r="B59" s="68" t="s">
        <v>963</v>
      </c>
      <c r="C59" s="66" t="s">
        <v>964</v>
      </c>
      <c r="D59" s="66" t="s">
        <v>965</v>
      </c>
    </row>
    <row r="60" spans="1:4" s="56" customFormat="1">
      <c r="A60" s="56" t="s">
        <v>988</v>
      </c>
      <c r="B60" s="69" t="s">
        <v>984</v>
      </c>
      <c r="C60" s="78"/>
      <c r="D60" s="56" t="s">
        <v>1489</v>
      </c>
    </row>
    <row r="61" spans="1:4" s="56" customFormat="1">
      <c r="A61" s="56" t="s">
        <v>973</v>
      </c>
      <c r="B61" s="70" t="s">
        <v>978</v>
      </c>
      <c r="C61" s="73"/>
      <c r="D61" s="62" t="s">
        <v>1488</v>
      </c>
    </row>
    <row r="62" spans="1:4" s="56" customFormat="1">
      <c r="A62" s="56" t="s">
        <v>972</v>
      </c>
      <c r="B62" s="69" t="s">
        <v>983</v>
      </c>
      <c r="C62" s="77"/>
      <c r="D62" s="56" t="s">
        <v>1485</v>
      </c>
    </row>
    <row r="63" spans="1:4" s="56" customFormat="1">
      <c r="A63" s="56" t="s">
        <v>1013</v>
      </c>
      <c r="B63" s="69" t="s">
        <v>1007</v>
      </c>
      <c r="C63" s="88"/>
      <c r="D63" s="56" t="s">
        <v>1486</v>
      </c>
    </row>
    <row r="64" spans="1:4" s="56" customFormat="1">
      <c r="A64" s="56" t="s">
        <v>990</v>
      </c>
      <c r="B64" s="69" t="s">
        <v>986</v>
      </c>
      <c r="C64" s="81"/>
      <c r="D64" s="62" t="s">
        <v>1487</v>
      </c>
    </row>
    <row r="65" spans="1:4" s="62" customFormat="1">
      <c r="A65" s="56"/>
      <c r="B65" s="70"/>
    </row>
    <row r="66" spans="1:4" s="62" customFormat="1">
      <c r="A66" s="53" t="s">
        <v>1467</v>
      </c>
      <c r="B66" s="67"/>
      <c r="C66" s="52"/>
      <c r="D66" s="52"/>
    </row>
    <row r="67" spans="1:4" s="62" customFormat="1">
      <c r="A67" s="66" t="s">
        <v>962</v>
      </c>
      <c r="B67" s="68" t="s">
        <v>963</v>
      </c>
      <c r="C67" s="66" t="s">
        <v>964</v>
      </c>
      <c r="D67" s="66" t="s">
        <v>965</v>
      </c>
    </row>
    <row r="68" spans="1:4" s="62" customFormat="1">
      <c r="A68" s="56" t="s">
        <v>973</v>
      </c>
      <c r="B68" s="70" t="s">
        <v>978</v>
      </c>
      <c r="C68" s="73"/>
      <c r="D68" s="62" t="s">
        <v>1397</v>
      </c>
    </row>
    <row r="69" spans="1:4" s="62" customFormat="1">
      <c r="A69" s="56" t="s">
        <v>988</v>
      </c>
      <c r="B69" s="69" t="s">
        <v>984</v>
      </c>
      <c r="C69" s="78"/>
      <c r="D69" s="62" t="s">
        <v>1398</v>
      </c>
    </row>
    <row r="70" spans="1:4" s="62" customFormat="1">
      <c r="A70" s="56" t="s">
        <v>987</v>
      </c>
      <c r="B70" s="69" t="s">
        <v>1004</v>
      </c>
      <c r="C70" s="79"/>
      <c r="D70" s="62" t="s">
        <v>1399</v>
      </c>
    </row>
    <row r="71" spans="1:4" s="62" customFormat="1">
      <c r="A71" s="56" t="s">
        <v>974</v>
      </c>
      <c r="B71" s="70" t="s">
        <v>975</v>
      </c>
      <c r="C71" s="64"/>
      <c r="D71" s="62" t="s">
        <v>1029</v>
      </c>
    </row>
    <row r="72" spans="1:4" s="56" customFormat="1">
      <c r="B72" s="69"/>
    </row>
    <row r="73" spans="1:4" s="56" customFormat="1">
      <c r="A73" s="53" t="s">
        <v>1411</v>
      </c>
      <c r="B73" s="67"/>
      <c r="C73" s="52"/>
      <c r="D73" s="52"/>
    </row>
    <row r="74" spans="1:4" s="56" customFormat="1">
      <c r="A74" s="66" t="s">
        <v>962</v>
      </c>
      <c r="B74" s="68" t="s">
        <v>963</v>
      </c>
      <c r="C74" s="66" t="s">
        <v>964</v>
      </c>
      <c r="D74" s="66" t="s">
        <v>965</v>
      </c>
    </row>
    <row r="75" spans="1:4" s="56" customFormat="1">
      <c r="A75" s="56" t="s">
        <v>988</v>
      </c>
      <c r="B75" s="69" t="s">
        <v>984</v>
      </c>
      <c r="C75" s="78"/>
      <c r="D75" s="62" t="s">
        <v>1412</v>
      </c>
    </row>
    <row r="76" spans="1:4" s="56" customFormat="1">
      <c r="A76" s="56" t="s">
        <v>980</v>
      </c>
      <c r="B76" s="70" t="s">
        <v>981</v>
      </c>
      <c r="C76" s="74"/>
      <c r="D76" s="62" t="s">
        <v>1413</v>
      </c>
    </row>
    <row r="77" spans="1:4" s="56" customFormat="1">
      <c r="A77" s="56" t="s">
        <v>974</v>
      </c>
      <c r="B77" s="70" t="s">
        <v>975</v>
      </c>
      <c r="C77" s="64"/>
      <c r="D77" s="62" t="s">
        <v>1029</v>
      </c>
    </row>
    <row r="78" spans="1:4" s="56" customFormat="1">
      <c r="B78" s="70"/>
      <c r="C78" s="62"/>
      <c r="D78" s="62"/>
    </row>
    <row r="79" spans="1:4" s="56" customFormat="1">
      <c r="A79" s="53" t="s">
        <v>1468</v>
      </c>
      <c r="B79" s="67"/>
      <c r="C79" s="52"/>
      <c r="D79" s="52"/>
    </row>
    <row r="80" spans="1:4" s="56" customFormat="1">
      <c r="A80" s="66" t="s">
        <v>962</v>
      </c>
      <c r="B80" s="68" t="s">
        <v>963</v>
      </c>
      <c r="C80" s="66" t="s">
        <v>964</v>
      </c>
      <c r="D80" s="66" t="s">
        <v>965</v>
      </c>
    </row>
    <row r="81" spans="1:4" s="56" customFormat="1">
      <c r="A81" s="56" t="s">
        <v>973</v>
      </c>
      <c r="B81" s="70" t="s">
        <v>978</v>
      </c>
      <c r="C81" s="73"/>
      <c r="D81" s="62" t="s">
        <v>1469</v>
      </c>
    </row>
    <row r="82" spans="1:4" s="56" customFormat="1">
      <c r="A82" s="56" t="s">
        <v>1013</v>
      </c>
      <c r="B82" s="69" t="s">
        <v>1007</v>
      </c>
      <c r="C82" s="88"/>
      <c r="D82" s="62" t="s">
        <v>1470</v>
      </c>
    </row>
    <row r="83" spans="1:4" s="56" customFormat="1">
      <c r="A83" s="56" t="s">
        <v>990</v>
      </c>
      <c r="B83" s="69" t="s">
        <v>986</v>
      </c>
      <c r="C83" s="81"/>
      <c r="D83" s="62" t="s">
        <v>1471</v>
      </c>
    </row>
    <row r="84" spans="1:4" s="56" customFormat="1">
      <c r="A84" s="56" t="s">
        <v>974</v>
      </c>
      <c r="B84" s="70" t="s">
        <v>975</v>
      </c>
      <c r="C84" s="64"/>
      <c r="D84" s="62" t="s">
        <v>1029</v>
      </c>
    </row>
    <row r="85" spans="1:4" s="56" customFormat="1">
      <c r="B85" s="69"/>
    </row>
    <row r="86" spans="1:4" s="56" customFormat="1">
      <c r="A86" s="53" t="s">
        <v>1031</v>
      </c>
      <c r="B86" s="67"/>
      <c r="C86" s="52"/>
      <c r="D86" s="52"/>
    </row>
    <row r="87" spans="1:4" s="56" customFormat="1">
      <c r="A87" s="66" t="s">
        <v>962</v>
      </c>
      <c r="B87" s="68" t="s">
        <v>963</v>
      </c>
      <c r="C87" s="66" t="s">
        <v>964</v>
      </c>
      <c r="D87" s="66" t="s">
        <v>965</v>
      </c>
    </row>
    <row r="88" spans="1:4" s="56" customFormat="1">
      <c r="A88" s="56" t="s">
        <v>974</v>
      </c>
      <c r="B88" s="70" t="s">
        <v>975</v>
      </c>
      <c r="C88" s="64"/>
      <c r="D88" s="56" t="s">
        <v>1032</v>
      </c>
    </row>
    <row r="89" spans="1:4" s="56" customFormat="1">
      <c r="A89" s="56" t="s">
        <v>988</v>
      </c>
      <c r="B89" s="69" t="s">
        <v>984</v>
      </c>
      <c r="C89" s="78"/>
      <c r="D89" s="56" t="s">
        <v>1033</v>
      </c>
    </row>
    <row r="90" spans="1:4" s="56" customFormat="1">
      <c r="A90" s="56" t="s">
        <v>990</v>
      </c>
      <c r="B90" s="69" t="s">
        <v>986</v>
      </c>
      <c r="C90" s="81"/>
      <c r="D90" s="56" t="s">
        <v>1146</v>
      </c>
    </row>
    <row r="91" spans="1:4" s="56" customFormat="1">
      <c r="A91" s="56" t="s">
        <v>989</v>
      </c>
      <c r="B91" s="69" t="s">
        <v>985</v>
      </c>
      <c r="C91" s="80"/>
      <c r="D91" s="56" t="s">
        <v>1034</v>
      </c>
    </row>
    <row r="92" spans="1:4" s="56" customFormat="1">
      <c r="A92" s="56" t="s">
        <v>987</v>
      </c>
      <c r="B92" s="69" t="s">
        <v>1004</v>
      </c>
      <c r="C92" s="79"/>
      <c r="D92" s="56" t="s">
        <v>1035</v>
      </c>
    </row>
    <row r="93" spans="1:4" s="56" customFormat="1">
      <c r="A93" s="56" t="s">
        <v>967</v>
      </c>
      <c r="B93" s="70" t="s">
        <v>977</v>
      </c>
      <c r="C93" s="72"/>
      <c r="D93" s="56" t="s">
        <v>1036</v>
      </c>
    </row>
    <row r="94" spans="1:4" s="56" customFormat="1">
      <c r="A94" s="56" t="s">
        <v>973</v>
      </c>
      <c r="B94" s="70" t="s">
        <v>978</v>
      </c>
      <c r="C94" s="73"/>
      <c r="D94" s="56" t="s">
        <v>1037</v>
      </c>
    </row>
    <row r="95" spans="1:4" s="56" customFormat="1">
      <c r="A95" s="56" t="s">
        <v>980</v>
      </c>
      <c r="B95" s="70" t="s">
        <v>981</v>
      </c>
      <c r="C95" s="74"/>
      <c r="D95" s="56" t="s">
        <v>1038</v>
      </c>
    </row>
    <row r="96" spans="1:4" s="56" customFormat="1">
      <c r="A96" s="56" t="s">
        <v>972</v>
      </c>
      <c r="B96" s="69" t="s">
        <v>983</v>
      </c>
      <c r="C96" s="77"/>
      <c r="D96" s="56" t="s">
        <v>1039</v>
      </c>
    </row>
    <row r="97" spans="1:5" s="56" customFormat="1">
      <c r="B97" s="69"/>
      <c r="C97" s="62"/>
    </row>
    <row r="98" spans="1:5" s="56" customFormat="1">
      <c r="A98" s="53" t="s">
        <v>1030</v>
      </c>
      <c r="B98" s="67"/>
      <c r="C98" s="52"/>
      <c r="D98" s="52"/>
    </row>
    <row r="99" spans="1:5" s="56" customFormat="1">
      <c r="A99" s="66" t="s">
        <v>962</v>
      </c>
      <c r="B99" s="68" t="s">
        <v>963</v>
      </c>
      <c r="C99" s="66" t="s">
        <v>964</v>
      </c>
      <c r="D99" s="66" t="s">
        <v>965</v>
      </c>
    </row>
    <row r="100" spans="1:5" s="56" customFormat="1">
      <c r="A100" s="56" t="s">
        <v>980</v>
      </c>
      <c r="B100" s="70" t="s">
        <v>981</v>
      </c>
      <c r="C100" s="74"/>
      <c r="D100" s="56" t="s">
        <v>1164</v>
      </c>
    </row>
    <row r="101" spans="1:5" s="56" customFormat="1">
      <c r="A101" s="56" t="s">
        <v>987</v>
      </c>
      <c r="B101" s="69" t="s">
        <v>1004</v>
      </c>
      <c r="C101" s="79"/>
      <c r="D101" s="62" t="s">
        <v>1165</v>
      </c>
    </row>
    <row r="102" spans="1:5" s="56" customFormat="1">
      <c r="A102" s="56" t="s">
        <v>973</v>
      </c>
      <c r="B102" s="70" t="s">
        <v>978</v>
      </c>
      <c r="C102" s="73"/>
      <c r="D102" s="56" t="s">
        <v>1155</v>
      </c>
    </row>
    <row r="103" spans="1:5" s="56" customFormat="1">
      <c r="A103" s="56" t="s">
        <v>988</v>
      </c>
      <c r="B103" s="69" t="s">
        <v>984</v>
      </c>
      <c r="C103" s="78"/>
      <c r="D103" s="56" t="s">
        <v>1156</v>
      </c>
    </row>
    <row r="104" spans="1:5" s="56" customFormat="1">
      <c r="A104" s="56" t="s">
        <v>974</v>
      </c>
      <c r="B104" s="70" t="s">
        <v>975</v>
      </c>
      <c r="C104" s="64"/>
      <c r="D104" s="62" t="s">
        <v>1029</v>
      </c>
    </row>
    <row r="105" spans="1:5" s="56" customFormat="1">
      <c r="B105" s="69"/>
      <c r="C105" s="62"/>
    </row>
    <row r="106" spans="1:5">
      <c r="A106" s="53" t="s">
        <v>966</v>
      </c>
      <c r="B106" s="67"/>
      <c r="C106" s="52"/>
      <c r="D106" s="52"/>
    </row>
    <row r="107" spans="1:5">
      <c r="A107" s="66" t="s">
        <v>962</v>
      </c>
      <c r="B107" s="68" t="s">
        <v>963</v>
      </c>
      <c r="C107" s="66" t="s">
        <v>964</v>
      </c>
      <c r="D107" s="66" t="s">
        <v>965</v>
      </c>
    </row>
    <row r="108" spans="1:5">
      <c r="A108" s="56" t="s">
        <v>987</v>
      </c>
      <c r="B108" s="69" t="s">
        <v>1004</v>
      </c>
      <c r="C108" s="79"/>
      <c r="D108" t="s">
        <v>503</v>
      </c>
    </row>
    <row r="109" spans="1:5">
      <c r="A109" t="s">
        <v>967</v>
      </c>
      <c r="B109" s="70" t="s">
        <v>977</v>
      </c>
      <c r="C109" s="72"/>
      <c r="D109" t="s">
        <v>505</v>
      </c>
    </row>
    <row r="110" spans="1:5">
      <c r="A110" t="s">
        <v>973</v>
      </c>
      <c r="B110" s="70" t="s">
        <v>978</v>
      </c>
      <c r="C110" s="73"/>
      <c r="D110" t="s">
        <v>504</v>
      </c>
    </row>
    <row r="111" spans="1:5">
      <c r="A111" t="s">
        <v>972</v>
      </c>
      <c r="B111" s="69" t="s">
        <v>983</v>
      </c>
      <c r="C111" s="75"/>
      <c r="D111" t="s">
        <v>969</v>
      </c>
      <c r="E111" s="70"/>
    </row>
    <row r="112" spans="1:5">
      <c r="A112" s="56" t="s">
        <v>988</v>
      </c>
      <c r="B112" s="69" t="s">
        <v>984</v>
      </c>
      <c r="C112" s="78"/>
      <c r="D112" t="s">
        <v>970</v>
      </c>
    </row>
    <row r="113" spans="1:4">
      <c r="A113" t="s">
        <v>974</v>
      </c>
      <c r="B113" s="70" t="s">
        <v>975</v>
      </c>
      <c r="C113" s="64"/>
      <c r="D113" t="s">
        <v>506</v>
      </c>
    </row>
    <row r="114" spans="1:4">
      <c r="A114" t="s">
        <v>980</v>
      </c>
      <c r="B114" s="70" t="s">
        <v>981</v>
      </c>
      <c r="C114" s="74"/>
      <c r="D114" t="s">
        <v>979</v>
      </c>
    </row>
    <row r="116" spans="1:4">
      <c r="A116" s="53" t="s">
        <v>1014</v>
      </c>
      <c r="B116" s="67"/>
      <c r="C116" s="52"/>
      <c r="D116" s="52"/>
    </row>
    <row r="117" spans="1:4">
      <c r="A117" s="66" t="s">
        <v>962</v>
      </c>
      <c r="B117" s="68" t="s">
        <v>963</v>
      </c>
      <c r="C117" s="66" t="s">
        <v>964</v>
      </c>
      <c r="D117" s="66" t="s">
        <v>965</v>
      </c>
    </row>
    <row r="118" spans="1:4">
      <c r="A118" s="56" t="s">
        <v>973</v>
      </c>
      <c r="B118" s="70" t="s">
        <v>978</v>
      </c>
      <c r="C118" s="73"/>
      <c r="D118" t="s">
        <v>162</v>
      </c>
    </row>
    <row r="119" spans="1:4">
      <c r="A119" s="56" t="s">
        <v>961</v>
      </c>
      <c r="B119" s="71" t="s">
        <v>968</v>
      </c>
      <c r="C119" s="65"/>
      <c r="D119" t="s">
        <v>1016</v>
      </c>
    </row>
    <row r="120" spans="1:4">
      <c r="A120" s="56" t="s">
        <v>1013</v>
      </c>
      <c r="B120" s="69" t="s">
        <v>1007</v>
      </c>
      <c r="C120" s="88"/>
      <c r="D120" t="s">
        <v>1023</v>
      </c>
    </row>
    <row r="121" spans="1:4">
      <c r="A121" s="56" t="s">
        <v>980</v>
      </c>
      <c r="B121" s="70" t="s">
        <v>981</v>
      </c>
      <c r="C121" s="74"/>
      <c r="D121" t="s">
        <v>1017</v>
      </c>
    </row>
    <row r="122" spans="1:4">
      <c r="A122" s="56" t="s">
        <v>989</v>
      </c>
      <c r="B122" s="69" t="s">
        <v>985</v>
      </c>
      <c r="C122" s="80"/>
      <c r="D122" t="s">
        <v>1018</v>
      </c>
    </row>
    <row r="123" spans="1:4">
      <c r="A123" s="56" t="s">
        <v>988</v>
      </c>
      <c r="B123" s="69" t="s">
        <v>984</v>
      </c>
      <c r="C123" s="78"/>
      <c r="D123" t="s">
        <v>1019</v>
      </c>
    </row>
    <row r="124" spans="1:4">
      <c r="A124" s="56" t="s">
        <v>1008</v>
      </c>
      <c r="B124" s="69" t="s">
        <v>1005</v>
      </c>
      <c r="C124" s="87"/>
      <c r="D124" t="s">
        <v>1020</v>
      </c>
    </row>
    <row r="125" spans="1:4">
      <c r="A125" s="56" t="s">
        <v>974</v>
      </c>
      <c r="B125" s="70" t="s">
        <v>975</v>
      </c>
      <c r="C125" s="64"/>
      <c r="D125" t="s">
        <v>1024</v>
      </c>
    </row>
    <row r="126" spans="1:4">
      <c r="A126" s="56" t="s">
        <v>987</v>
      </c>
      <c r="B126" s="69" t="s">
        <v>1004</v>
      </c>
      <c r="C126" s="79"/>
      <c r="D126" t="s">
        <v>702</v>
      </c>
    </row>
    <row r="127" spans="1:4">
      <c r="A127" s="56" t="s">
        <v>990</v>
      </c>
      <c r="B127" s="69" t="s">
        <v>986</v>
      </c>
      <c r="C127" s="81"/>
      <c r="D127" t="s">
        <v>703</v>
      </c>
    </row>
    <row r="128" spans="1:4">
      <c r="A128" s="56" t="s">
        <v>967</v>
      </c>
      <c r="B128" s="70" t="s">
        <v>977</v>
      </c>
      <c r="C128" s="72"/>
      <c r="D128" t="s">
        <v>1015</v>
      </c>
    </row>
    <row r="130" spans="1:8">
      <c r="A130" s="53" t="s">
        <v>1040</v>
      </c>
      <c r="B130" s="67"/>
      <c r="C130" s="52"/>
      <c r="D130" s="52"/>
    </row>
    <row r="131" spans="1:8">
      <c r="A131" s="66" t="s">
        <v>962</v>
      </c>
      <c r="B131" s="68" t="s">
        <v>963</v>
      </c>
      <c r="C131" s="66" t="s">
        <v>964</v>
      </c>
      <c r="D131" s="66" t="s">
        <v>965</v>
      </c>
      <c r="F131" s="62"/>
      <c r="G131" s="62"/>
      <c r="H131" s="62"/>
    </row>
    <row r="132" spans="1:8">
      <c r="A132" s="56" t="s">
        <v>980</v>
      </c>
      <c r="B132" s="70" t="s">
        <v>981</v>
      </c>
      <c r="C132" s="74"/>
      <c r="D132" t="s">
        <v>1041</v>
      </c>
      <c r="F132" s="62"/>
      <c r="G132" s="89"/>
      <c r="H132" s="62"/>
    </row>
    <row r="133" spans="1:8">
      <c r="A133" s="56" t="s">
        <v>967</v>
      </c>
      <c r="B133" s="70" t="s">
        <v>977</v>
      </c>
      <c r="C133" s="72"/>
      <c r="D133" t="s">
        <v>1266</v>
      </c>
      <c r="F133" s="62"/>
      <c r="G133" s="89"/>
      <c r="H133" s="62"/>
    </row>
    <row r="134" spans="1:8">
      <c r="A134" s="56" t="s">
        <v>987</v>
      </c>
      <c r="B134" s="69" t="s">
        <v>1004</v>
      </c>
      <c r="C134" s="79"/>
      <c r="D134" t="s">
        <v>1042</v>
      </c>
      <c r="F134" s="62"/>
      <c r="G134" s="82"/>
      <c r="H134" s="62"/>
    </row>
    <row r="135" spans="1:8">
      <c r="A135" s="56" t="s">
        <v>988</v>
      </c>
      <c r="B135" s="69" t="s">
        <v>984</v>
      </c>
      <c r="C135" s="78"/>
      <c r="D135" t="s">
        <v>1043</v>
      </c>
      <c r="F135" s="62"/>
      <c r="G135" s="82"/>
      <c r="H135" s="62"/>
    </row>
    <row r="136" spans="1:8">
      <c r="A136" s="56" t="s">
        <v>973</v>
      </c>
      <c r="B136" s="70" t="s">
        <v>978</v>
      </c>
      <c r="C136" s="73"/>
      <c r="D136" t="s">
        <v>1044</v>
      </c>
      <c r="F136" s="62"/>
      <c r="G136" s="89"/>
      <c r="H136" s="62"/>
    </row>
    <row r="137" spans="1:8">
      <c r="A137" s="56" t="s">
        <v>974</v>
      </c>
      <c r="B137" s="70" t="s">
        <v>975</v>
      </c>
      <c r="C137" s="64"/>
      <c r="D137" t="s">
        <v>150</v>
      </c>
      <c r="F137" s="62"/>
      <c r="G137" s="89"/>
      <c r="H137" s="62"/>
    </row>
    <row r="138" spans="1:8">
      <c r="F138" s="62"/>
      <c r="G138" s="62"/>
      <c r="H138" s="62"/>
    </row>
    <row r="139" spans="1:8">
      <c r="A139" s="53" t="s">
        <v>1045</v>
      </c>
      <c r="B139" s="67"/>
      <c r="C139" s="52"/>
      <c r="D139" s="52"/>
      <c r="F139" s="62"/>
      <c r="G139" s="62"/>
      <c r="H139" s="62"/>
    </row>
    <row r="140" spans="1:8">
      <c r="A140" s="66" t="s">
        <v>962</v>
      </c>
      <c r="B140" s="68" t="s">
        <v>963</v>
      </c>
      <c r="C140" s="66" t="s">
        <v>964</v>
      </c>
      <c r="D140" s="66" t="s">
        <v>965</v>
      </c>
    </row>
    <row r="141" spans="1:8">
      <c r="A141" s="56" t="s">
        <v>974</v>
      </c>
      <c r="B141" s="70" t="s">
        <v>975</v>
      </c>
      <c r="C141" s="64"/>
      <c r="D141" t="s">
        <v>133</v>
      </c>
    </row>
    <row r="142" spans="1:8">
      <c r="A142" s="56" t="s">
        <v>980</v>
      </c>
      <c r="B142" s="70" t="s">
        <v>981</v>
      </c>
      <c r="C142" s="74"/>
      <c r="D142" t="s">
        <v>132</v>
      </c>
    </row>
    <row r="143" spans="1:8">
      <c r="A143" s="56" t="s">
        <v>987</v>
      </c>
      <c r="B143" s="69" t="s">
        <v>1004</v>
      </c>
      <c r="C143" s="79"/>
      <c r="D143" t="s">
        <v>131</v>
      </c>
    </row>
    <row r="144" spans="1:8">
      <c r="A144" s="56" t="s">
        <v>988</v>
      </c>
      <c r="B144" s="69" t="s">
        <v>984</v>
      </c>
      <c r="C144" s="78"/>
      <c r="D144" t="s">
        <v>129</v>
      </c>
    </row>
    <row r="145" spans="1:4">
      <c r="A145" s="56" t="s">
        <v>973</v>
      </c>
      <c r="B145" s="70" t="s">
        <v>978</v>
      </c>
      <c r="C145" s="73"/>
      <c r="D145" t="s">
        <v>128</v>
      </c>
    </row>
    <row r="147" spans="1:4">
      <c r="A147" s="53" t="s">
        <v>1046</v>
      </c>
      <c r="B147" s="67"/>
      <c r="C147" s="52"/>
      <c r="D147" s="52"/>
    </row>
    <row r="148" spans="1:4">
      <c r="A148" s="66" t="s">
        <v>962</v>
      </c>
      <c r="B148" s="68" t="s">
        <v>963</v>
      </c>
      <c r="C148" s="66" t="s">
        <v>964</v>
      </c>
      <c r="D148" s="66" t="s">
        <v>965</v>
      </c>
    </row>
    <row r="149" spans="1:4">
      <c r="A149" s="56" t="s">
        <v>961</v>
      </c>
      <c r="B149" s="71" t="s">
        <v>968</v>
      </c>
      <c r="C149" s="65"/>
      <c r="D149" t="s">
        <v>182</v>
      </c>
    </row>
    <row r="150" spans="1:4">
      <c r="A150" s="56" t="s">
        <v>980</v>
      </c>
      <c r="B150" s="70" t="s">
        <v>981</v>
      </c>
      <c r="C150" s="74"/>
      <c r="D150" t="s">
        <v>269</v>
      </c>
    </row>
    <row r="151" spans="1:4">
      <c r="A151" s="56" t="s">
        <v>967</v>
      </c>
      <c r="B151" s="70" t="s">
        <v>977</v>
      </c>
      <c r="C151" s="72"/>
      <c r="D151" t="s">
        <v>270</v>
      </c>
    </row>
    <row r="153" spans="1:4" s="56" customFormat="1">
      <c r="A153" s="53" t="s">
        <v>1093</v>
      </c>
      <c r="B153" s="67"/>
      <c r="C153" s="52"/>
      <c r="D153" s="52"/>
    </row>
    <row r="154" spans="1:4" s="56" customFormat="1">
      <c r="A154" s="66" t="s">
        <v>962</v>
      </c>
      <c r="B154" s="68" t="s">
        <v>963</v>
      </c>
      <c r="C154" s="66" t="s">
        <v>964</v>
      </c>
      <c r="D154" s="66" t="s">
        <v>965</v>
      </c>
    </row>
    <row r="155" spans="1:4" s="56" customFormat="1">
      <c r="A155" s="56" t="s">
        <v>972</v>
      </c>
      <c r="B155" s="69" t="s">
        <v>983</v>
      </c>
      <c r="C155" s="75"/>
      <c r="D155" s="56" t="s">
        <v>913</v>
      </c>
    </row>
    <row r="156" spans="1:4" s="56" customFormat="1">
      <c r="A156" s="56" t="s">
        <v>987</v>
      </c>
      <c r="B156" s="69" t="s">
        <v>1004</v>
      </c>
      <c r="C156" s="79"/>
      <c r="D156" s="56" t="s">
        <v>100</v>
      </c>
    </row>
    <row r="157" spans="1:4" s="56" customFormat="1">
      <c r="A157" s="56" t="s">
        <v>973</v>
      </c>
      <c r="B157" s="70" t="s">
        <v>978</v>
      </c>
      <c r="C157" s="73"/>
      <c r="D157" s="56" t="s">
        <v>94</v>
      </c>
    </row>
    <row r="158" spans="1:4" s="56" customFormat="1">
      <c r="A158" s="56" t="s">
        <v>1008</v>
      </c>
      <c r="B158" s="69" t="s">
        <v>1005</v>
      </c>
      <c r="C158" s="87"/>
      <c r="D158" s="56" t="s">
        <v>1094</v>
      </c>
    </row>
    <row r="159" spans="1:4" s="56" customFormat="1">
      <c r="A159" s="56" t="s">
        <v>988</v>
      </c>
      <c r="B159" s="69" t="s">
        <v>984</v>
      </c>
      <c r="C159" s="78"/>
      <c r="D159" s="56" t="s">
        <v>1095</v>
      </c>
    </row>
    <row r="160" spans="1:4" s="56" customFormat="1">
      <c r="A160" s="56" t="s">
        <v>980</v>
      </c>
      <c r="B160" s="70" t="s">
        <v>981</v>
      </c>
      <c r="C160" s="74"/>
      <c r="D160" s="56" t="s">
        <v>105</v>
      </c>
    </row>
    <row r="161" spans="1:4" s="56" customFormat="1">
      <c r="A161" s="56" t="s">
        <v>989</v>
      </c>
      <c r="B161" s="69" t="s">
        <v>985</v>
      </c>
      <c r="C161" s="80"/>
      <c r="D161" s="56" t="s">
        <v>104</v>
      </c>
    </row>
    <row r="162" spans="1:4" s="56" customFormat="1">
      <c r="A162" s="56" t="s">
        <v>974</v>
      </c>
      <c r="B162" s="70" t="s">
        <v>975</v>
      </c>
      <c r="C162" s="64"/>
      <c r="D162" s="56" t="s">
        <v>103</v>
      </c>
    </row>
    <row r="163" spans="1:4" s="56" customFormat="1">
      <c r="A163" s="56" t="s">
        <v>967</v>
      </c>
      <c r="B163" s="70" t="s">
        <v>977</v>
      </c>
      <c r="C163" s="72"/>
      <c r="D163" s="56" t="s">
        <v>102</v>
      </c>
    </row>
    <row r="164" spans="1:4" s="56" customFormat="1">
      <c r="B164" s="69"/>
    </row>
    <row r="165" spans="1:4" s="56" customFormat="1">
      <c r="A165" s="53" t="s">
        <v>1098</v>
      </c>
      <c r="B165" s="67"/>
      <c r="C165" s="52"/>
      <c r="D165" s="52"/>
    </row>
    <row r="166" spans="1:4" s="56" customFormat="1">
      <c r="A166" s="66" t="s">
        <v>962</v>
      </c>
      <c r="B166" s="68" t="s">
        <v>963</v>
      </c>
      <c r="C166" s="66" t="s">
        <v>964</v>
      </c>
      <c r="D166" s="66" t="s">
        <v>965</v>
      </c>
    </row>
    <row r="167" spans="1:4" s="56" customFormat="1">
      <c r="A167" s="56" t="s">
        <v>972</v>
      </c>
      <c r="B167" s="69" t="s">
        <v>983</v>
      </c>
      <c r="C167" s="75"/>
      <c r="D167" s="56" t="s">
        <v>913</v>
      </c>
    </row>
    <row r="168" spans="1:4" s="56" customFormat="1">
      <c r="A168" s="56" t="s">
        <v>990</v>
      </c>
      <c r="B168" s="69" t="s">
        <v>986</v>
      </c>
      <c r="C168" s="81"/>
      <c r="D168" s="56" t="s">
        <v>1048</v>
      </c>
    </row>
    <row r="169" spans="1:4" s="56" customFormat="1">
      <c r="A169" s="56" t="s">
        <v>980</v>
      </c>
      <c r="B169" s="70" t="s">
        <v>981</v>
      </c>
      <c r="C169" s="74"/>
      <c r="D169" s="56" t="s">
        <v>99</v>
      </c>
    </row>
    <row r="170" spans="1:4" s="56" customFormat="1">
      <c r="A170" s="56" t="s">
        <v>987</v>
      </c>
      <c r="B170" s="69" t="s">
        <v>1004</v>
      </c>
      <c r="C170" s="79"/>
      <c r="D170" s="56" t="s">
        <v>100</v>
      </c>
    </row>
    <row r="171" spans="1:4" s="56" customFormat="1">
      <c r="A171" s="56" t="s">
        <v>973</v>
      </c>
      <c r="B171" s="70" t="s">
        <v>978</v>
      </c>
      <c r="C171" s="73"/>
      <c r="D171" s="56" t="s">
        <v>94</v>
      </c>
    </row>
    <row r="172" spans="1:4" s="56" customFormat="1">
      <c r="A172" s="56" t="s">
        <v>988</v>
      </c>
      <c r="B172" s="69" t="s">
        <v>984</v>
      </c>
      <c r="C172" s="78"/>
      <c r="D172" s="56" t="s">
        <v>1096</v>
      </c>
    </row>
    <row r="173" spans="1:4" s="56" customFormat="1">
      <c r="A173" s="56" t="s">
        <v>967</v>
      </c>
      <c r="B173" s="70" t="s">
        <v>977</v>
      </c>
      <c r="C173" s="72"/>
      <c r="D173" s="56" t="s">
        <v>454</v>
      </c>
    </row>
    <row r="174" spans="1:4" s="56" customFormat="1">
      <c r="A174" s="56" t="s">
        <v>1057</v>
      </c>
      <c r="B174" s="70" t="s">
        <v>1059</v>
      </c>
      <c r="C174" s="90"/>
      <c r="D174" s="56" t="s">
        <v>1056</v>
      </c>
    </row>
    <row r="175" spans="1:4" s="56" customFormat="1">
      <c r="A175" s="56" t="s">
        <v>1058</v>
      </c>
      <c r="B175" s="70">
        <v>740000</v>
      </c>
      <c r="C175" s="91"/>
      <c r="D175" s="56" t="s">
        <v>910</v>
      </c>
    </row>
    <row r="176" spans="1:4" s="56" customFormat="1">
      <c r="A176" s="56" t="s">
        <v>974</v>
      </c>
      <c r="B176" s="70" t="s">
        <v>975</v>
      </c>
      <c r="C176" s="64"/>
      <c r="D176" s="56" t="s">
        <v>1097</v>
      </c>
    </row>
    <row r="177" spans="1:4" s="56" customFormat="1">
      <c r="B177" s="69"/>
    </row>
    <row r="178" spans="1:4" s="56" customFormat="1">
      <c r="A178" s="53" t="s">
        <v>1099</v>
      </c>
      <c r="B178" s="67"/>
      <c r="C178" s="52"/>
      <c r="D178" s="52"/>
    </row>
    <row r="179" spans="1:4" s="56" customFormat="1">
      <c r="A179" s="66" t="s">
        <v>962</v>
      </c>
      <c r="B179" s="68" t="s">
        <v>963</v>
      </c>
      <c r="C179" s="66" t="s">
        <v>964</v>
      </c>
      <c r="D179" s="66" t="s">
        <v>965</v>
      </c>
    </row>
    <row r="180" spans="1:4" s="56" customFormat="1">
      <c r="A180" s="56" t="s">
        <v>972</v>
      </c>
      <c r="B180" s="69" t="s">
        <v>983</v>
      </c>
      <c r="C180" s="75"/>
      <c r="D180" s="56" t="s">
        <v>913</v>
      </c>
    </row>
    <row r="181" spans="1:4" s="56" customFormat="1">
      <c r="A181" s="56" t="s">
        <v>967</v>
      </c>
      <c r="B181" s="70" t="s">
        <v>977</v>
      </c>
      <c r="C181" s="72"/>
      <c r="D181" s="56" t="s">
        <v>454</v>
      </c>
    </row>
    <row r="182" spans="1:4" s="56" customFormat="1">
      <c r="A182" s="56" t="s">
        <v>990</v>
      </c>
      <c r="B182" s="69" t="s">
        <v>986</v>
      </c>
      <c r="C182" s="81"/>
      <c r="D182" s="56" t="s">
        <v>1048</v>
      </c>
    </row>
    <row r="183" spans="1:4" s="56" customFormat="1">
      <c r="A183" s="56" t="s">
        <v>980</v>
      </c>
      <c r="B183" s="70" t="s">
        <v>981</v>
      </c>
      <c r="C183" s="74"/>
      <c r="D183" s="56" t="s">
        <v>99</v>
      </c>
    </row>
    <row r="184" spans="1:4" s="56" customFormat="1">
      <c r="A184" s="56" t="s">
        <v>1008</v>
      </c>
      <c r="B184" s="69" t="s">
        <v>1005</v>
      </c>
      <c r="C184" s="87"/>
      <c r="D184" s="56" t="s">
        <v>1092</v>
      </c>
    </row>
    <row r="185" spans="1:4" s="56" customFormat="1">
      <c r="A185" s="56" t="s">
        <v>1057</v>
      </c>
      <c r="B185" s="70" t="s">
        <v>1059</v>
      </c>
      <c r="C185" s="90"/>
      <c r="D185" s="56" t="s">
        <v>1056</v>
      </c>
    </row>
    <row r="186" spans="1:4" s="56" customFormat="1">
      <c r="A186" s="56" t="s">
        <v>974</v>
      </c>
      <c r="B186" s="70" t="s">
        <v>975</v>
      </c>
      <c r="C186" s="64"/>
      <c r="D186" s="56" t="s">
        <v>1097</v>
      </c>
    </row>
    <row r="187" spans="1:4" s="56" customFormat="1">
      <c r="A187" s="56" t="s">
        <v>988</v>
      </c>
      <c r="B187" s="69" t="s">
        <v>984</v>
      </c>
      <c r="C187" s="78"/>
      <c r="D187" s="56" t="s">
        <v>1096</v>
      </c>
    </row>
    <row r="188" spans="1:4" s="56" customFormat="1">
      <c r="A188" s="56" t="s">
        <v>973</v>
      </c>
      <c r="B188" s="70" t="s">
        <v>978</v>
      </c>
      <c r="C188" s="73"/>
      <c r="D188" s="56" t="s">
        <v>94</v>
      </c>
    </row>
    <row r="189" spans="1:4" s="56" customFormat="1">
      <c r="A189" s="56" t="s">
        <v>987</v>
      </c>
      <c r="B189" s="69" t="s">
        <v>1004</v>
      </c>
      <c r="C189" s="79"/>
      <c r="D189" s="56" t="s">
        <v>100</v>
      </c>
    </row>
    <row r="190" spans="1:4" s="56" customFormat="1">
      <c r="B190" s="69"/>
    </row>
    <row r="191" spans="1:4">
      <c r="A191" s="53" t="s">
        <v>1073</v>
      </c>
      <c r="B191" s="67"/>
      <c r="C191" s="52"/>
      <c r="D191" s="52"/>
    </row>
    <row r="192" spans="1:4">
      <c r="A192" s="66" t="s">
        <v>962</v>
      </c>
      <c r="B192" s="68" t="s">
        <v>963</v>
      </c>
      <c r="C192" s="66" t="s">
        <v>964</v>
      </c>
      <c r="D192" s="66" t="s">
        <v>965</v>
      </c>
    </row>
    <row r="193" spans="1:5">
      <c r="A193" s="56" t="s">
        <v>972</v>
      </c>
      <c r="B193" s="69" t="s">
        <v>983</v>
      </c>
      <c r="C193" s="75"/>
      <c r="D193" s="56" t="s">
        <v>443</v>
      </c>
    </row>
    <row r="194" spans="1:5">
      <c r="A194" s="56" t="s">
        <v>1013</v>
      </c>
      <c r="B194" s="69" t="s">
        <v>1007</v>
      </c>
      <c r="C194" s="88"/>
      <c r="D194" t="s">
        <v>1047</v>
      </c>
    </row>
    <row r="195" spans="1:5" s="56" customFormat="1">
      <c r="A195" s="56" t="s">
        <v>1012</v>
      </c>
      <c r="B195" s="69" t="s">
        <v>1006</v>
      </c>
      <c r="C195" s="86"/>
      <c r="D195" s="56" t="s">
        <v>912</v>
      </c>
    </row>
    <row r="196" spans="1:5">
      <c r="A196" s="56" t="s">
        <v>980</v>
      </c>
      <c r="B196" s="70" t="s">
        <v>981</v>
      </c>
      <c r="C196" s="74"/>
      <c r="D196" t="s">
        <v>99</v>
      </c>
    </row>
    <row r="197" spans="1:5">
      <c r="A197" s="56" t="s">
        <v>987</v>
      </c>
      <c r="B197" s="69" t="s">
        <v>1004</v>
      </c>
      <c r="C197" s="79"/>
      <c r="D197" t="s">
        <v>1054</v>
      </c>
      <c r="E197" s="56"/>
    </row>
    <row r="198" spans="1:5">
      <c r="A198" s="56" t="s">
        <v>1008</v>
      </c>
      <c r="B198" s="69" t="s">
        <v>1005</v>
      </c>
      <c r="C198" s="87"/>
      <c r="D198" t="s">
        <v>1055</v>
      </c>
      <c r="E198" s="56"/>
    </row>
    <row r="199" spans="1:5">
      <c r="A199" s="56" t="s">
        <v>961</v>
      </c>
      <c r="B199" s="71" t="s">
        <v>968</v>
      </c>
      <c r="C199" s="65"/>
      <c r="D199" t="s">
        <v>96</v>
      </c>
      <c r="E199" s="56"/>
    </row>
    <row r="200" spans="1:5">
      <c r="A200" s="56" t="s">
        <v>989</v>
      </c>
      <c r="B200" s="69" t="s">
        <v>985</v>
      </c>
      <c r="C200" s="80"/>
      <c r="D200" t="s">
        <v>95</v>
      </c>
    </row>
    <row r="201" spans="1:5">
      <c r="A201" s="56" t="s">
        <v>974</v>
      </c>
      <c r="B201" s="70" t="s">
        <v>975</v>
      </c>
      <c r="C201" s="64"/>
      <c r="D201" t="s">
        <v>1110</v>
      </c>
    </row>
    <row r="202" spans="1:5">
      <c r="A202" s="56" t="s">
        <v>973</v>
      </c>
      <c r="B202" s="70" t="s">
        <v>978</v>
      </c>
      <c r="C202" s="73"/>
      <c r="D202" t="s">
        <v>94</v>
      </c>
    </row>
    <row r="203" spans="1:5">
      <c r="A203" s="62" t="s">
        <v>997</v>
      </c>
      <c r="B203" s="82" t="s">
        <v>996</v>
      </c>
      <c r="C203" s="83"/>
      <c r="D203" t="s">
        <v>451</v>
      </c>
    </row>
    <row r="204" spans="1:5">
      <c r="A204" s="56" t="s">
        <v>967</v>
      </c>
      <c r="B204" s="70" t="s">
        <v>977</v>
      </c>
      <c r="C204" s="72"/>
      <c r="D204" t="s">
        <v>454</v>
      </c>
    </row>
    <row r="205" spans="1:5" s="56" customFormat="1">
      <c r="A205" s="56" t="s">
        <v>1058</v>
      </c>
      <c r="B205" s="70">
        <v>740000</v>
      </c>
      <c r="C205" s="91"/>
      <c r="D205" s="56" t="s">
        <v>910</v>
      </c>
    </row>
    <row r="206" spans="1:5" s="56" customFormat="1"/>
    <row r="207" spans="1:5">
      <c r="A207" s="53" t="s">
        <v>1254</v>
      </c>
      <c r="B207" s="67"/>
      <c r="C207" s="52"/>
      <c r="D207" s="52"/>
    </row>
    <row r="208" spans="1:5">
      <c r="A208" s="66" t="s">
        <v>962</v>
      </c>
      <c r="B208" s="68" t="s">
        <v>963</v>
      </c>
      <c r="C208" s="66" t="s">
        <v>964</v>
      </c>
      <c r="D208" s="66" t="s">
        <v>965</v>
      </c>
    </row>
    <row r="209" spans="1:4">
      <c r="A209" s="56" t="s">
        <v>972</v>
      </c>
      <c r="B209" s="69" t="s">
        <v>983</v>
      </c>
      <c r="C209" s="75"/>
      <c r="D209" s="56" t="s">
        <v>913</v>
      </c>
    </row>
    <row r="210" spans="1:4">
      <c r="A210" s="56" t="s">
        <v>987</v>
      </c>
      <c r="B210" s="69" t="s">
        <v>1004</v>
      </c>
      <c r="C210" s="79"/>
      <c r="D210" s="56" t="s">
        <v>100</v>
      </c>
    </row>
    <row r="211" spans="1:4" s="56" customFormat="1">
      <c r="A211" s="56" t="s">
        <v>990</v>
      </c>
      <c r="B211" s="69" t="s">
        <v>986</v>
      </c>
      <c r="C211" s="81"/>
      <c r="D211" s="56" t="s">
        <v>1048</v>
      </c>
    </row>
    <row r="212" spans="1:4">
      <c r="A212" s="56" t="s">
        <v>1012</v>
      </c>
      <c r="B212" s="69" t="s">
        <v>1006</v>
      </c>
      <c r="C212" s="86"/>
      <c r="D212" s="56" t="s">
        <v>912</v>
      </c>
    </row>
    <row r="213" spans="1:4">
      <c r="A213" s="56" t="s">
        <v>1013</v>
      </c>
      <c r="B213" s="69" t="s">
        <v>1007</v>
      </c>
      <c r="C213" s="88"/>
      <c r="D213" s="56" t="s">
        <v>1047</v>
      </c>
    </row>
    <row r="214" spans="1:4">
      <c r="A214" s="56" t="s">
        <v>980</v>
      </c>
      <c r="B214" s="70" t="s">
        <v>981</v>
      </c>
      <c r="C214" s="74"/>
      <c r="D214" s="56" t="s">
        <v>99</v>
      </c>
    </row>
    <row r="215" spans="1:4">
      <c r="A215" s="56" t="s">
        <v>989</v>
      </c>
      <c r="B215" s="69" t="s">
        <v>985</v>
      </c>
      <c r="C215" s="80"/>
      <c r="D215" s="56" t="s">
        <v>1112</v>
      </c>
    </row>
    <row r="216" spans="1:4">
      <c r="A216" s="56" t="s">
        <v>967</v>
      </c>
      <c r="B216" s="70" t="s">
        <v>977</v>
      </c>
      <c r="C216" s="72"/>
      <c r="D216" s="56" t="s">
        <v>1111</v>
      </c>
    </row>
    <row r="217" spans="1:4">
      <c r="A217" s="56" t="s">
        <v>973</v>
      </c>
      <c r="B217" s="70" t="s">
        <v>978</v>
      </c>
      <c r="C217" s="73"/>
      <c r="D217" s="56" t="s">
        <v>94</v>
      </c>
    </row>
    <row r="218" spans="1:4">
      <c r="A218" s="56" t="s">
        <v>974</v>
      </c>
      <c r="B218" s="70" t="s">
        <v>975</v>
      </c>
      <c r="C218" s="64"/>
      <c r="D218" s="56" t="s">
        <v>1110</v>
      </c>
    </row>
    <row r="219" spans="1:4">
      <c r="A219" s="56" t="s">
        <v>1058</v>
      </c>
      <c r="B219" s="70">
        <v>740000</v>
      </c>
      <c r="C219" s="91"/>
      <c r="D219" s="56" t="s">
        <v>910</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dimension ref="A1:S153"/>
  <sheetViews>
    <sheetView topLeftCell="J1" zoomScale="83" zoomScaleNormal="70" workbookViewId="0">
      <pane ySplit="1" topLeftCell="A27" activePane="bottomLeft" state="frozen"/>
      <selection pane="bottomLeft" activeCell="Q32" sqref="Q32"/>
    </sheetView>
  </sheetViews>
  <sheetFormatPr baseColWidth="10" defaultColWidth="9.1640625" defaultRowHeight="15"/>
  <cols>
    <col min="1" max="1" width="37.33203125" style="3" customWidth="1"/>
    <col min="2" max="2" width="27.5" style="3" customWidth="1"/>
    <col min="3" max="3" width="9" style="3" customWidth="1"/>
    <col min="4" max="4" width="18.6640625" style="3" customWidth="1"/>
    <col min="5" max="5" width="18.1640625" style="3" customWidth="1"/>
    <col min="6" max="6" width="34.1640625" style="3" customWidth="1"/>
    <col min="7" max="7" width="95" style="3" customWidth="1"/>
    <col min="8" max="8" width="37.5" style="3" customWidth="1"/>
    <col min="9" max="9" width="34.33203125" style="3" customWidth="1"/>
    <col min="10" max="10" width="25.5" style="3" customWidth="1"/>
    <col min="11" max="11" width="11.1640625" style="3" customWidth="1"/>
    <col min="12" max="13" width="16" style="3" customWidth="1"/>
    <col min="14" max="14" width="37.5" style="3" customWidth="1"/>
    <col min="15" max="15" width="25.5" style="3" customWidth="1"/>
    <col min="16" max="16" width="11.1640625" style="3" customWidth="1"/>
    <col min="17" max="18" width="16" style="3" customWidth="1"/>
    <col min="19" max="19" width="37.5" style="3" customWidth="1"/>
    <col min="20" max="16384" width="9.1640625" style="3"/>
  </cols>
  <sheetData>
    <row r="1" spans="1:19" s="2" customFormat="1" ht="32">
      <c r="A1" s="132" t="s">
        <v>653</v>
      </c>
      <c r="B1" s="96" t="s">
        <v>654</v>
      </c>
      <c r="C1" s="97" t="s">
        <v>1349</v>
      </c>
      <c r="D1" s="96" t="s">
        <v>64</v>
      </c>
      <c r="E1" s="96" t="s">
        <v>66</v>
      </c>
      <c r="F1" s="96" t="s">
        <v>447</v>
      </c>
      <c r="G1" s="96" t="s">
        <v>65</v>
      </c>
      <c r="H1" s="96" t="s">
        <v>676</v>
      </c>
      <c r="I1" s="133" t="s">
        <v>295</v>
      </c>
      <c r="J1" s="134" t="s">
        <v>1589</v>
      </c>
      <c r="K1" s="134" t="s">
        <v>1590</v>
      </c>
      <c r="L1" s="134" t="s">
        <v>1591</v>
      </c>
      <c r="M1" s="134" t="s">
        <v>1592</v>
      </c>
      <c r="N1" s="134" t="s">
        <v>1593</v>
      </c>
      <c r="O1" s="134" t="s">
        <v>1594</v>
      </c>
      <c r="P1" s="134" t="s">
        <v>1595</v>
      </c>
      <c r="Q1" s="134" t="s">
        <v>1596</v>
      </c>
      <c r="R1" s="134" t="s">
        <v>1597</v>
      </c>
      <c r="S1" s="134" t="s">
        <v>1598</v>
      </c>
    </row>
    <row r="2" spans="1:19" ht="64">
      <c r="A2" s="1" t="s">
        <v>684</v>
      </c>
      <c r="B2" s="3" t="s">
        <v>685</v>
      </c>
      <c r="C2" s="108">
        <v>1</v>
      </c>
      <c r="D2" s="3" t="s">
        <v>67</v>
      </c>
      <c r="E2" s="3" t="s">
        <v>68</v>
      </c>
      <c r="F2" s="3" t="str">
        <f>UnitControlCenter!$B$3</f>
        <v>million metric tons / year</v>
      </c>
      <c r="G2" s="3" t="s">
        <v>194</v>
      </c>
      <c r="J2" s="3" t="s">
        <v>1786</v>
      </c>
      <c r="K2" s="3">
        <v>2030</v>
      </c>
      <c r="L2" s="127">
        <f>'Target Calculations'!F10</f>
        <v>14.7755744</v>
      </c>
      <c r="M2" s="127">
        <f>'Target Calculations'!G10</f>
        <v>22.472152600000001</v>
      </c>
      <c r="N2" s="3" t="str">
        <f>'Target Calculations'!K10</f>
        <v>In a scenario limiting global warming to 1.5 °C, Nevada would need to cut its total (including land use) emissions by 59 to 73 percent of 2005 levels.</v>
      </c>
      <c r="O2" s="3" t="s">
        <v>1772</v>
      </c>
      <c r="P2" s="3">
        <v>2030</v>
      </c>
      <c r="Q2" s="127">
        <f>'Target Calculations'!H10</f>
        <v>35.449772558903405</v>
      </c>
      <c r="R2" s="127">
        <f>Q2</f>
        <v>35.449772558903405</v>
      </c>
      <c r="S2" s="3" t="s">
        <v>1942</v>
      </c>
    </row>
    <row r="3" spans="1:19" ht="64">
      <c r="A3" s="1" t="s">
        <v>684</v>
      </c>
      <c r="B3" s="3" t="s">
        <v>686</v>
      </c>
      <c r="C3" s="57">
        <v>1</v>
      </c>
      <c r="D3" s="1" t="s">
        <v>67</v>
      </c>
      <c r="E3" s="1" t="s">
        <v>68</v>
      </c>
      <c r="F3" s="3" t="str">
        <f>UnitControlCenter!$B$3</f>
        <v>million metric tons / year</v>
      </c>
      <c r="G3" s="3" t="s">
        <v>652</v>
      </c>
      <c r="J3" s="3" t="s">
        <v>1786</v>
      </c>
      <c r="K3" s="3">
        <v>2030</v>
      </c>
      <c r="L3" s="127">
        <f>'Target Calculations'!F11</f>
        <v>20.245574399999999</v>
      </c>
      <c r="M3" s="127">
        <f>'Target Calculations'!G11</f>
        <v>27.9421526</v>
      </c>
      <c r="N3" s="3" t="str">
        <f>'Target Calculations'!K11</f>
        <v>In a scenario limiting global warming to 1.5 °C, Nevada would need to cut its total (excluding land use) emissions by 53 to 66 percent of 2005 levels.</v>
      </c>
      <c r="O3" s="3" t="s">
        <v>1772</v>
      </c>
      <c r="P3" s="3">
        <v>2030</v>
      </c>
      <c r="Q3" s="127">
        <f>'Target Calculations'!H11</f>
        <v>39.005272558903407</v>
      </c>
      <c r="R3" s="127">
        <f>Q3</f>
        <v>39.005272558903407</v>
      </c>
      <c r="S3" s="3" t="s">
        <v>1942</v>
      </c>
    </row>
    <row r="4" spans="1:19" ht="80">
      <c r="A4" s="1" t="s">
        <v>684</v>
      </c>
      <c r="B4" s="1" t="s">
        <v>687</v>
      </c>
      <c r="C4" s="108">
        <v>1</v>
      </c>
      <c r="D4" s="3" t="s">
        <v>69</v>
      </c>
      <c r="E4" s="3" t="s">
        <v>70</v>
      </c>
      <c r="F4" s="3" t="str">
        <f>UnitControlCenter!$B$3</f>
        <v>million metric tons / year</v>
      </c>
      <c r="G4" s="3" t="s">
        <v>1320</v>
      </c>
      <c r="H4" s="3" t="s">
        <v>1321</v>
      </c>
      <c r="I4" s="3" t="s">
        <v>1322</v>
      </c>
      <c r="L4" s="127"/>
      <c r="M4" s="127"/>
    </row>
    <row r="5" spans="1:19" ht="32">
      <c r="A5" s="1" t="s">
        <v>684</v>
      </c>
      <c r="B5" s="1" t="s">
        <v>688</v>
      </c>
      <c r="C5" s="108">
        <v>1</v>
      </c>
      <c r="D5" s="3" t="s">
        <v>69</v>
      </c>
      <c r="E5" s="3" t="s">
        <v>70</v>
      </c>
      <c r="F5" s="3" t="str">
        <f>UnitControlCenter!$B$3</f>
        <v>million metric tons / year</v>
      </c>
      <c r="G5" s="3" t="s">
        <v>1323</v>
      </c>
      <c r="H5" s="3" t="s">
        <v>1324</v>
      </c>
      <c r="I5" s="3" t="s">
        <v>1325</v>
      </c>
      <c r="L5" s="127"/>
      <c r="M5" s="127"/>
    </row>
    <row r="6" spans="1:19" ht="32">
      <c r="A6" s="1" t="s">
        <v>684</v>
      </c>
      <c r="B6" s="1" t="s">
        <v>689</v>
      </c>
      <c r="C6" s="108">
        <v>1</v>
      </c>
      <c r="D6" s="3" t="s">
        <v>69</v>
      </c>
      <c r="E6" s="3" t="s">
        <v>70</v>
      </c>
      <c r="F6" s="3" t="str">
        <f>UnitControlCenter!$B$3</f>
        <v>million metric tons / year</v>
      </c>
      <c r="G6" s="3" t="s">
        <v>1074</v>
      </c>
      <c r="H6" s="3" t="s">
        <v>1075</v>
      </c>
      <c r="I6" s="3" t="s">
        <v>1076</v>
      </c>
      <c r="L6" s="127"/>
      <c r="M6" s="127"/>
    </row>
    <row r="7" spans="1:19" ht="16">
      <c r="A7" s="1" t="s">
        <v>684</v>
      </c>
      <c r="B7" s="1" t="s">
        <v>1406</v>
      </c>
      <c r="C7" s="108">
        <v>0</v>
      </c>
      <c r="D7" s="3" t="s">
        <v>67</v>
      </c>
      <c r="E7" s="3" t="s">
        <v>68</v>
      </c>
      <c r="F7" s="3" t="str">
        <f>UnitControlCenter!$B$4</f>
        <v>g CO2e / 2019 dollar</v>
      </c>
      <c r="G7" s="3" t="s">
        <v>1352</v>
      </c>
      <c r="L7" s="127"/>
      <c r="M7" s="127"/>
    </row>
    <row r="8" spans="1:19" ht="16">
      <c r="A8" s="1" t="s">
        <v>684</v>
      </c>
      <c r="B8" s="1" t="s">
        <v>149</v>
      </c>
      <c r="C8" s="108">
        <v>1</v>
      </c>
      <c r="D8" s="3" t="s">
        <v>67</v>
      </c>
      <c r="E8" s="3" t="s">
        <v>68</v>
      </c>
      <c r="F8" s="3" t="str">
        <f>UnitControlCenter!$B$3</f>
        <v>million metric tons / year</v>
      </c>
      <c r="G8" s="3" t="s">
        <v>844</v>
      </c>
      <c r="L8" s="127"/>
      <c r="M8" s="127"/>
    </row>
    <row r="9" spans="1:19" ht="48">
      <c r="A9" s="1" t="s">
        <v>684</v>
      </c>
      <c r="B9" s="1" t="s">
        <v>842</v>
      </c>
      <c r="C9" s="108">
        <v>1</v>
      </c>
      <c r="D9" s="3" t="s">
        <v>67</v>
      </c>
      <c r="E9" s="3" t="s">
        <v>68</v>
      </c>
      <c r="F9" s="3" t="str">
        <f>UnitControlCenter!$B$3</f>
        <v>million metric tons / year</v>
      </c>
      <c r="G9" s="3" t="s">
        <v>845</v>
      </c>
      <c r="J9" s="3" t="s">
        <v>1786</v>
      </c>
      <c r="K9" s="3">
        <v>2030</v>
      </c>
      <c r="L9" s="127">
        <f>'Target Calculations'!F3</f>
        <v>1.6114679999999997</v>
      </c>
      <c r="M9" s="127">
        <f>'Target Calculations'!G3</f>
        <v>2.1486239999999999</v>
      </c>
      <c r="N9" s="3" t="str">
        <f>'Target Calculations'!K3</f>
        <v>In a scenario limiting global warming to 1.5 °C, Nevada would need to cut its buildings emissions by 56 to 67 percent of 2005 levels.</v>
      </c>
    </row>
    <row r="10" spans="1:19" ht="16">
      <c r="A10" s="1" t="s">
        <v>684</v>
      </c>
      <c r="B10" s="1" t="s">
        <v>929</v>
      </c>
      <c r="C10" s="108">
        <v>1</v>
      </c>
      <c r="D10" s="3" t="s">
        <v>67</v>
      </c>
      <c r="E10" s="3" t="s">
        <v>68</v>
      </c>
      <c r="F10" s="3" t="str">
        <f>UnitControlCenter!$B$3</f>
        <v>million metric tons / year</v>
      </c>
      <c r="G10" s="3" t="s">
        <v>942</v>
      </c>
      <c r="L10" s="127"/>
      <c r="M10" s="127"/>
    </row>
    <row r="11" spans="1:19" ht="48">
      <c r="A11" s="1" t="s">
        <v>684</v>
      </c>
      <c r="B11" s="1" t="s">
        <v>100</v>
      </c>
      <c r="C11" s="108">
        <v>1</v>
      </c>
      <c r="D11" s="3" t="s">
        <v>67</v>
      </c>
      <c r="E11" s="3" t="s">
        <v>68</v>
      </c>
      <c r="F11" s="3" t="str">
        <f>UnitControlCenter!$B$3</f>
        <v>million metric tons / year</v>
      </c>
      <c r="G11" s="3" t="s">
        <v>846</v>
      </c>
      <c r="J11" s="3" t="s">
        <v>1786</v>
      </c>
      <c r="K11" s="3">
        <v>2030</v>
      </c>
      <c r="L11" s="127">
        <f>'Target Calculations'!F4</f>
        <v>1.2610949999999999</v>
      </c>
      <c r="M11" s="127">
        <f>'Target Calculations'!G4</f>
        <v>3.8979299999999992</v>
      </c>
      <c r="N11" s="3" t="str">
        <f>'Target Calculations'!K4</f>
        <v>In a scenario limiting global warming to 1.5 °C, Nevada would need to cut its electricity emissions by 86 to 95 percent of 2005 levels.</v>
      </c>
    </row>
    <row r="12" spans="1:19" ht="48">
      <c r="A12" s="1" t="s">
        <v>684</v>
      </c>
      <c r="B12" s="1" t="s">
        <v>9</v>
      </c>
      <c r="C12" s="108">
        <v>1</v>
      </c>
      <c r="D12" s="3" t="s">
        <v>67</v>
      </c>
      <c r="E12" s="3" t="s">
        <v>68</v>
      </c>
      <c r="F12" s="3" t="str">
        <f>UnitControlCenter!$B$3</f>
        <v>million metric tons / year</v>
      </c>
      <c r="G12" s="3" t="s">
        <v>886</v>
      </c>
      <c r="J12" s="3" t="s">
        <v>1786</v>
      </c>
      <c r="K12" s="3">
        <v>2030</v>
      </c>
      <c r="L12" s="127">
        <f>'Target Calculations'!F5</f>
        <v>4.6367628000000005</v>
      </c>
      <c r="M12" s="127">
        <f>'Target Calculations'!G5</f>
        <v>5.2654763999999998</v>
      </c>
      <c r="N12" s="3" t="str">
        <f>'Target Calculations'!K5</f>
        <v>In a scenario limiting global warming to 1.5 °C, Nevada would need to cut its industry emissions by 20 to 30 percent of 2005 levels.</v>
      </c>
    </row>
    <row r="13" spans="1:19" ht="16">
      <c r="A13" s="1" t="s">
        <v>684</v>
      </c>
      <c r="B13" s="1" t="s">
        <v>843</v>
      </c>
      <c r="C13" s="108">
        <v>1</v>
      </c>
      <c r="D13" s="3" t="s">
        <v>67</v>
      </c>
      <c r="E13" s="3" t="s">
        <v>68</v>
      </c>
      <c r="F13" s="3" t="str">
        <f>UnitControlCenter!$B$3</f>
        <v>million metric tons / year</v>
      </c>
      <c r="G13" s="3" t="s">
        <v>847</v>
      </c>
      <c r="L13" s="127"/>
      <c r="M13" s="127"/>
    </row>
    <row r="14" spans="1:19" ht="48">
      <c r="A14" s="1" t="s">
        <v>684</v>
      </c>
      <c r="B14" s="1" t="s">
        <v>4</v>
      </c>
      <c r="C14" s="108">
        <v>1</v>
      </c>
      <c r="D14" s="3" t="s">
        <v>67</v>
      </c>
      <c r="E14" s="3" t="s">
        <v>68</v>
      </c>
      <c r="F14" s="3" t="str">
        <f>UnitControlCenter!$B$3</f>
        <v>million metric tons / year</v>
      </c>
      <c r="G14" s="3" t="s">
        <v>848</v>
      </c>
      <c r="J14" s="3" t="s">
        <v>1786</v>
      </c>
      <c r="K14" s="3">
        <v>2030</v>
      </c>
      <c r="L14" s="127">
        <f>'Target Calculations'!F6</f>
        <v>9.2775280000000002</v>
      </c>
      <c r="M14" s="127">
        <f>'Target Calculations'!G6</f>
        <v>13.024222</v>
      </c>
      <c r="N14" s="3" t="str">
        <f>'Target Calculations'!K6</f>
        <v>In a scenario limiting global warming to 1.5 °C, Nevada would need to cut its transportation emissions by 27 to 48 percent of 2005 levels.</v>
      </c>
    </row>
    <row r="15" spans="1:19" ht="17" thickBot="1">
      <c r="A15" s="135" t="s">
        <v>684</v>
      </c>
      <c r="B15" s="135" t="s">
        <v>852</v>
      </c>
      <c r="C15" s="98">
        <v>1</v>
      </c>
      <c r="D15" s="92" t="s">
        <v>67</v>
      </c>
      <c r="E15" s="92" t="s">
        <v>68</v>
      </c>
      <c r="F15" s="92" t="str">
        <f>UnitControlCenter!$B$3</f>
        <v>million metric tons / year</v>
      </c>
      <c r="G15" s="92" t="s">
        <v>849</v>
      </c>
      <c r="H15" s="92"/>
      <c r="I15" s="92"/>
      <c r="J15" s="92"/>
      <c r="K15" s="92"/>
      <c r="L15" s="136"/>
      <c r="M15" s="136"/>
      <c r="N15" s="92"/>
      <c r="O15" s="92"/>
      <c r="P15" s="92"/>
      <c r="Q15" s="92"/>
      <c r="R15" s="92"/>
      <c r="S15" s="92"/>
    </row>
    <row r="16" spans="1:19" ht="16">
      <c r="A16" s="1" t="s">
        <v>690</v>
      </c>
      <c r="B16" s="1" t="s">
        <v>493</v>
      </c>
      <c r="C16" s="108">
        <v>1</v>
      </c>
      <c r="D16" s="3" t="s">
        <v>67</v>
      </c>
      <c r="E16" s="3" t="s">
        <v>68</v>
      </c>
      <c r="F16" s="3" t="str">
        <f>UnitControlCenter!$B$3</f>
        <v>million metric tons / year</v>
      </c>
      <c r="G16" s="3" t="s">
        <v>675</v>
      </c>
    </row>
    <row r="17" spans="1:19" ht="16">
      <c r="A17" s="1" t="s">
        <v>690</v>
      </c>
      <c r="B17" s="1" t="s">
        <v>501</v>
      </c>
      <c r="C17" s="108">
        <v>1</v>
      </c>
      <c r="D17" s="3" t="s">
        <v>67</v>
      </c>
      <c r="E17" s="3" t="s">
        <v>68</v>
      </c>
      <c r="F17" s="3" t="str">
        <f>UnitControlCenter!$B$3</f>
        <v>million metric tons / year</v>
      </c>
      <c r="G17" s="3" t="s">
        <v>666</v>
      </c>
    </row>
    <row r="18" spans="1:19" ht="16">
      <c r="A18" s="1" t="s">
        <v>690</v>
      </c>
      <c r="B18" s="1" t="s">
        <v>502</v>
      </c>
      <c r="C18" s="108">
        <v>1</v>
      </c>
      <c r="D18" s="3" t="s">
        <v>67</v>
      </c>
      <c r="E18" s="3" t="s">
        <v>68</v>
      </c>
      <c r="F18" s="3" t="str">
        <f>UnitControlCenter!$B$3</f>
        <v>million metric tons / year</v>
      </c>
      <c r="G18" s="3" t="s">
        <v>665</v>
      </c>
    </row>
    <row r="19" spans="1:19" ht="16">
      <c r="A19" s="1" t="s">
        <v>690</v>
      </c>
      <c r="B19" s="1" t="s">
        <v>662</v>
      </c>
      <c r="C19" s="108">
        <v>1</v>
      </c>
      <c r="D19" s="3" t="s">
        <v>67</v>
      </c>
      <c r="E19" s="3" t="s">
        <v>68</v>
      </c>
      <c r="F19" s="3" t="str">
        <f>UnitControlCenter!$B$3</f>
        <v>million metric tons / year</v>
      </c>
      <c r="G19" s="3" t="s">
        <v>664</v>
      </c>
    </row>
    <row r="20" spans="1:19" ht="16">
      <c r="A20" s="1" t="s">
        <v>690</v>
      </c>
      <c r="B20" s="1" t="s">
        <v>661</v>
      </c>
      <c r="C20" s="108">
        <v>1</v>
      </c>
      <c r="D20" s="3" t="s">
        <v>67</v>
      </c>
      <c r="E20" s="3" t="s">
        <v>68</v>
      </c>
      <c r="F20" s="3" t="str">
        <f>UnitControlCenter!$B$5</f>
        <v>thousand metric tons / year</v>
      </c>
      <c r="G20" s="3" t="s">
        <v>670</v>
      </c>
    </row>
    <row r="21" spans="1:19" ht="16">
      <c r="A21" s="1" t="s">
        <v>690</v>
      </c>
      <c r="B21" s="1" t="s">
        <v>496</v>
      </c>
      <c r="C21" s="108">
        <v>1</v>
      </c>
      <c r="D21" s="3" t="s">
        <v>67</v>
      </c>
      <c r="E21" s="3" t="s">
        <v>68</v>
      </c>
      <c r="F21" s="3" t="str">
        <f>UnitControlCenter!$B$5</f>
        <v>thousand metric tons / year</v>
      </c>
      <c r="G21" s="3" t="s">
        <v>671</v>
      </c>
    </row>
    <row r="22" spans="1:19" ht="16">
      <c r="A22" s="1" t="s">
        <v>690</v>
      </c>
      <c r="B22" s="1" t="s">
        <v>499</v>
      </c>
      <c r="C22" s="108">
        <v>1</v>
      </c>
      <c r="D22" s="3" t="s">
        <v>67</v>
      </c>
      <c r="E22" s="3" t="s">
        <v>68</v>
      </c>
      <c r="F22" s="3" t="str">
        <f>UnitControlCenter!$B$5</f>
        <v>thousand metric tons / year</v>
      </c>
      <c r="G22" s="3" t="s">
        <v>668</v>
      </c>
    </row>
    <row r="23" spans="1:19" ht="16">
      <c r="A23" s="1" t="s">
        <v>690</v>
      </c>
      <c r="B23" s="1" t="s">
        <v>500</v>
      </c>
      <c r="C23" s="108">
        <v>1</v>
      </c>
      <c r="D23" s="3" t="s">
        <v>67</v>
      </c>
      <c r="E23" s="3" t="s">
        <v>68</v>
      </c>
      <c r="F23" s="3" t="str">
        <f>UnitControlCenter!$B$5</f>
        <v>thousand metric tons / year</v>
      </c>
      <c r="G23" s="3" t="s">
        <v>667</v>
      </c>
    </row>
    <row r="24" spans="1:19" ht="16">
      <c r="A24" s="1" t="s">
        <v>690</v>
      </c>
      <c r="B24" s="1" t="s">
        <v>495</v>
      </c>
      <c r="C24" s="108">
        <v>1</v>
      </c>
      <c r="D24" s="3" t="s">
        <v>67</v>
      </c>
      <c r="E24" s="3" t="s">
        <v>68</v>
      </c>
      <c r="F24" s="3" t="str">
        <f>UnitControlCenter!$B$3</f>
        <v>million metric tons / year</v>
      </c>
      <c r="G24" s="3" t="s">
        <v>672</v>
      </c>
    </row>
    <row r="25" spans="1:19" ht="16">
      <c r="A25" s="1" t="s">
        <v>690</v>
      </c>
      <c r="B25" s="1" t="s">
        <v>494</v>
      </c>
      <c r="C25" s="108">
        <v>1</v>
      </c>
      <c r="D25" s="3" t="s">
        <v>67</v>
      </c>
      <c r="E25" s="3" t="s">
        <v>68</v>
      </c>
      <c r="F25" s="3" t="str">
        <f>UnitControlCenter!$B$5</f>
        <v>thousand metric tons / year</v>
      </c>
      <c r="G25" s="3" t="s">
        <v>674</v>
      </c>
    </row>
    <row r="26" spans="1:19" ht="16">
      <c r="A26" s="1" t="s">
        <v>690</v>
      </c>
      <c r="B26" s="1" t="s">
        <v>498</v>
      </c>
      <c r="C26" s="108">
        <v>1</v>
      </c>
      <c r="D26" s="3" t="s">
        <v>67</v>
      </c>
      <c r="E26" s="3" t="s">
        <v>68</v>
      </c>
      <c r="F26" s="3" t="str">
        <f>UnitControlCenter!$B$3</f>
        <v>million metric tons / year</v>
      </c>
      <c r="G26" s="3" t="s">
        <v>669</v>
      </c>
    </row>
    <row r="27" spans="1:19" ht="17" thickBot="1">
      <c r="A27" s="135" t="s">
        <v>690</v>
      </c>
      <c r="B27" s="135" t="s">
        <v>488</v>
      </c>
      <c r="C27" s="98">
        <v>1</v>
      </c>
      <c r="D27" s="92" t="s">
        <v>67</v>
      </c>
      <c r="E27" s="92" t="s">
        <v>68</v>
      </c>
      <c r="F27" s="92" t="str">
        <f>UnitControlCenter!$B$3</f>
        <v>million metric tons / year</v>
      </c>
      <c r="G27" s="92" t="s">
        <v>673</v>
      </c>
      <c r="H27" s="92"/>
      <c r="I27" s="92"/>
      <c r="J27" s="92"/>
      <c r="K27" s="92"/>
      <c r="L27" s="92"/>
      <c r="M27" s="92"/>
      <c r="N27" s="92"/>
      <c r="O27" s="92"/>
      <c r="P27" s="92"/>
      <c r="Q27" s="92"/>
      <c r="R27" s="92"/>
      <c r="S27" s="92"/>
    </row>
    <row r="28" spans="1:19" ht="80">
      <c r="A28" s="1" t="s">
        <v>691</v>
      </c>
      <c r="B28" s="1" t="s">
        <v>687</v>
      </c>
      <c r="C28" s="108">
        <v>1</v>
      </c>
      <c r="D28" s="3" t="s">
        <v>69</v>
      </c>
      <c r="E28" s="3" t="s">
        <v>70</v>
      </c>
      <c r="F28" s="3" t="str">
        <f>UnitControlCenter!$B$3</f>
        <v>million metric tons / year</v>
      </c>
      <c r="G28" s="3" t="s">
        <v>1421</v>
      </c>
      <c r="H28" s="3" t="s">
        <v>1422</v>
      </c>
      <c r="I28" s="3" t="s">
        <v>1423</v>
      </c>
    </row>
    <row r="29" spans="1:19" ht="96">
      <c r="A29" s="1" t="s">
        <v>691</v>
      </c>
      <c r="B29" s="1" t="s">
        <v>943</v>
      </c>
      <c r="C29" s="108">
        <v>1</v>
      </c>
      <c r="D29" s="3" t="s">
        <v>69</v>
      </c>
      <c r="E29" s="3" t="s">
        <v>70</v>
      </c>
      <c r="F29" s="3" t="str">
        <f>UnitControlCenter!$B$3</f>
        <v>million metric tons / year</v>
      </c>
      <c r="G29" s="3" t="s">
        <v>1424</v>
      </c>
      <c r="H29" s="3" t="s">
        <v>1425</v>
      </c>
      <c r="I29" s="3" t="s">
        <v>1426</v>
      </c>
    </row>
    <row r="30" spans="1:19" ht="48">
      <c r="A30" s="1" t="s">
        <v>691</v>
      </c>
      <c r="B30" s="1" t="s">
        <v>692</v>
      </c>
      <c r="C30" s="108">
        <v>1</v>
      </c>
      <c r="D30" s="3" t="s">
        <v>69</v>
      </c>
      <c r="E30" s="3" t="s">
        <v>70</v>
      </c>
      <c r="F30" s="3" t="str">
        <f>UnitControlCenter!$B$3</f>
        <v>million metric tons / year</v>
      </c>
      <c r="G30" s="3" t="s">
        <v>1427</v>
      </c>
      <c r="H30" s="3" t="s">
        <v>1787</v>
      </c>
      <c r="I30" s="3" t="s">
        <v>1428</v>
      </c>
    </row>
    <row r="31" spans="1:19" ht="17" thickBot="1">
      <c r="A31" s="135" t="s">
        <v>691</v>
      </c>
      <c r="B31" s="135" t="s">
        <v>1406</v>
      </c>
      <c r="C31" s="98">
        <v>0</v>
      </c>
      <c r="D31" s="92" t="s">
        <v>67</v>
      </c>
      <c r="E31" s="92" t="s">
        <v>68</v>
      </c>
      <c r="F31" s="92" t="str">
        <f>UnitControlCenter!$B$6</f>
        <v>g CO2 / 2019 dollar</v>
      </c>
      <c r="G31" s="92" t="s">
        <v>1351</v>
      </c>
      <c r="H31" s="92"/>
      <c r="I31" s="92"/>
      <c r="J31" s="92"/>
      <c r="K31" s="92"/>
      <c r="L31" s="92"/>
      <c r="M31" s="92"/>
      <c r="N31" s="92"/>
      <c r="O31" s="92"/>
      <c r="P31" s="92"/>
      <c r="Q31" s="92"/>
      <c r="R31" s="92"/>
      <c r="S31" s="92"/>
    </row>
    <row r="32" spans="1:19" ht="64">
      <c r="A32" s="1" t="s">
        <v>1222</v>
      </c>
      <c r="B32" s="1" t="s">
        <v>1029</v>
      </c>
      <c r="C32" s="108">
        <v>1</v>
      </c>
      <c r="D32" s="3" t="s">
        <v>67</v>
      </c>
      <c r="E32" s="3" t="s">
        <v>1603</v>
      </c>
      <c r="F32" s="3" t="str">
        <f>UnitControlCenter!$B$3</f>
        <v>million metric tons / year</v>
      </c>
      <c r="G32" s="3" t="s">
        <v>194</v>
      </c>
      <c r="J32" s="3" t="s">
        <v>1786</v>
      </c>
      <c r="K32" s="3">
        <v>2030</v>
      </c>
      <c r="L32" s="127">
        <f>L2</f>
        <v>14.7755744</v>
      </c>
      <c r="M32" s="127">
        <f>M2</f>
        <v>22.472152600000001</v>
      </c>
      <c r="N32" s="127" t="str">
        <f>N2</f>
        <v>In a scenario limiting global warming to 1.5 °C, Nevada would need to cut its total (including land use) emissions by 59 to 73 percent of 2005 levels.</v>
      </c>
      <c r="O32" s="3" t="s">
        <v>1788</v>
      </c>
      <c r="P32" s="3">
        <v>2030</v>
      </c>
      <c r="Q32" s="127">
        <f>'Target Calculations'!H10</f>
        <v>35.449772558903405</v>
      </c>
      <c r="R32" s="127">
        <f>Q32</f>
        <v>35.449772558903405</v>
      </c>
      <c r="S32" s="3" t="s">
        <v>1942</v>
      </c>
    </row>
    <row r="33" spans="1:19" ht="16">
      <c r="A33" s="1" t="s">
        <v>1222</v>
      </c>
      <c r="B33" s="1" t="s">
        <v>149</v>
      </c>
      <c r="C33" s="108">
        <v>1</v>
      </c>
      <c r="D33" s="3" t="s">
        <v>67</v>
      </c>
      <c r="E33" s="3" t="s">
        <v>1603</v>
      </c>
      <c r="F33" s="3" t="str">
        <f>UnitControlCenter!$B$3</f>
        <v>million metric tons / year</v>
      </c>
      <c r="G33" s="3" t="s">
        <v>844</v>
      </c>
    </row>
    <row r="34" spans="1:19" ht="48">
      <c r="A34" s="1" t="s">
        <v>1222</v>
      </c>
      <c r="B34" s="1" t="s">
        <v>842</v>
      </c>
      <c r="C34" s="108">
        <v>1</v>
      </c>
      <c r="D34" s="3" t="s">
        <v>67</v>
      </c>
      <c r="E34" s="3" t="s">
        <v>1603</v>
      </c>
      <c r="F34" s="3" t="str">
        <f>UnitControlCenter!$B$3</f>
        <v>million metric tons / year</v>
      </c>
      <c r="G34" s="3" t="s">
        <v>845</v>
      </c>
      <c r="J34" s="3" t="s">
        <v>1786</v>
      </c>
      <c r="K34" s="3">
        <v>2030</v>
      </c>
      <c r="L34" s="127">
        <f>L9</f>
        <v>1.6114679999999997</v>
      </c>
      <c r="M34" s="127">
        <f>M9</f>
        <v>2.1486239999999999</v>
      </c>
      <c r="N34" s="127" t="str">
        <f>N9</f>
        <v>In a scenario limiting global warming to 1.5 °C, Nevada would need to cut its buildings emissions by 56 to 67 percent of 2005 levels.</v>
      </c>
    </row>
    <row r="35" spans="1:19" ht="16">
      <c r="A35" s="1" t="s">
        <v>1222</v>
      </c>
      <c r="B35" s="1" t="s">
        <v>929</v>
      </c>
      <c r="C35" s="108">
        <v>1</v>
      </c>
      <c r="D35" s="3" t="s">
        <v>67</v>
      </c>
      <c r="E35" s="3" t="s">
        <v>1603</v>
      </c>
      <c r="F35" s="3" t="str">
        <f>UnitControlCenter!$B$3</f>
        <v>million metric tons / year</v>
      </c>
      <c r="G35" s="3" t="s">
        <v>942</v>
      </c>
    </row>
    <row r="36" spans="1:19" ht="48">
      <c r="A36" s="1" t="s">
        <v>1222</v>
      </c>
      <c r="B36" s="1" t="s">
        <v>100</v>
      </c>
      <c r="C36" s="108">
        <v>1</v>
      </c>
      <c r="D36" s="3" t="s">
        <v>67</v>
      </c>
      <c r="E36" s="3" t="s">
        <v>1603</v>
      </c>
      <c r="F36" s="3" t="str">
        <f>UnitControlCenter!$B$3</f>
        <v>million metric tons / year</v>
      </c>
      <c r="G36" s="3" t="s">
        <v>846</v>
      </c>
      <c r="J36" s="3" t="s">
        <v>1786</v>
      </c>
      <c r="K36" s="3">
        <v>2030</v>
      </c>
      <c r="L36" s="127">
        <f t="shared" ref="L36:N37" si="0">L11</f>
        <v>1.2610949999999999</v>
      </c>
      <c r="M36" s="127">
        <f t="shared" si="0"/>
        <v>3.8979299999999992</v>
      </c>
      <c r="N36" s="127" t="str">
        <f t="shared" si="0"/>
        <v>In a scenario limiting global warming to 1.5 °C, Nevada would need to cut its electricity emissions by 86 to 95 percent of 2005 levels.</v>
      </c>
    </row>
    <row r="37" spans="1:19" ht="48">
      <c r="A37" s="1" t="s">
        <v>1222</v>
      </c>
      <c r="B37" s="1" t="s">
        <v>9</v>
      </c>
      <c r="C37" s="108">
        <v>1</v>
      </c>
      <c r="D37" s="3" t="s">
        <v>67</v>
      </c>
      <c r="E37" s="3" t="s">
        <v>1603</v>
      </c>
      <c r="F37" s="3" t="str">
        <f>UnitControlCenter!$B$3</f>
        <v>million metric tons / year</v>
      </c>
      <c r="G37" s="3" t="s">
        <v>886</v>
      </c>
      <c r="J37" s="3" t="s">
        <v>1786</v>
      </c>
      <c r="K37" s="3">
        <v>2030</v>
      </c>
      <c r="L37" s="127">
        <f t="shared" si="0"/>
        <v>4.6367628000000005</v>
      </c>
      <c r="M37" s="127">
        <f t="shared" si="0"/>
        <v>5.2654763999999998</v>
      </c>
      <c r="N37" s="127" t="str">
        <f t="shared" si="0"/>
        <v>In a scenario limiting global warming to 1.5 °C, Nevada would need to cut its industry emissions by 20 to 30 percent of 2005 levels.</v>
      </c>
    </row>
    <row r="38" spans="1:19" ht="49" thickBot="1">
      <c r="A38" s="135" t="s">
        <v>1222</v>
      </c>
      <c r="B38" s="135" t="s">
        <v>4</v>
      </c>
      <c r="C38" s="98">
        <v>1</v>
      </c>
      <c r="D38" s="92" t="s">
        <v>67</v>
      </c>
      <c r="E38" s="92" t="s">
        <v>1603</v>
      </c>
      <c r="F38" s="92" t="str">
        <f>UnitControlCenter!$B$3</f>
        <v>million metric tons / year</v>
      </c>
      <c r="G38" s="92" t="s">
        <v>848</v>
      </c>
      <c r="H38" s="92"/>
      <c r="I38" s="92"/>
      <c r="J38" s="92" t="s">
        <v>1786</v>
      </c>
      <c r="K38" s="92">
        <v>2030</v>
      </c>
      <c r="L38" s="137">
        <f>L14</f>
        <v>9.2775280000000002</v>
      </c>
      <c r="M38" s="137">
        <f>M14</f>
        <v>13.024222</v>
      </c>
      <c r="N38" s="137" t="str">
        <f>N14</f>
        <v>In a scenario limiting global warming to 1.5 °C, Nevada would need to cut its transportation emissions by 27 to 48 percent of 2005 levels.</v>
      </c>
      <c r="O38" s="92"/>
      <c r="P38" s="92"/>
      <c r="Q38" s="92"/>
      <c r="R38" s="92"/>
      <c r="S38" s="92"/>
    </row>
    <row r="39" spans="1:19" ht="32">
      <c r="A39" s="1" t="s">
        <v>357</v>
      </c>
      <c r="B39" s="1" t="s">
        <v>1502</v>
      </c>
      <c r="C39" s="108">
        <v>1</v>
      </c>
      <c r="D39" s="3" t="s">
        <v>69</v>
      </c>
      <c r="E39" s="3" t="s">
        <v>445</v>
      </c>
      <c r="F39" s="3" t="str">
        <f>UnitControlCenter!$B$7</f>
        <v>2019 dollars / ton CO2e abated, Annual average abatement (MtCO2e)</v>
      </c>
      <c r="G39" s="3" t="s">
        <v>784</v>
      </c>
      <c r="L39" s="127"/>
      <c r="M39" s="127"/>
    </row>
    <row r="40" spans="1:19" ht="33" thickBot="1">
      <c r="A40" s="135" t="s">
        <v>357</v>
      </c>
      <c r="B40" s="135" t="s">
        <v>1503</v>
      </c>
      <c r="C40" s="98">
        <v>1</v>
      </c>
      <c r="D40" s="92" t="s">
        <v>69</v>
      </c>
      <c r="E40" s="92" t="s">
        <v>445</v>
      </c>
      <c r="F40" s="92" t="str">
        <f>UnitControlCenter!$B$7</f>
        <v>2019 dollars / ton CO2e abated, Annual average abatement (MtCO2e)</v>
      </c>
      <c r="G40" s="92" t="s">
        <v>784</v>
      </c>
      <c r="H40" s="92"/>
      <c r="I40" s="92"/>
      <c r="J40" s="92"/>
      <c r="K40" s="92"/>
      <c r="L40" s="92"/>
      <c r="M40" s="92"/>
      <c r="N40" s="92"/>
      <c r="O40" s="92"/>
      <c r="P40" s="92"/>
      <c r="Q40" s="92"/>
      <c r="R40" s="92"/>
      <c r="S40" s="92"/>
    </row>
    <row r="41" spans="1:19" ht="32">
      <c r="A41" s="1" t="s">
        <v>693</v>
      </c>
      <c r="B41" s="1" t="s">
        <v>1561</v>
      </c>
      <c r="C41" s="108">
        <v>1</v>
      </c>
      <c r="D41" s="3" t="s">
        <v>69</v>
      </c>
      <c r="E41" s="3" t="s">
        <v>68</v>
      </c>
      <c r="F41" s="3" t="str">
        <f>UnitControlCenter!$B$8</f>
        <v>billion 2019 dollars / year</v>
      </c>
      <c r="G41" s="3" t="s">
        <v>1504</v>
      </c>
      <c r="H41" s="3" t="s">
        <v>786</v>
      </c>
      <c r="I41" s="3" t="s">
        <v>759</v>
      </c>
    </row>
    <row r="42" spans="1:19" ht="16">
      <c r="A42" s="1" t="s">
        <v>693</v>
      </c>
      <c r="B42" s="138" t="s">
        <v>1250</v>
      </c>
      <c r="C42" s="108">
        <v>1</v>
      </c>
      <c r="D42" s="3" t="s">
        <v>67</v>
      </c>
      <c r="E42" s="3" t="s">
        <v>68</v>
      </c>
      <c r="F42" s="3" t="str">
        <f>UnitControlCenter!$B$8</f>
        <v>billion 2019 dollars / year</v>
      </c>
      <c r="G42" s="3" t="s">
        <v>1238</v>
      </c>
    </row>
    <row r="43" spans="1:19" ht="64">
      <c r="A43" s="1" t="s">
        <v>693</v>
      </c>
      <c r="B43" s="1" t="s">
        <v>1491</v>
      </c>
      <c r="C43" s="108">
        <v>1</v>
      </c>
      <c r="D43" s="3" t="s">
        <v>69</v>
      </c>
      <c r="E43" s="3" t="s">
        <v>70</v>
      </c>
      <c r="F43" s="3" t="str">
        <f>UnitControlCenter!$B$8</f>
        <v>billion 2019 dollars / year</v>
      </c>
      <c r="G43" s="3" t="s">
        <v>1492</v>
      </c>
      <c r="H43" s="3" t="s">
        <v>1493</v>
      </c>
      <c r="I43" s="3" t="s">
        <v>1494</v>
      </c>
    </row>
    <row r="44" spans="1:19" ht="32">
      <c r="A44" s="1" t="s">
        <v>693</v>
      </c>
      <c r="B44" s="138" t="s">
        <v>1496</v>
      </c>
      <c r="C44" s="108">
        <v>1</v>
      </c>
      <c r="D44" s="3" t="s">
        <v>67</v>
      </c>
      <c r="E44" s="3" t="s">
        <v>68</v>
      </c>
      <c r="F44" s="3" t="str">
        <f>UnitControlCenter!$B$9</f>
        <v>billion 2019 dollars</v>
      </c>
      <c r="G44" s="3" t="s">
        <v>1498</v>
      </c>
    </row>
    <row r="45" spans="1:19" ht="33" thickBot="1">
      <c r="A45" s="135" t="s">
        <v>693</v>
      </c>
      <c r="B45" s="139" t="s">
        <v>1499</v>
      </c>
      <c r="C45" s="98">
        <v>1</v>
      </c>
      <c r="D45" s="92" t="s">
        <v>67</v>
      </c>
      <c r="E45" s="92" t="s">
        <v>68</v>
      </c>
      <c r="F45" s="92" t="str">
        <f>UnitControlCenter!$B$8</f>
        <v>billion 2019 dollars / year</v>
      </c>
      <c r="G45" s="92" t="s">
        <v>1500</v>
      </c>
      <c r="H45" s="92"/>
      <c r="I45" s="92"/>
      <c r="J45" s="92"/>
      <c r="K45" s="92"/>
      <c r="L45" s="92"/>
      <c r="M45" s="92"/>
      <c r="N45" s="92"/>
      <c r="O45" s="92"/>
      <c r="P45" s="92"/>
      <c r="Q45" s="92"/>
      <c r="R45" s="92"/>
      <c r="S45" s="92"/>
    </row>
    <row r="46" spans="1:19" ht="32">
      <c r="A46" s="1" t="s">
        <v>1393</v>
      </c>
      <c r="B46" s="138" t="s">
        <v>1410</v>
      </c>
      <c r="C46" s="108">
        <v>1</v>
      </c>
      <c r="D46" s="3" t="s">
        <v>69</v>
      </c>
      <c r="E46" s="3" t="s">
        <v>68</v>
      </c>
      <c r="F46" s="3" t="str">
        <f>UnitControlCenter!$B$10</f>
        <v>jobs</v>
      </c>
      <c r="G46" s="3" t="s">
        <v>1401</v>
      </c>
      <c r="H46" s="3" t="s">
        <v>1400</v>
      </c>
      <c r="I46" s="3" t="s">
        <v>760</v>
      </c>
    </row>
    <row r="47" spans="1:19" ht="32">
      <c r="A47" s="1" t="s">
        <v>1393</v>
      </c>
      <c r="B47" s="138" t="s">
        <v>1411</v>
      </c>
      <c r="C47" s="108">
        <v>1</v>
      </c>
      <c r="D47" s="3" t="s">
        <v>69</v>
      </c>
      <c r="E47" s="3" t="s">
        <v>68</v>
      </c>
      <c r="F47" s="3" t="str">
        <f>UnitControlCenter!$B$10</f>
        <v>jobs</v>
      </c>
      <c r="G47" s="3" t="s">
        <v>1414</v>
      </c>
      <c r="H47" s="3" t="s">
        <v>1415</v>
      </c>
      <c r="I47" s="3" t="s">
        <v>1416</v>
      </c>
    </row>
    <row r="48" spans="1:19" ht="32">
      <c r="A48" s="1" t="s">
        <v>1393</v>
      </c>
      <c r="B48" s="138" t="s">
        <v>1472</v>
      </c>
      <c r="C48" s="108">
        <v>1</v>
      </c>
      <c r="D48" s="3" t="s">
        <v>69</v>
      </c>
      <c r="E48" s="3" t="s">
        <v>68</v>
      </c>
      <c r="F48" s="3" t="str">
        <f>UnitControlCenter!$B$10</f>
        <v>jobs</v>
      </c>
      <c r="G48" s="3" t="s">
        <v>1476</v>
      </c>
      <c r="H48" s="3" t="s">
        <v>1475</v>
      </c>
      <c r="I48" s="3" t="s">
        <v>1490</v>
      </c>
    </row>
    <row r="49" spans="1:19" ht="32">
      <c r="A49" s="1" t="s">
        <v>1393</v>
      </c>
      <c r="B49" s="138" t="s">
        <v>1600</v>
      </c>
      <c r="C49" s="108">
        <v>1</v>
      </c>
      <c r="D49" s="3" t="s">
        <v>69</v>
      </c>
      <c r="E49" s="3" t="s">
        <v>68</v>
      </c>
      <c r="F49" s="3" t="str">
        <f>UnitControlCenter!$B$10</f>
        <v>jobs</v>
      </c>
      <c r="G49" s="3" t="s">
        <v>1599</v>
      </c>
      <c r="H49" s="3" t="s">
        <v>1400</v>
      </c>
      <c r="I49" s="3" t="s">
        <v>760</v>
      </c>
    </row>
    <row r="50" spans="1:19" ht="32">
      <c r="A50" s="1" t="s">
        <v>1393</v>
      </c>
      <c r="B50" s="138" t="s">
        <v>1395</v>
      </c>
      <c r="C50" s="108">
        <v>1</v>
      </c>
      <c r="D50" s="3" t="s">
        <v>69</v>
      </c>
      <c r="E50" s="3" t="s">
        <v>68</v>
      </c>
      <c r="F50" s="3" t="str">
        <f>UnitControlCenter!$B$8</f>
        <v>billion 2019 dollars / year</v>
      </c>
      <c r="G50" s="3" t="s">
        <v>1402</v>
      </c>
      <c r="H50" s="3" t="s">
        <v>1404</v>
      </c>
      <c r="I50" s="3" t="s">
        <v>760</v>
      </c>
    </row>
    <row r="51" spans="1:19" ht="32">
      <c r="A51" s="1" t="s">
        <v>1393</v>
      </c>
      <c r="B51" s="138" t="s">
        <v>1417</v>
      </c>
      <c r="C51" s="108">
        <v>1</v>
      </c>
      <c r="D51" s="3" t="s">
        <v>69</v>
      </c>
      <c r="E51" s="3" t="s">
        <v>68</v>
      </c>
      <c r="F51" s="3" t="str">
        <f>UnitControlCenter!$B$12</f>
        <v>% change</v>
      </c>
      <c r="G51" s="3" t="s">
        <v>1419</v>
      </c>
      <c r="H51" s="3" t="s">
        <v>1404</v>
      </c>
      <c r="I51" s="3" t="s">
        <v>760</v>
      </c>
    </row>
    <row r="52" spans="1:19" ht="32">
      <c r="A52" s="1" t="s">
        <v>1393</v>
      </c>
      <c r="B52" s="138" t="s">
        <v>1473</v>
      </c>
      <c r="C52" s="108">
        <v>1</v>
      </c>
      <c r="D52" s="3" t="s">
        <v>69</v>
      </c>
      <c r="E52" s="3" t="s">
        <v>68</v>
      </c>
      <c r="F52" s="3" t="str">
        <f>UnitControlCenter!$B$8</f>
        <v>billion 2019 dollars / year</v>
      </c>
      <c r="G52" s="3" t="s">
        <v>1477</v>
      </c>
      <c r="H52" s="3" t="s">
        <v>1475</v>
      </c>
      <c r="I52" s="3" t="s">
        <v>1490</v>
      </c>
    </row>
    <row r="53" spans="1:19" ht="48">
      <c r="A53" s="1" t="s">
        <v>1393</v>
      </c>
      <c r="B53" s="138" t="s">
        <v>1409</v>
      </c>
      <c r="C53" s="108">
        <v>1</v>
      </c>
      <c r="D53" s="3" t="s">
        <v>69</v>
      </c>
      <c r="E53" s="3" t="s">
        <v>68</v>
      </c>
      <c r="F53" s="3" t="str">
        <f>UnitControlCenter!$B$8</f>
        <v>billion 2019 dollars / year</v>
      </c>
      <c r="G53" s="3" t="s">
        <v>1405</v>
      </c>
      <c r="H53" s="3" t="s">
        <v>1403</v>
      </c>
      <c r="I53" s="3" t="s">
        <v>760</v>
      </c>
    </row>
    <row r="54" spans="1:19" ht="32">
      <c r="A54" s="1" t="s">
        <v>1393</v>
      </c>
      <c r="B54" s="138" t="s">
        <v>1407</v>
      </c>
      <c r="C54" s="108">
        <v>1</v>
      </c>
      <c r="D54" s="3" t="s">
        <v>67</v>
      </c>
      <c r="E54" s="3" t="s">
        <v>68</v>
      </c>
      <c r="F54" s="3" t="str">
        <f>UnitControlCenter!$B$13</f>
        <v>2019 dollars / employee-year</v>
      </c>
      <c r="G54" s="3" t="s">
        <v>1408</v>
      </c>
    </row>
    <row r="55" spans="1:19" ht="33" thickBot="1">
      <c r="A55" s="135" t="s">
        <v>1393</v>
      </c>
      <c r="B55" s="139" t="s">
        <v>1474</v>
      </c>
      <c r="C55" s="98">
        <v>1</v>
      </c>
      <c r="D55" s="92" t="s">
        <v>69</v>
      </c>
      <c r="E55" s="92" t="s">
        <v>68</v>
      </c>
      <c r="F55" s="92" t="str">
        <f>UnitControlCenter!$B$8</f>
        <v>billion 2019 dollars / year</v>
      </c>
      <c r="G55" s="92" t="s">
        <v>1478</v>
      </c>
      <c r="H55" s="92" t="s">
        <v>1475</v>
      </c>
      <c r="I55" s="92" t="s">
        <v>1490</v>
      </c>
      <c r="J55" s="92"/>
      <c r="K55" s="92"/>
      <c r="L55" s="92"/>
      <c r="M55" s="92"/>
      <c r="N55" s="92"/>
      <c r="O55" s="92"/>
      <c r="P55" s="92"/>
      <c r="Q55" s="92"/>
      <c r="R55" s="92"/>
      <c r="S55" s="92"/>
    </row>
    <row r="56" spans="1:19" ht="80">
      <c r="A56" s="1" t="s">
        <v>1394</v>
      </c>
      <c r="B56" s="1" t="s">
        <v>1143</v>
      </c>
      <c r="C56" s="108">
        <v>1</v>
      </c>
      <c r="D56" s="3" t="s">
        <v>69</v>
      </c>
      <c r="E56" s="3" t="s">
        <v>68</v>
      </c>
      <c r="F56" s="3" t="str">
        <f>UnitControlCenter!$B$8</f>
        <v>billion 2019 dollars / year</v>
      </c>
      <c r="G56" s="3" t="s">
        <v>1144</v>
      </c>
      <c r="H56" s="3" t="s">
        <v>1145</v>
      </c>
      <c r="I56" s="3" t="s">
        <v>1119</v>
      </c>
    </row>
    <row r="57" spans="1:19" ht="48">
      <c r="A57" s="1" t="s">
        <v>1394</v>
      </c>
      <c r="B57" s="1" t="s">
        <v>1147</v>
      </c>
      <c r="C57" s="108">
        <v>1</v>
      </c>
      <c r="D57" s="3" t="s">
        <v>69</v>
      </c>
      <c r="E57" s="3" t="s">
        <v>68</v>
      </c>
      <c r="F57" s="3" t="str">
        <f>UnitControlCenter!$B$8</f>
        <v>billion 2019 dollars / year</v>
      </c>
      <c r="G57" s="3" t="s">
        <v>1157</v>
      </c>
      <c r="H57" s="3" t="s">
        <v>1158</v>
      </c>
      <c r="I57" s="3" t="s">
        <v>1159</v>
      </c>
    </row>
    <row r="58" spans="1:19" ht="64">
      <c r="A58" s="1" t="s">
        <v>1394</v>
      </c>
      <c r="B58" s="1" t="s">
        <v>1148</v>
      </c>
      <c r="C58" s="108">
        <v>1</v>
      </c>
      <c r="D58" s="3" t="s">
        <v>69</v>
      </c>
      <c r="E58" s="3" t="s">
        <v>68</v>
      </c>
      <c r="F58" s="3" t="str">
        <f>UnitControlCenter!$B$8</f>
        <v>billion 2019 dollars / year</v>
      </c>
      <c r="G58" s="3" t="s">
        <v>1168</v>
      </c>
      <c r="H58" s="3" t="s">
        <v>1166</v>
      </c>
      <c r="I58" s="3" t="s">
        <v>1167</v>
      </c>
    </row>
    <row r="59" spans="1:19" ht="48">
      <c r="A59" s="1" t="s">
        <v>1394</v>
      </c>
      <c r="B59" s="1" t="s">
        <v>1149</v>
      </c>
      <c r="C59" s="108">
        <v>1</v>
      </c>
      <c r="D59" s="3" t="s">
        <v>69</v>
      </c>
      <c r="E59" s="3" t="s">
        <v>68</v>
      </c>
      <c r="F59" s="3" t="str">
        <f>UnitControlCenter!$B$8</f>
        <v>billion 2019 dollars / year</v>
      </c>
      <c r="G59" s="3" t="s">
        <v>1162</v>
      </c>
      <c r="H59" s="3" t="s">
        <v>1158</v>
      </c>
      <c r="I59" s="3" t="s">
        <v>1160</v>
      </c>
    </row>
    <row r="60" spans="1:19" ht="48">
      <c r="A60" s="1" t="s">
        <v>1394</v>
      </c>
      <c r="B60" s="1" t="s">
        <v>1150</v>
      </c>
      <c r="C60" s="108">
        <v>1</v>
      </c>
      <c r="D60" s="3" t="s">
        <v>69</v>
      </c>
      <c r="E60" s="3" t="s">
        <v>68</v>
      </c>
      <c r="F60" s="3" t="str">
        <f>UnitControlCenter!$B$8</f>
        <v>billion 2019 dollars / year</v>
      </c>
      <c r="G60" s="3" t="s">
        <v>1163</v>
      </c>
      <c r="H60" s="3" t="s">
        <v>1158</v>
      </c>
      <c r="I60" s="3" t="s">
        <v>1161</v>
      </c>
    </row>
    <row r="61" spans="1:19" ht="64">
      <c r="A61" s="1" t="s">
        <v>1394</v>
      </c>
      <c r="B61" s="1" t="s">
        <v>1151</v>
      </c>
      <c r="C61" s="108">
        <v>1</v>
      </c>
      <c r="D61" s="3" t="s">
        <v>69</v>
      </c>
      <c r="E61" s="3" t="s">
        <v>68</v>
      </c>
      <c r="F61" s="3" t="str">
        <f>UnitControlCenter!$B$8</f>
        <v>billion 2019 dollars / year</v>
      </c>
      <c r="G61" s="3" t="s">
        <v>1169</v>
      </c>
      <c r="H61" s="3" t="s">
        <v>1166</v>
      </c>
      <c r="I61" s="3" t="s">
        <v>1167</v>
      </c>
    </row>
    <row r="62" spans="1:19" ht="64">
      <c r="A62" s="1" t="s">
        <v>1394</v>
      </c>
      <c r="B62" s="1" t="s">
        <v>1152</v>
      </c>
      <c r="C62" s="108">
        <v>1</v>
      </c>
      <c r="D62" s="3" t="s">
        <v>69</v>
      </c>
      <c r="E62" s="3" t="s">
        <v>68</v>
      </c>
      <c r="F62" s="3" t="str">
        <f>UnitControlCenter!$B$8</f>
        <v>billion 2019 dollars / year</v>
      </c>
      <c r="G62" s="3" t="s">
        <v>1170</v>
      </c>
      <c r="H62" s="3" t="s">
        <v>1166</v>
      </c>
      <c r="I62" s="3" t="s">
        <v>1167</v>
      </c>
    </row>
    <row r="63" spans="1:19" ht="64">
      <c r="A63" s="1" t="s">
        <v>1394</v>
      </c>
      <c r="B63" s="1" t="s">
        <v>1153</v>
      </c>
      <c r="C63" s="108">
        <v>1</v>
      </c>
      <c r="D63" s="3" t="s">
        <v>69</v>
      </c>
      <c r="E63" s="3" t="s">
        <v>68</v>
      </c>
      <c r="F63" s="3" t="str">
        <f>UnitControlCenter!$B$8</f>
        <v>billion 2019 dollars / year</v>
      </c>
      <c r="G63" s="3" t="s">
        <v>1171</v>
      </c>
      <c r="H63" s="3" t="s">
        <v>1166</v>
      </c>
      <c r="I63" s="3" t="s">
        <v>1167</v>
      </c>
    </row>
    <row r="64" spans="1:19" ht="64">
      <c r="A64" s="1" t="s">
        <v>1394</v>
      </c>
      <c r="B64" s="1" t="s">
        <v>1177</v>
      </c>
      <c r="C64" s="108">
        <v>1</v>
      </c>
      <c r="D64" s="3" t="s">
        <v>69</v>
      </c>
      <c r="E64" s="3" t="s">
        <v>68</v>
      </c>
      <c r="F64" s="3" t="str">
        <f>UnitControlCenter!$B$8</f>
        <v>billion 2019 dollars / year</v>
      </c>
      <c r="G64" s="3" t="s">
        <v>1175</v>
      </c>
      <c r="H64" s="3" t="s">
        <v>1166</v>
      </c>
      <c r="I64" s="3" t="s">
        <v>1173</v>
      </c>
    </row>
    <row r="65" spans="1:19" ht="65" thickBot="1">
      <c r="A65" s="135" t="s">
        <v>1394</v>
      </c>
      <c r="B65" s="135" t="s">
        <v>1178</v>
      </c>
      <c r="C65" s="98">
        <v>1</v>
      </c>
      <c r="D65" s="92" t="s">
        <v>69</v>
      </c>
      <c r="E65" s="92" t="s">
        <v>68</v>
      </c>
      <c r="F65" s="92" t="str">
        <f>UnitControlCenter!$B$8</f>
        <v>billion 2019 dollars / year</v>
      </c>
      <c r="G65" s="92" t="s">
        <v>1176</v>
      </c>
      <c r="H65" s="92" t="s">
        <v>1166</v>
      </c>
      <c r="I65" s="92" t="s">
        <v>1174</v>
      </c>
      <c r="J65" s="92"/>
      <c r="K65" s="92"/>
      <c r="L65" s="92"/>
      <c r="M65" s="92"/>
      <c r="N65" s="92"/>
      <c r="O65" s="92"/>
      <c r="P65" s="92"/>
      <c r="Q65" s="92"/>
      <c r="R65" s="92"/>
      <c r="S65" s="92"/>
    </row>
    <row r="66" spans="1:19" ht="16">
      <c r="A66" s="1" t="s">
        <v>694</v>
      </c>
      <c r="B66" s="1" t="s">
        <v>1601</v>
      </c>
      <c r="C66" s="108">
        <v>1</v>
      </c>
      <c r="D66" s="3" t="s">
        <v>67</v>
      </c>
      <c r="E66" s="3" t="s">
        <v>1604</v>
      </c>
      <c r="F66" s="3" t="str">
        <f>UnitControlCenter!$B$11</f>
        <v>incidents / year</v>
      </c>
      <c r="G66" s="3" t="s">
        <v>1443</v>
      </c>
    </row>
    <row r="67" spans="1:19" ht="16">
      <c r="A67" s="1" t="s">
        <v>694</v>
      </c>
      <c r="B67" s="1" t="s">
        <v>1435</v>
      </c>
      <c r="C67" s="108">
        <v>1</v>
      </c>
      <c r="D67" s="3" t="s">
        <v>67</v>
      </c>
      <c r="E67" s="3" t="s">
        <v>68</v>
      </c>
      <c r="F67" s="3" t="str">
        <f>UnitControlCenter!$B$11</f>
        <v>incidents / year</v>
      </c>
      <c r="G67" s="3" t="s">
        <v>1443</v>
      </c>
    </row>
    <row r="68" spans="1:19" ht="32">
      <c r="A68" s="1" t="s">
        <v>694</v>
      </c>
      <c r="B68" s="1" t="s">
        <v>695</v>
      </c>
      <c r="C68" s="108">
        <v>1</v>
      </c>
      <c r="D68" s="3" t="s">
        <v>67</v>
      </c>
      <c r="E68" s="3" t="s">
        <v>68</v>
      </c>
      <c r="F68" s="3" t="str">
        <f>UnitControlCenter!$B$8</f>
        <v>billion 2019 dollars / year</v>
      </c>
      <c r="G68" s="3" t="s">
        <v>71</v>
      </c>
    </row>
    <row r="69" spans="1:19" ht="16">
      <c r="A69" s="1" t="s">
        <v>694</v>
      </c>
      <c r="B69" s="1" t="s">
        <v>1436</v>
      </c>
      <c r="C69" s="108">
        <v>1</v>
      </c>
      <c r="D69" s="3" t="s">
        <v>67</v>
      </c>
      <c r="E69" s="3" t="s">
        <v>68</v>
      </c>
      <c r="F69" s="3" t="str">
        <f>UnitControlCenter!$B$11</f>
        <v>incidents / year</v>
      </c>
      <c r="G69" s="3" t="s">
        <v>1444</v>
      </c>
    </row>
    <row r="70" spans="1:19" ht="32">
      <c r="A70" s="1" t="s">
        <v>694</v>
      </c>
      <c r="B70" s="1" t="s">
        <v>1437</v>
      </c>
      <c r="C70" s="108">
        <v>1</v>
      </c>
      <c r="D70" s="3" t="s">
        <v>67</v>
      </c>
      <c r="E70" s="3" t="s">
        <v>68</v>
      </c>
      <c r="F70" s="3" t="str">
        <f>UnitControlCenter!$B$11</f>
        <v>incidents / year</v>
      </c>
      <c r="G70" s="3" t="s">
        <v>1445</v>
      </c>
    </row>
    <row r="71" spans="1:19" ht="16">
      <c r="A71" s="1" t="s">
        <v>694</v>
      </c>
      <c r="B71" s="1" t="s">
        <v>1450</v>
      </c>
      <c r="C71" s="108">
        <v>1</v>
      </c>
      <c r="D71" s="3" t="s">
        <v>67</v>
      </c>
      <c r="E71" s="3" t="s">
        <v>68</v>
      </c>
      <c r="F71" s="3" t="str">
        <f>UnitControlCenter!$B$11</f>
        <v>incidents / year</v>
      </c>
      <c r="G71" s="3" t="s">
        <v>1451</v>
      </c>
    </row>
    <row r="72" spans="1:19" ht="16">
      <c r="A72" s="1" t="s">
        <v>694</v>
      </c>
      <c r="B72" s="1" t="s">
        <v>1438</v>
      </c>
      <c r="C72" s="108">
        <v>1</v>
      </c>
      <c r="D72" s="3" t="s">
        <v>67</v>
      </c>
      <c r="E72" s="3" t="s">
        <v>68</v>
      </c>
      <c r="F72" s="3" t="str">
        <f>UnitControlCenter!$B$11</f>
        <v>incidents / year</v>
      </c>
      <c r="G72" s="3" t="s">
        <v>1446</v>
      </c>
    </row>
    <row r="73" spans="1:19" ht="16">
      <c r="A73" s="1" t="s">
        <v>694</v>
      </c>
      <c r="B73" s="1" t="s">
        <v>1439</v>
      </c>
      <c r="C73" s="108">
        <v>1</v>
      </c>
      <c r="D73" s="3" t="s">
        <v>67</v>
      </c>
      <c r="E73" s="3" t="s">
        <v>68</v>
      </c>
      <c r="F73" s="3" t="str">
        <f>UnitControlCenter!$B$11</f>
        <v>incidents / year</v>
      </c>
      <c r="G73" s="3" t="s">
        <v>1447</v>
      </c>
    </row>
    <row r="74" spans="1:19" ht="16">
      <c r="A74" s="1" t="s">
        <v>694</v>
      </c>
      <c r="B74" s="1" t="s">
        <v>1440</v>
      </c>
      <c r="C74" s="108">
        <v>1</v>
      </c>
      <c r="D74" s="3" t="s">
        <v>67</v>
      </c>
      <c r="E74" s="3" t="s">
        <v>68</v>
      </c>
      <c r="F74" s="3" t="str">
        <f>UnitControlCenter!$B$11</f>
        <v>incidents / year</v>
      </c>
      <c r="G74" s="3" t="s">
        <v>1448</v>
      </c>
    </row>
    <row r="75" spans="1:19" ht="33" thickBot="1">
      <c r="A75" s="135" t="s">
        <v>694</v>
      </c>
      <c r="B75" s="135" t="s">
        <v>1441</v>
      </c>
      <c r="C75" s="98">
        <v>1</v>
      </c>
      <c r="D75" s="92" t="s">
        <v>67</v>
      </c>
      <c r="E75" s="92" t="s">
        <v>68</v>
      </c>
      <c r="F75" s="92" t="str">
        <f>UnitControlCenter!$B$11</f>
        <v>incidents / year</v>
      </c>
      <c r="G75" s="92" t="s">
        <v>1449</v>
      </c>
      <c r="H75" s="92"/>
      <c r="I75" s="92"/>
      <c r="J75" s="92"/>
      <c r="K75" s="92"/>
      <c r="L75" s="92"/>
      <c r="M75" s="92"/>
      <c r="N75" s="92"/>
      <c r="O75" s="92"/>
      <c r="P75" s="92"/>
      <c r="Q75" s="92"/>
      <c r="R75" s="92"/>
      <c r="S75" s="92"/>
    </row>
    <row r="76" spans="1:19" ht="128">
      <c r="A76" s="1" t="s">
        <v>904</v>
      </c>
      <c r="B76" s="1" t="s">
        <v>696</v>
      </c>
      <c r="C76" s="108">
        <v>1</v>
      </c>
      <c r="D76" s="3" t="s">
        <v>69</v>
      </c>
      <c r="E76" s="3" t="s">
        <v>70</v>
      </c>
      <c r="F76" s="3" t="str">
        <f>UnitControlCenter!$B$15</f>
        <v>terawatt-hours (TWh) / year</v>
      </c>
      <c r="G76" s="3" t="s">
        <v>944</v>
      </c>
      <c r="H76" s="3" t="s">
        <v>1789</v>
      </c>
      <c r="I76" s="3" t="s">
        <v>948</v>
      </c>
    </row>
    <row r="77" spans="1:19" ht="144">
      <c r="A77" s="1" t="s">
        <v>904</v>
      </c>
      <c r="B77" s="1" t="s">
        <v>697</v>
      </c>
      <c r="C77" s="108">
        <v>1</v>
      </c>
      <c r="D77" s="3" t="s">
        <v>69</v>
      </c>
      <c r="E77" s="3" t="s">
        <v>68</v>
      </c>
      <c r="F77" s="3" t="str">
        <f>UnitControlCenter!$B$15</f>
        <v>terawatt-hours (TWh) / year</v>
      </c>
      <c r="G77" s="3" t="s">
        <v>945</v>
      </c>
      <c r="H77" s="3" t="s">
        <v>1790</v>
      </c>
      <c r="I77" s="3" t="s">
        <v>949</v>
      </c>
    </row>
    <row r="78" spans="1:19" ht="128">
      <c r="A78" s="1" t="s">
        <v>904</v>
      </c>
      <c r="B78" s="1" t="s">
        <v>698</v>
      </c>
      <c r="C78" s="108">
        <v>1</v>
      </c>
      <c r="D78" s="3" t="s">
        <v>69</v>
      </c>
      <c r="E78" s="3" t="s">
        <v>70</v>
      </c>
      <c r="F78" s="3" t="str">
        <f>UnitControlCenter!$B$16</f>
        <v>gigawatts (GW) / year</v>
      </c>
      <c r="G78" s="3" t="s">
        <v>946</v>
      </c>
      <c r="H78" s="3" t="s">
        <v>1791</v>
      </c>
      <c r="I78" s="3" t="s">
        <v>950</v>
      </c>
    </row>
    <row r="79" spans="1:19" ht="144">
      <c r="A79" s="1" t="s">
        <v>904</v>
      </c>
      <c r="B79" s="1" t="s">
        <v>699</v>
      </c>
      <c r="C79" s="108">
        <v>1</v>
      </c>
      <c r="D79" s="3" t="s">
        <v>69</v>
      </c>
      <c r="E79" s="3" t="s">
        <v>68</v>
      </c>
      <c r="F79" s="3" t="str">
        <f>UnitControlCenter!$B$16</f>
        <v>gigawatts (GW) / year</v>
      </c>
      <c r="G79" s="3" t="s">
        <v>947</v>
      </c>
      <c r="H79" s="3" t="s">
        <v>1792</v>
      </c>
      <c r="I79" s="3" t="s">
        <v>951</v>
      </c>
    </row>
    <row r="80" spans="1:19" ht="49" thickBot="1">
      <c r="A80" s="135" t="s">
        <v>904</v>
      </c>
      <c r="B80" s="135" t="s">
        <v>905</v>
      </c>
      <c r="C80" s="98">
        <v>1</v>
      </c>
      <c r="D80" s="92" t="s">
        <v>69</v>
      </c>
      <c r="E80" s="92" t="s">
        <v>70</v>
      </c>
      <c r="F80" s="92" t="str">
        <f>UnitControlCenter!$B$15</f>
        <v>terawatt-hours (TWh) / year</v>
      </c>
      <c r="G80" s="92" t="s">
        <v>1360</v>
      </c>
      <c r="H80" s="92" t="s">
        <v>1361</v>
      </c>
      <c r="I80" s="92" t="s">
        <v>952</v>
      </c>
      <c r="J80" s="92"/>
      <c r="K80" s="92"/>
      <c r="L80" s="92"/>
      <c r="M80" s="92"/>
      <c r="N80" s="92"/>
      <c r="O80" s="92"/>
      <c r="P80" s="92"/>
      <c r="Q80" s="92"/>
      <c r="R80" s="92"/>
      <c r="S80" s="92"/>
    </row>
    <row r="81" spans="1:19" ht="112">
      <c r="A81" s="1" t="s">
        <v>897</v>
      </c>
      <c r="B81" s="1" t="s">
        <v>700</v>
      </c>
      <c r="C81" s="108">
        <v>1</v>
      </c>
      <c r="D81" s="3" t="s">
        <v>69</v>
      </c>
      <c r="E81" s="3" t="s">
        <v>718</v>
      </c>
      <c r="F81" s="3" t="str">
        <f>UnitControlCenter!$B$17</f>
        <v>2019 dollars / megawatt-hour (MWh)</v>
      </c>
      <c r="G81" s="3" t="s">
        <v>953</v>
      </c>
      <c r="H81" s="3" t="s">
        <v>1793</v>
      </c>
      <c r="I81" s="3" t="s">
        <v>954</v>
      </c>
    </row>
    <row r="82" spans="1:19" ht="32">
      <c r="A82" s="1" t="s">
        <v>897</v>
      </c>
      <c r="B82" s="1" t="s">
        <v>701</v>
      </c>
      <c r="C82" s="108">
        <v>1</v>
      </c>
      <c r="D82" s="3" t="s">
        <v>69</v>
      </c>
      <c r="E82" s="3" t="s">
        <v>70</v>
      </c>
      <c r="F82" s="3" t="str">
        <f>UnitControlCenter!$B$15</f>
        <v>terawatt-hours (TWh) / year</v>
      </c>
      <c r="G82" s="3" t="s">
        <v>1277</v>
      </c>
      <c r="H82" s="3" t="s">
        <v>1278</v>
      </c>
      <c r="I82" s="3" t="s">
        <v>1279</v>
      </c>
    </row>
    <row r="83" spans="1:19" ht="96">
      <c r="A83" s="1" t="s">
        <v>897</v>
      </c>
      <c r="B83" s="1" t="s">
        <v>898</v>
      </c>
      <c r="C83" s="108">
        <v>1</v>
      </c>
      <c r="D83" s="3" t="s">
        <v>69</v>
      </c>
      <c r="E83" s="3" t="s">
        <v>70</v>
      </c>
      <c r="F83" s="3" t="str">
        <f>UnitControlCenter!$B$18</f>
        <v>cubic km / yr</v>
      </c>
      <c r="G83" s="3" t="s">
        <v>955</v>
      </c>
      <c r="H83" s="3" t="s">
        <v>1794</v>
      </c>
      <c r="I83" s="3" t="s">
        <v>956</v>
      </c>
    </row>
    <row r="84" spans="1:19" ht="97" thickBot="1">
      <c r="A84" s="135" t="s">
        <v>897</v>
      </c>
      <c r="B84" s="135" t="s">
        <v>899</v>
      </c>
      <c r="C84" s="98">
        <v>1</v>
      </c>
      <c r="D84" s="92" t="s">
        <v>69</v>
      </c>
      <c r="E84" s="92" t="s">
        <v>70</v>
      </c>
      <c r="F84" s="92" t="str">
        <f>UnitControlCenter!$B$18</f>
        <v>cubic km / yr</v>
      </c>
      <c r="G84" s="92" t="s">
        <v>957</v>
      </c>
      <c r="H84" s="92" t="s">
        <v>1795</v>
      </c>
      <c r="I84" s="92" t="s">
        <v>958</v>
      </c>
    </row>
    <row r="85" spans="1:19" ht="80">
      <c r="A85" s="1" t="s">
        <v>1239</v>
      </c>
      <c r="B85" s="1" t="s">
        <v>1240</v>
      </c>
      <c r="C85" s="108">
        <v>1</v>
      </c>
      <c r="D85" s="3" t="s">
        <v>69</v>
      </c>
      <c r="E85" s="3" t="s">
        <v>70</v>
      </c>
      <c r="F85" s="3" t="str">
        <f>UnitControlCenter!$B$21</f>
        <v>million vehicles / year</v>
      </c>
      <c r="G85" s="3" t="s">
        <v>1079</v>
      </c>
      <c r="H85" s="3" t="s">
        <v>1080</v>
      </c>
      <c r="I85" s="3" t="s">
        <v>1081</v>
      </c>
    </row>
    <row r="86" spans="1:19" ht="80">
      <c r="A86" s="1" t="s">
        <v>1239</v>
      </c>
      <c r="B86" s="1" t="s">
        <v>1241</v>
      </c>
      <c r="C86" s="108">
        <v>1</v>
      </c>
      <c r="D86" s="3" t="s">
        <v>69</v>
      </c>
      <c r="E86" s="3" t="s">
        <v>70</v>
      </c>
      <c r="F86" s="3" t="str">
        <f>UnitControlCenter!$B$22</f>
        <v>thousand vehicles / year</v>
      </c>
      <c r="G86" s="3" t="s">
        <v>1082</v>
      </c>
      <c r="H86" s="3" t="s">
        <v>1083</v>
      </c>
      <c r="I86" s="3" t="s">
        <v>1084</v>
      </c>
    </row>
    <row r="87" spans="1:19" ht="80">
      <c r="A87" s="1" t="s">
        <v>1239</v>
      </c>
      <c r="B87" s="1" t="s">
        <v>1242</v>
      </c>
      <c r="C87" s="108">
        <v>1</v>
      </c>
      <c r="D87" s="3" t="s">
        <v>69</v>
      </c>
      <c r="E87" s="3" t="s">
        <v>70</v>
      </c>
      <c r="F87" s="3" t="str">
        <f>UnitControlCenter!$B$22</f>
        <v>thousand vehicles / year</v>
      </c>
      <c r="G87" s="3" t="s">
        <v>1085</v>
      </c>
      <c r="H87" s="3" t="s">
        <v>1080</v>
      </c>
      <c r="I87" s="3" t="s">
        <v>1081</v>
      </c>
    </row>
    <row r="88" spans="1:19" ht="80">
      <c r="A88" s="1" t="s">
        <v>1239</v>
      </c>
      <c r="B88" s="1" t="s">
        <v>1243</v>
      </c>
      <c r="C88" s="108">
        <v>1</v>
      </c>
      <c r="D88" s="3" t="s">
        <v>69</v>
      </c>
      <c r="E88" s="3" t="s">
        <v>70</v>
      </c>
      <c r="F88" s="3" t="str">
        <f>UnitControlCenter!$B$22</f>
        <v>thousand vehicles / year</v>
      </c>
      <c r="G88" s="3" t="s">
        <v>1086</v>
      </c>
      <c r="H88" s="3" t="s">
        <v>1083</v>
      </c>
      <c r="I88" s="3" t="s">
        <v>1084</v>
      </c>
    </row>
    <row r="89" spans="1:19" ht="32">
      <c r="A89" s="1" t="s">
        <v>1239</v>
      </c>
      <c r="B89" s="1" t="s">
        <v>1244</v>
      </c>
      <c r="C89" s="108">
        <v>1</v>
      </c>
      <c r="D89" s="3" t="s">
        <v>69</v>
      </c>
      <c r="E89" s="3" t="s">
        <v>70</v>
      </c>
      <c r="F89" s="3" t="str">
        <f>UnitControlCenter!$B$22</f>
        <v>thousand vehicles / year</v>
      </c>
      <c r="G89" s="3" t="s">
        <v>959</v>
      </c>
      <c r="H89" s="3" t="s">
        <v>960</v>
      </c>
      <c r="I89" s="3" t="s">
        <v>1063</v>
      </c>
    </row>
    <row r="90" spans="1:19" ht="64">
      <c r="A90" s="1" t="s">
        <v>1239</v>
      </c>
      <c r="B90" s="1" t="s">
        <v>1245</v>
      </c>
      <c r="C90" s="108">
        <v>1</v>
      </c>
      <c r="D90" s="3" t="s">
        <v>69</v>
      </c>
      <c r="E90" s="3" t="s">
        <v>70</v>
      </c>
      <c r="F90" s="3" t="str">
        <f>UnitControlCenter!$B$23</f>
        <v>million vehicles</v>
      </c>
      <c r="G90" s="3" t="s">
        <v>1087</v>
      </c>
      <c r="H90" s="3" t="s">
        <v>1080</v>
      </c>
      <c r="I90" s="3" t="s">
        <v>1081</v>
      </c>
    </row>
    <row r="91" spans="1:19" ht="64">
      <c r="A91" s="1" t="s">
        <v>1239</v>
      </c>
      <c r="B91" s="1" t="s">
        <v>1246</v>
      </c>
      <c r="C91" s="108">
        <v>1</v>
      </c>
      <c r="D91" s="3" t="s">
        <v>69</v>
      </c>
      <c r="E91" s="3" t="s">
        <v>70</v>
      </c>
      <c r="F91" s="3" t="str">
        <f>UnitControlCenter!$B$24</f>
        <v>thousand vehicles</v>
      </c>
      <c r="G91" s="3" t="s">
        <v>1358</v>
      </c>
      <c r="H91" s="3" t="s">
        <v>1083</v>
      </c>
      <c r="I91" s="3" t="s">
        <v>1084</v>
      </c>
    </row>
    <row r="92" spans="1:19" ht="64">
      <c r="A92" s="1" t="s">
        <v>1239</v>
      </c>
      <c r="B92" s="1" t="s">
        <v>1247</v>
      </c>
      <c r="C92" s="108">
        <v>1</v>
      </c>
      <c r="D92" s="3" t="s">
        <v>69</v>
      </c>
      <c r="E92" s="3" t="s">
        <v>70</v>
      </c>
      <c r="F92" s="3" t="str">
        <f>UnitControlCenter!$B$23</f>
        <v>million vehicles</v>
      </c>
      <c r="G92" s="3" t="s">
        <v>1088</v>
      </c>
      <c r="H92" s="3" t="s">
        <v>1080</v>
      </c>
      <c r="I92" s="3" t="s">
        <v>1081</v>
      </c>
    </row>
    <row r="93" spans="1:19" ht="64">
      <c r="A93" s="1" t="s">
        <v>1239</v>
      </c>
      <c r="B93" s="1" t="s">
        <v>1248</v>
      </c>
      <c r="C93" s="108">
        <v>1</v>
      </c>
      <c r="D93" s="3" t="s">
        <v>69</v>
      </c>
      <c r="E93" s="3" t="s">
        <v>70</v>
      </c>
      <c r="F93" s="3" t="str">
        <f>UnitControlCenter!$B$23</f>
        <v>million vehicles</v>
      </c>
      <c r="G93" s="3" t="s">
        <v>1089</v>
      </c>
      <c r="H93" s="3" t="s">
        <v>1083</v>
      </c>
      <c r="I93" s="3" t="s">
        <v>1084</v>
      </c>
    </row>
    <row r="94" spans="1:19" ht="33" thickBot="1">
      <c r="A94" s="135" t="s">
        <v>1239</v>
      </c>
      <c r="B94" s="135" t="s">
        <v>1249</v>
      </c>
      <c r="C94" s="98">
        <v>1</v>
      </c>
      <c r="D94" s="92" t="s">
        <v>69</v>
      </c>
      <c r="E94" s="92" t="s">
        <v>70</v>
      </c>
      <c r="F94" s="92" t="str">
        <f>UnitControlCenter!$B$23</f>
        <v>million vehicles</v>
      </c>
      <c r="G94" s="92" t="s">
        <v>1064</v>
      </c>
      <c r="H94" s="92" t="s">
        <v>960</v>
      </c>
      <c r="I94" s="92" t="s">
        <v>1063</v>
      </c>
      <c r="J94" s="92"/>
      <c r="K94" s="92"/>
      <c r="L94" s="92"/>
      <c r="M94" s="92"/>
      <c r="N94" s="92"/>
      <c r="O94" s="92"/>
      <c r="P94" s="92"/>
      <c r="Q94" s="92"/>
      <c r="R94" s="92"/>
      <c r="S94" s="92"/>
    </row>
    <row r="95" spans="1:19" ht="128">
      <c r="A95" s="1" t="s">
        <v>1390</v>
      </c>
      <c r="B95" s="1" t="s">
        <v>704</v>
      </c>
      <c r="C95" s="108">
        <v>1</v>
      </c>
      <c r="D95" s="3" t="s">
        <v>69</v>
      </c>
      <c r="E95" s="3" t="s">
        <v>70</v>
      </c>
      <c r="F95" s="3" t="str">
        <f>UnitControlCenter!$B$3</f>
        <v>million metric tons / year</v>
      </c>
      <c r="G95" s="3" t="s">
        <v>1065</v>
      </c>
      <c r="H95" s="3" t="s">
        <v>1276</v>
      </c>
      <c r="I95" s="3" t="s">
        <v>1066</v>
      </c>
    </row>
    <row r="96" spans="1:19" ht="80">
      <c r="A96" s="1" t="s">
        <v>1390</v>
      </c>
      <c r="B96" s="1" t="s">
        <v>705</v>
      </c>
      <c r="C96" s="108">
        <v>1</v>
      </c>
      <c r="D96" s="3" t="s">
        <v>69</v>
      </c>
      <c r="E96" s="3" t="s">
        <v>70</v>
      </c>
      <c r="F96" s="3" t="str">
        <f>UnitControlCenter!$B$25</f>
        <v>quads / year</v>
      </c>
      <c r="G96" s="3" t="s">
        <v>1275</v>
      </c>
      <c r="H96" s="3" t="s">
        <v>1090</v>
      </c>
      <c r="I96" s="3" t="s">
        <v>1091</v>
      </c>
    </row>
    <row r="97" spans="1:19" ht="112">
      <c r="A97" s="1" t="s">
        <v>1390</v>
      </c>
      <c r="B97" s="1" t="s">
        <v>758</v>
      </c>
      <c r="C97" s="108">
        <v>1</v>
      </c>
      <c r="D97" s="3" t="s">
        <v>69</v>
      </c>
      <c r="E97" s="3" t="s">
        <v>70</v>
      </c>
      <c r="F97" s="3" t="str">
        <f>UnitControlCenter!$B$25</f>
        <v>quads / year</v>
      </c>
      <c r="G97" s="3" t="s">
        <v>1067</v>
      </c>
      <c r="H97" s="3" t="s">
        <v>1276</v>
      </c>
      <c r="I97" s="3" t="s">
        <v>1066</v>
      </c>
    </row>
    <row r="98" spans="1:19" ht="48">
      <c r="A98" s="1" t="s">
        <v>1390</v>
      </c>
      <c r="B98" s="1" t="s">
        <v>1391</v>
      </c>
      <c r="C98" s="108">
        <v>1</v>
      </c>
      <c r="D98" s="3" t="s">
        <v>69</v>
      </c>
      <c r="E98" s="3" t="s">
        <v>70</v>
      </c>
      <c r="F98" s="3" t="str">
        <f>UnitControlCenter!$B$19</f>
        <v>trillion passenger-miles / year</v>
      </c>
      <c r="G98" s="3" t="s">
        <v>719</v>
      </c>
      <c r="H98" s="3" t="s">
        <v>1021</v>
      </c>
      <c r="I98" s="3" t="s">
        <v>1022</v>
      </c>
    </row>
    <row r="99" spans="1:19" ht="33" thickBot="1">
      <c r="A99" s="135" t="s">
        <v>1390</v>
      </c>
      <c r="B99" s="135" t="s">
        <v>1392</v>
      </c>
      <c r="C99" s="98">
        <v>1</v>
      </c>
      <c r="D99" s="92" t="s">
        <v>69</v>
      </c>
      <c r="E99" s="92" t="s">
        <v>70</v>
      </c>
      <c r="F99" s="92" t="str">
        <f>UnitControlCenter!$B$20</f>
        <v>trillion freight ton-miles / year</v>
      </c>
      <c r="G99" s="92" t="s">
        <v>1060</v>
      </c>
      <c r="H99" s="92" t="s">
        <v>1061</v>
      </c>
      <c r="I99" s="92" t="s">
        <v>1062</v>
      </c>
      <c r="J99" s="92"/>
      <c r="K99" s="92"/>
      <c r="L99" s="92"/>
      <c r="M99" s="92"/>
      <c r="N99" s="92"/>
      <c r="O99" s="92"/>
      <c r="P99" s="92"/>
      <c r="Q99" s="92"/>
      <c r="R99" s="92"/>
      <c r="S99" s="92"/>
    </row>
    <row r="100" spans="1:19" ht="64">
      <c r="A100" s="1" t="s">
        <v>706</v>
      </c>
      <c r="B100" s="1" t="s">
        <v>1226</v>
      </c>
      <c r="C100" s="108">
        <v>1</v>
      </c>
      <c r="D100" s="3" t="s">
        <v>69</v>
      </c>
      <c r="E100" s="3" t="s">
        <v>70</v>
      </c>
      <c r="F100" s="3" t="str">
        <f>UnitControlCenter!$B$25</f>
        <v>quads / year</v>
      </c>
      <c r="G100" s="3" t="s">
        <v>1072</v>
      </c>
      <c r="H100" s="3" t="s">
        <v>1069</v>
      </c>
      <c r="I100" s="3" t="s">
        <v>1070</v>
      </c>
    </row>
    <row r="101" spans="1:19" ht="80">
      <c r="A101" s="1" t="s">
        <v>706</v>
      </c>
      <c r="B101" s="1" t="s">
        <v>1227</v>
      </c>
      <c r="C101" s="108">
        <v>1</v>
      </c>
      <c r="D101" s="3" t="s">
        <v>69</v>
      </c>
      <c r="E101" s="3" t="s">
        <v>70</v>
      </c>
      <c r="F101" s="3" t="str">
        <f>UnitControlCenter!$B$25</f>
        <v>quads / year</v>
      </c>
      <c r="G101" s="3" t="s">
        <v>1223</v>
      </c>
      <c r="H101" s="3" t="s">
        <v>1224</v>
      </c>
      <c r="I101" s="3" t="s">
        <v>1225</v>
      </c>
    </row>
    <row r="102" spans="1:19" ht="64">
      <c r="A102" s="1" t="s">
        <v>706</v>
      </c>
      <c r="B102" s="1" t="s">
        <v>1228</v>
      </c>
      <c r="C102" s="108">
        <v>1</v>
      </c>
      <c r="D102" s="3" t="s">
        <v>69</v>
      </c>
      <c r="E102" s="3" t="s">
        <v>70</v>
      </c>
      <c r="F102" s="3" t="str">
        <f>UnitControlCenter!$B$25</f>
        <v>quads / year</v>
      </c>
      <c r="G102" s="3" t="s">
        <v>1230</v>
      </c>
      <c r="H102" s="3" t="s">
        <v>1069</v>
      </c>
      <c r="I102" s="3" t="s">
        <v>1070</v>
      </c>
    </row>
    <row r="103" spans="1:19" ht="113" thickBot="1">
      <c r="A103" s="135" t="s">
        <v>706</v>
      </c>
      <c r="B103" s="135" t="s">
        <v>1229</v>
      </c>
      <c r="C103" s="98">
        <v>1</v>
      </c>
      <c r="D103" s="92" t="s">
        <v>69</v>
      </c>
      <c r="E103" s="92" t="s">
        <v>70</v>
      </c>
      <c r="F103" s="92" t="str">
        <f>UnitControlCenter!$B$25</f>
        <v>quads / year</v>
      </c>
      <c r="G103" s="92" t="s">
        <v>1231</v>
      </c>
      <c r="H103" s="92" t="s">
        <v>1224</v>
      </c>
      <c r="I103" s="92" t="s">
        <v>1225</v>
      </c>
      <c r="J103" s="92"/>
      <c r="K103" s="92"/>
      <c r="L103" s="92"/>
      <c r="M103" s="92"/>
      <c r="N103" s="92"/>
      <c r="O103" s="92"/>
      <c r="P103" s="92"/>
      <c r="Q103" s="92"/>
      <c r="R103" s="92"/>
      <c r="S103" s="92"/>
    </row>
    <row r="104" spans="1:19" ht="64">
      <c r="A104" s="1" t="s">
        <v>1339</v>
      </c>
      <c r="B104" s="1" t="s">
        <v>754</v>
      </c>
      <c r="C104" s="108">
        <v>1</v>
      </c>
      <c r="D104" s="3" t="s">
        <v>69</v>
      </c>
      <c r="E104" s="3" t="s">
        <v>70</v>
      </c>
      <c r="F104" s="3" t="str">
        <f>UnitControlCenter!$B$3</f>
        <v>million metric tons / year</v>
      </c>
      <c r="G104" s="3" t="s">
        <v>1068</v>
      </c>
      <c r="H104" s="3" t="s">
        <v>1069</v>
      </c>
      <c r="I104" s="3" t="s">
        <v>1070</v>
      </c>
    </row>
    <row r="105" spans="1:19" ht="32">
      <c r="A105" s="1" t="s">
        <v>1339</v>
      </c>
      <c r="B105" s="1" t="s">
        <v>755</v>
      </c>
      <c r="C105" s="108">
        <v>1</v>
      </c>
      <c r="D105" s="3" t="s">
        <v>69</v>
      </c>
      <c r="E105" s="3" t="s">
        <v>70</v>
      </c>
      <c r="F105" s="3" t="str">
        <f>UnitControlCenter!$B$3</f>
        <v>million metric tons / year</v>
      </c>
      <c r="G105" s="3" t="s">
        <v>1077</v>
      </c>
      <c r="H105" s="3" t="s">
        <v>1075</v>
      </c>
      <c r="I105" s="3" t="s">
        <v>1076</v>
      </c>
    </row>
    <row r="106" spans="1:19" ht="64">
      <c r="A106" s="1" t="s">
        <v>1339</v>
      </c>
      <c r="B106" s="1" t="s">
        <v>756</v>
      </c>
      <c r="C106" s="108">
        <v>1</v>
      </c>
      <c r="D106" s="3" t="s">
        <v>69</v>
      </c>
      <c r="E106" s="3" t="s">
        <v>70</v>
      </c>
      <c r="F106" s="3" t="str">
        <f>UnitControlCenter!$B$3</f>
        <v>million metric tons / year</v>
      </c>
      <c r="G106" s="3" t="s">
        <v>1071</v>
      </c>
      <c r="H106" s="3" t="s">
        <v>1069</v>
      </c>
      <c r="I106" s="3" t="s">
        <v>1070</v>
      </c>
    </row>
    <row r="107" spans="1:19" ht="32">
      <c r="A107" s="1" t="s">
        <v>1339</v>
      </c>
      <c r="B107" s="1" t="s">
        <v>757</v>
      </c>
      <c r="C107" s="108">
        <v>1</v>
      </c>
      <c r="D107" s="3" t="s">
        <v>69</v>
      </c>
      <c r="E107" s="3" t="s">
        <v>70</v>
      </c>
      <c r="F107" s="3" t="str">
        <f>UnitControlCenter!$B$3</f>
        <v>million metric tons / year</v>
      </c>
      <c r="G107" s="3" t="s">
        <v>1078</v>
      </c>
      <c r="H107" s="3" t="s">
        <v>1075</v>
      </c>
      <c r="I107" s="3" t="s">
        <v>1076</v>
      </c>
    </row>
    <row r="108" spans="1:19" ht="80">
      <c r="A108" s="1" t="s">
        <v>1339</v>
      </c>
      <c r="B108" s="1" t="s">
        <v>1337</v>
      </c>
      <c r="C108" s="108">
        <v>1</v>
      </c>
      <c r="D108" s="3" t="s">
        <v>69</v>
      </c>
      <c r="E108" s="3" t="s">
        <v>70</v>
      </c>
      <c r="F108" s="3" t="str">
        <f>UnitControlCenter!$B$3</f>
        <v>million metric tons / year</v>
      </c>
      <c r="G108" s="3" t="s">
        <v>1342</v>
      </c>
      <c r="H108" s="3" t="s">
        <v>1069</v>
      </c>
      <c r="I108" s="3" t="s">
        <v>1070</v>
      </c>
    </row>
    <row r="109" spans="1:19" ht="33" thickBot="1">
      <c r="A109" s="135" t="s">
        <v>1339</v>
      </c>
      <c r="B109" s="135" t="s">
        <v>1338</v>
      </c>
      <c r="C109" s="98">
        <v>1</v>
      </c>
      <c r="D109" s="92" t="s">
        <v>69</v>
      </c>
      <c r="E109" s="92" t="s">
        <v>70</v>
      </c>
      <c r="F109" s="92" t="str">
        <f>UnitControlCenter!$B$3</f>
        <v>million metric tons / year</v>
      </c>
      <c r="G109" s="92" t="s">
        <v>1387</v>
      </c>
      <c r="H109" s="92" t="s">
        <v>1340</v>
      </c>
      <c r="I109" s="92" t="s">
        <v>1341</v>
      </c>
      <c r="J109" s="92"/>
      <c r="K109" s="92"/>
      <c r="L109" s="92"/>
      <c r="M109" s="92"/>
      <c r="N109" s="92"/>
      <c r="O109" s="92"/>
      <c r="P109" s="92"/>
      <c r="Q109" s="92"/>
      <c r="R109" s="92"/>
      <c r="S109" s="92"/>
    </row>
    <row r="110" spans="1:19" ht="48">
      <c r="A110" s="1" t="s">
        <v>707</v>
      </c>
      <c r="B110" s="1" t="s">
        <v>708</v>
      </c>
      <c r="C110" s="108">
        <v>1</v>
      </c>
      <c r="D110" s="3" t="s">
        <v>69</v>
      </c>
      <c r="E110" s="3" t="s">
        <v>70</v>
      </c>
      <c r="F110" s="3" t="str">
        <f>UnitControlCenter!$B$25</f>
        <v>quads / year</v>
      </c>
      <c r="G110" s="3" t="s">
        <v>722</v>
      </c>
      <c r="H110" s="3" t="s">
        <v>723</v>
      </c>
      <c r="I110" s="3" t="s">
        <v>1053</v>
      </c>
    </row>
    <row r="111" spans="1:19" ht="32">
      <c r="A111" s="1" t="s">
        <v>707</v>
      </c>
      <c r="B111" s="1" t="s">
        <v>709</v>
      </c>
      <c r="C111" s="108">
        <v>1</v>
      </c>
      <c r="D111" s="3" t="s">
        <v>69</v>
      </c>
      <c r="E111" s="3" t="s">
        <v>70</v>
      </c>
      <c r="F111" s="3" t="str">
        <f>UnitControlCenter!$B$25</f>
        <v>quads / year</v>
      </c>
      <c r="G111" s="3" t="s">
        <v>740</v>
      </c>
      <c r="H111" s="3" t="s">
        <v>724</v>
      </c>
      <c r="I111" s="3" t="s">
        <v>725</v>
      </c>
    </row>
    <row r="112" spans="1:19" ht="81" thickBot="1">
      <c r="A112" s="135" t="s">
        <v>707</v>
      </c>
      <c r="B112" s="135" t="s">
        <v>710</v>
      </c>
      <c r="C112" s="98">
        <v>1</v>
      </c>
      <c r="D112" s="92" t="s">
        <v>69</v>
      </c>
      <c r="E112" s="92" t="s">
        <v>70</v>
      </c>
      <c r="F112" s="92" t="str">
        <f>UnitControlCenter!$B$25</f>
        <v>quads / year</v>
      </c>
      <c r="G112" s="92" t="s">
        <v>1100</v>
      </c>
      <c r="H112" s="92" t="s">
        <v>1102</v>
      </c>
      <c r="I112" s="92" t="s">
        <v>1101</v>
      </c>
      <c r="J112" s="92"/>
      <c r="K112" s="92"/>
      <c r="L112" s="92"/>
      <c r="M112" s="92"/>
      <c r="N112" s="92"/>
      <c r="O112" s="92"/>
      <c r="P112" s="92"/>
      <c r="Q112" s="92"/>
      <c r="R112" s="92"/>
      <c r="S112" s="92"/>
    </row>
    <row r="113" spans="1:19" ht="96">
      <c r="A113" s="1" t="s">
        <v>787</v>
      </c>
      <c r="B113" s="1" t="s">
        <v>788</v>
      </c>
      <c r="C113" s="108">
        <v>1</v>
      </c>
      <c r="D113" s="3" t="s">
        <v>69</v>
      </c>
      <c r="E113" s="3" t="s">
        <v>70</v>
      </c>
      <c r="F113" s="3" t="str">
        <f>UnitControlCenter!$B$25</f>
        <v>quads / year</v>
      </c>
      <c r="G113" s="3" t="s">
        <v>1120</v>
      </c>
      <c r="H113" s="3" t="s">
        <v>1796</v>
      </c>
      <c r="I113" s="3" t="s">
        <v>1121</v>
      </c>
    </row>
    <row r="114" spans="1:19" ht="48">
      <c r="A114" s="1" t="s">
        <v>787</v>
      </c>
      <c r="B114" s="1" t="s">
        <v>789</v>
      </c>
      <c r="C114" s="108">
        <v>1</v>
      </c>
      <c r="D114" s="3" t="s">
        <v>69</v>
      </c>
      <c r="E114" s="3" t="s">
        <v>70</v>
      </c>
      <c r="F114" s="3" t="str">
        <f>UnitControlCenter!$B$25</f>
        <v>quads / year</v>
      </c>
      <c r="G114" s="3" t="s">
        <v>1270</v>
      </c>
      <c r="H114" s="3" t="s">
        <v>1271</v>
      </c>
      <c r="I114" s="3" t="s">
        <v>1272</v>
      </c>
    </row>
    <row r="115" spans="1:19" ht="16">
      <c r="A115" s="1" t="s">
        <v>787</v>
      </c>
      <c r="B115" s="1" t="s">
        <v>1406</v>
      </c>
      <c r="C115" s="108">
        <v>0</v>
      </c>
      <c r="D115" s="3" t="s">
        <v>67</v>
      </c>
      <c r="E115" s="3" t="s">
        <v>68</v>
      </c>
      <c r="F115" s="3" t="str">
        <f>UnitControlCenter!$B$26</f>
        <v>thousand BTU / 2019 dollar</v>
      </c>
      <c r="G115" s="3" t="s">
        <v>1353</v>
      </c>
    </row>
    <row r="116" spans="1:19" ht="16">
      <c r="A116" s="1" t="s">
        <v>787</v>
      </c>
      <c r="B116" s="1" t="s">
        <v>790</v>
      </c>
      <c r="C116" s="108">
        <v>1</v>
      </c>
      <c r="D116" s="3" t="s">
        <v>67</v>
      </c>
      <c r="E116" s="3" t="s">
        <v>68</v>
      </c>
      <c r="F116" s="3" t="str">
        <f>UnitControlCenter!$B$15</f>
        <v>terawatt-hours (TWh) / year</v>
      </c>
      <c r="G116" s="3" t="s">
        <v>660</v>
      </c>
    </row>
    <row r="117" spans="1:19" ht="16">
      <c r="A117" s="1" t="s">
        <v>787</v>
      </c>
      <c r="B117" s="1" t="s">
        <v>791</v>
      </c>
      <c r="C117" s="108">
        <v>1</v>
      </c>
      <c r="D117" s="3" t="s">
        <v>67</v>
      </c>
      <c r="E117" s="3" t="s">
        <v>68</v>
      </c>
      <c r="F117" s="3" t="str">
        <f>UnitControlCenter!$B$27</f>
        <v>millions of short tons / year</v>
      </c>
      <c r="G117" s="3" t="s">
        <v>659</v>
      </c>
    </row>
    <row r="118" spans="1:19" ht="16">
      <c r="A118" s="1" t="s">
        <v>787</v>
      </c>
      <c r="B118" s="1" t="s">
        <v>792</v>
      </c>
      <c r="C118" s="108">
        <v>1</v>
      </c>
      <c r="D118" s="3" t="s">
        <v>67</v>
      </c>
      <c r="E118" s="3" t="s">
        <v>68</v>
      </c>
      <c r="F118" s="3" t="str">
        <f>UnitControlCenter!$B$27</f>
        <v>millions of short tons / year</v>
      </c>
      <c r="G118" s="3" t="s">
        <v>658</v>
      </c>
    </row>
    <row r="119" spans="1:19" ht="16">
      <c r="A119" s="1" t="s">
        <v>787</v>
      </c>
      <c r="B119" s="1" t="s">
        <v>793</v>
      </c>
      <c r="C119" s="108">
        <v>1</v>
      </c>
      <c r="D119" s="3" t="s">
        <v>67</v>
      </c>
      <c r="E119" s="3" t="s">
        <v>68</v>
      </c>
      <c r="F119" s="3" t="str">
        <f>UnitControlCenter!$B$28</f>
        <v>trillion cubic feet / year</v>
      </c>
      <c r="G119" s="3" t="s">
        <v>657</v>
      </c>
    </row>
    <row r="120" spans="1:19" ht="16">
      <c r="A120" s="1" t="s">
        <v>787</v>
      </c>
      <c r="B120" s="1" t="s">
        <v>794</v>
      </c>
      <c r="C120" s="108">
        <v>1</v>
      </c>
      <c r="D120" s="3" t="s">
        <v>67</v>
      </c>
      <c r="E120" s="3" t="s">
        <v>68</v>
      </c>
      <c r="F120" s="3" t="str">
        <f>UnitControlCenter!$B$29</f>
        <v>million barrels / year</v>
      </c>
      <c r="G120" s="3" t="s">
        <v>656</v>
      </c>
    </row>
    <row r="121" spans="1:19" ht="16">
      <c r="A121" s="1" t="s">
        <v>787</v>
      </c>
      <c r="B121" s="1" t="s">
        <v>795</v>
      </c>
      <c r="C121" s="108">
        <v>1</v>
      </c>
      <c r="D121" s="3" t="s">
        <v>67</v>
      </c>
      <c r="E121" s="3" t="s">
        <v>68</v>
      </c>
      <c r="F121" s="3" t="str">
        <f>UnitControlCenter!$B$29</f>
        <v>million barrels / year</v>
      </c>
      <c r="G121" s="3" t="s">
        <v>728</v>
      </c>
    </row>
    <row r="122" spans="1:19" ht="16">
      <c r="A122" s="1" t="s">
        <v>787</v>
      </c>
      <c r="B122" s="1" t="s">
        <v>796</v>
      </c>
      <c r="C122" s="108">
        <v>1</v>
      </c>
      <c r="D122" s="3" t="s">
        <v>67</v>
      </c>
      <c r="E122" s="3" t="s">
        <v>68</v>
      </c>
      <c r="F122" s="3" t="str">
        <f>UnitControlCenter!$B$27</f>
        <v>millions of short tons / year</v>
      </c>
      <c r="G122" s="3" t="s">
        <v>729</v>
      </c>
    </row>
    <row r="123" spans="1:19" ht="32">
      <c r="A123" s="1" t="s">
        <v>787</v>
      </c>
      <c r="B123" s="1" t="s">
        <v>1103</v>
      </c>
      <c r="C123" s="108">
        <v>1</v>
      </c>
      <c r="D123" s="3" t="s">
        <v>67</v>
      </c>
      <c r="E123" s="3" t="s">
        <v>68</v>
      </c>
      <c r="F123" s="3" t="str">
        <f>UnitControlCenter!$B$30</f>
        <v>million gallons / year</v>
      </c>
      <c r="G123" s="3" t="s">
        <v>1107</v>
      </c>
    </row>
    <row r="124" spans="1:19" ht="32">
      <c r="A124" s="1" t="s">
        <v>787</v>
      </c>
      <c r="B124" s="1" t="s">
        <v>1104</v>
      </c>
      <c r="C124" s="108">
        <v>1</v>
      </c>
      <c r="D124" s="3" t="s">
        <v>67</v>
      </c>
      <c r="E124" s="3" t="s">
        <v>68</v>
      </c>
      <c r="F124" s="3" t="str">
        <f>UnitControlCenter!$B$27</f>
        <v>millions of short tons / year</v>
      </c>
      <c r="G124" s="3" t="s">
        <v>1108</v>
      </c>
    </row>
    <row r="125" spans="1:19" ht="17" thickBot="1">
      <c r="A125" s="135" t="s">
        <v>787</v>
      </c>
      <c r="B125" s="135" t="s">
        <v>1105</v>
      </c>
      <c r="C125" s="98">
        <v>1</v>
      </c>
      <c r="D125" s="92" t="s">
        <v>67</v>
      </c>
      <c r="E125" s="92" t="s">
        <v>68</v>
      </c>
      <c r="F125" s="92" t="str">
        <f>UnitControlCenter!$B$5</f>
        <v>thousand metric tons / year</v>
      </c>
      <c r="G125" s="92" t="s">
        <v>1109</v>
      </c>
      <c r="H125" s="92"/>
      <c r="I125" s="92"/>
      <c r="J125" s="92"/>
      <c r="K125" s="92"/>
      <c r="L125" s="92"/>
      <c r="M125" s="92"/>
      <c r="N125" s="92"/>
      <c r="O125" s="92"/>
      <c r="P125" s="92"/>
      <c r="Q125" s="92"/>
      <c r="R125" s="92"/>
      <c r="S125" s="92"/>
    </row>
    <row r="126" spans="1:19" ht="48">
      <c r="A126" s="1" t="s">
        <v>1255</v>
      </c>
      <c r="B126" s="1" t="s">
        <v>1115</v>
      </c>
      <c r="C126" s="108">
        <v>1</v>
      </c>
      <c r="D126" s="3" t="s">
        <v>69</v>
      </c>
      <c r="E126" s="3" t="s">
        <v>70</v>
      </c>
      <c r="F126" s="3" t="str">
        <f>UnitControlCenter!$B$31</f>
        <v>trillion BTU / year</v>
      </c>
      <c r="G126" s="3" t="s">
        <v>1122</v>
      </c>
      <c r="H126" s="3" t="s">
        <v>1123</v>
      </c>
      <c r="I126" s="3" t="s">
        <v>1124</v>
      </c>
    </row>
    <row r="127" spans="1:19" ht="64">
      <c r="A127" s="1" t="s">
        <v>1255</v>
      </c>
      <c r="B127" s="1" t="s">
        <v>797</v>
      </c>
      <c r="C127" s="108">
        <v>1</v>
      </c>
      <c r="D127" s="3" t="s">
        <v>69</v>
      </c>
      <c r="E127" s="3" t="s">
        <v>68</v>
      </c>
      <c r="F127" s="3" t="str">
        <f>UnitControlCenter!$B$31</f>
        <v>trillion BTU / year</v>
      </c>
      <c r="G127" s="3" t="s">
        <v>1125</v>
      </c>
      <c r="H127" s="3" t="s">
        <v>1123</v>
      </c>
      <c r="I127" s="3" t="s">
        <v>1124</v>
      </c>
    </row>
    <row r="128" spans="1:19" ht="64">
      <c r="A128" s="1" t="s">
        <v>1255</v>
      </c>
      <c r="B128" s="1" t="s">
        <v>1116</v>
      </c>
      <c r="C128" s="108">
        <v>1</v>
      </c>
      <c r="D128" s="3" t="s">
        <v>69</v>
      </c>
      <c r="E128" s="3" t="s">
        <v>70</v>
      </c>
      <c r="F128" s="3" t="str">
        <f>UnitControlCenter!$B$8</f>
        <v>billion 2019 dollars / year</v>
      </c>
      <c r="G128" s="3" t="s">
        <v>1126</v>
      </c>
      <c r="H128" s="3" t="s">
        <v>1123</v>
      </c>
      <c r="I128" s="3" t="s">
        <v>1124</v>
      </c>
    </row>
    <row r="129" spans="1:19" ht="64">
      <c r="A129" s="1" t="s">
        <v>1255</v>
      </c>
      <c r="B129" s="1" t="s">
        <v>1113</v>
      </c>
      <c r="C129" s="108">
        <v>1</v>
      </c>
      <c r="D129" s="3" t="s">
        <v>69</v>
      </c>
      <c r="E129" s="3" t="s">
        <v>68</v>
      </c>
      <c r="F129" s="3" t="str">
        <f>UnitControlCenter!$B$8</f>
        <v>billion 2019 dollars / year</v>
      </c>
      <c r="G129" s="3" t="s">
        <v>1127</v>
      </c>
      <c r="H129" s="3" t="s">
        <v>1123</v>
      </c>
      <c r="I129" s="3" t="s">
        <v>1124</v>
      </c>
    </row>
    <row r="130" spans="1:19" ht="48">
      <c r="A130" s="1" t="s">
        <v>1255</v>
      </c>
      <c r="B130" s="1" t="s">
        <v>1429</v>
      </c>
      <c r="C130" s="108">
        <v>1</v>
      </c>
      <c r="D130" s="3" t="s">
        <v>69</v>
      </c>
      <c r="E130" s="3" t="s">
        <v>70</v>
      </c>
      <c r="F130" s="3" t="str">
        <f>UnitControlCenter!B3</f>
        <v>million metric tons / year</v>
      </c>
      <c r="G130" s="3" t="s">
        <v>1433</v>
      </c>
      <c r="H130" s="3" t="s">
        <v>1431</v>
      </c>
      <c r="I130" s="3" t="s">
        <v>1432</v>
      </c>
    </row>
    <row r="131" spans="1:19" ht="64">
      <c r="A131" s="1" t="s">
        <v>1255</v>
      </c>
      <c r="B131" s="1" t="s">
        <v>1430</v>
      </c>
      <c r="C131" s="108">
        <v>1</v>
      </c>
      <c r="D131" s="3" t="s">
        <v>69</v>
      </c>
      <c r="E131" s="3" t="s">
        <v>68</v>
      </c>
      <c r="F131" s="3" t="str">
        <f>UnitControlCenter!B3</f>
        <v>million metric tons / year</v>
      </c>
      <c r="G131" s="3" t="s">
        <v>1434</v>
      </c>
      <c r="H131" s="3" t="s">
        <v>1431</v>
      </c>
      <c r="I131" s="3" t="s">
        <v>1432</v>
      </c>
    </row>
    <row r="132" spans="1:19" ht="64">
      <c r="A132" s="1" t="s">
        <v>1255</v>
      </c>
      <c r="B132" s="1" t="s">
        <v>1117</v>
      </c>
      <c r="C132" s="108">
        <v>1</v>
      </c>
      <c r="D132" s="3" t="s">
        <v>69</v>
      </c>
      <c r="E132" s="3" t="s">
        <v>70</v>
      </c>
      <c r="F132" s="3" t="str">
        <f>UnitControlCenter!$B$31</f>
        <v>trillion BTU / year</v>
      </c>
      <c r="G132" s="3" t="s">
        <v>1218</v>
      </c>
      <c r="H132" s="3" t="s">
        <v>1213</v>
      </c>
      <c r="I132" s="3" t="s">
        <v>1214</v>
      </c>
    </row>
    <row r="133" spans="1:19" ht="64">
      <c r="A133" s="1" t="s">
        <v>1255</v>
      </c>
      <c r="B133" s="1" t="s">
        <v>798</v>
      </c>
      <c r="C133" s="108">
        <v>1</v>
      </c>
      <c r="D133" s="3" t="s">
        <v>69</v>
      </c>
      <c r="E133" s="3" t="s">
        <v>68</v>
      </c>
      <c r="F133" s="3" t="str">
        <f>UnitControlCenter!$B$31</f>
        <v>trillion BTU / year</v>
      </c>
      <c r="G133" s="3" t="s">
        <v>1219</v>
      </c>
      <c r="H133" s="3" t="s">
        <v>1213</v>
      </c>
      <c r="I133" s="3" t="s">
        <v>1215</v>
      </c>
    </row>
    <row r="134" spans="1:19" ht="80">
      <c r="A134" s="1" t="s">
        <v>1255</v>
      </c>
      <c r="B134" s="1" t="s">
        <v>1118</v>
      </c>
      <c r="C134" s="108">
        <v>1</v>
      </c>
      <c r="D134" s="3" t="s">
        <v>69</v>
      </c>
      <c r="E134" s="3" t="s">
        <v>70</v>
      </c>
      <c r="F134" s="3" t="str">
        <f>UnitControlCenter!$B$8</f>
        <v>billion 2019 dollars / year</v>
      </c>
      <c r="G134" s="3" t="s">
        <v>1220</v>
      </c>
      <c r="H134" s="3" t="s">
        <v>1213</v>
      </c>
      <c r="I134" s="3" t="s">
        <v>1216</v>
      </c>
    </row>
    <row r="135" spans="1:19" ht="80">
      <c r="A135" s="1" t="s">
        <v>1255</v>
      </c>
      <c r="B135" s="1" t="s">
        <v>1114</v>
      </c>
      <c r="C135" s="108">
        <v>1</v>
      </c>
      <c r="D135" s="3" t="s">
        <v>69</v>
      </c>
      <c r="E135" s="3" t="s">
        <v>68</v>
      </c>
      <c r="F135" s="3" t="str">
        <f>UnitControlCenter!$B$8</f>
        <v>billion 2019 dollars / year</v>
      </c>
      <c r="G135" s="3" t="s">
        <v>1221</v>
      </c>
      <c r="H135" s="3" t="s">
        <v>1213</v>
      </c>
      <c r="I135" s="3" t="s">
        <v>1217</v>
      </c>
    </row>
    <row r="136" spans="1:19" ht="96">
      <c r="A136" s="1" t="s">
        <v>1255</v>
      </c>
      <c r="B136" s="1" t="s">
        <v>1256</v>
      </c>
      <c r="C136" s="108">
        <v>1</v>
      </c>
      <c r="D136" s="3" t="s">
        <v>69</v>
      </c>
      <c r="E136" s="3" t="s">
        <v>70</v>
      </c>
      <c r="F136" s="3" t="str">
        <f>UnitControlCenter!$B$25</f>
        <v>quads / year</v>
      </c>
      <c r="G136" s="3" t="s">
        <v>1258</v>
      </c>
      <c r="H136" s="3" t="s">
        <v>1260</v>
      </c>
      <c r="I136" s="3" t="s">
        <v>1261</v>
      </c>
    </row>
    <row r="137" spans="1:19" ht="113" thickBot="1">
      <c r="A137" s="135" t="s">
        <v>1255</v>
      </c>
      <c r="B137" s="135" t="s">
        <v>1257</v>
      </c>
      <c r="C137" s="98">
        <v>1</v>
      </c>
      <c r="D137" s="92" t="s">
        <v>69</v>
      </c>
      <c r="E137" s="92" t="s">
        <v>68</v>
      </c>
      <c r="F137" s="92" t="str">
        <f>UnitControlCenter!$B$25</f>
        <v>quads / year</v>
      </c>
      <c r="G137" s="92" t="s">
        <v>1259</v>
      </c>
      <c r="H137" s="92" t="s">
        <v>1260</v>
      </c>
      <c r="I137" s="92" t="s">
        <v>1261</v>
      </c>
      <c r="J137" s="92"/>
      <c r="K137" s="92"/>
      <c r="L137" s="92"/>
      <c r="M137" s="92"/>
      <c r="N137" s="92"/>
      <c r="O137" s="92"/>
      <c r="P137" s="92"/>
      <c r="Q137" s="92"/>
      <c r="R137" s="92"/>
      <c r="S137" s="92"/>
    </row>
    <row r="138" spans="1:19" ht="64">
      <c r="A138" s="1" t="s">
        <v>711</v>
      </c>
      <c r="B138" s="1" t="s">
        <v>100</v>
      </c>
      <c r="C138" s="108">
        <v>1</v>
      </c>
      <c r="D138" s="3" t="s">
        <v>69</v>
      </c>
      <c r="E138" s="3" t="s">
        <v>718</v>
      </c>
      <c r="F138" s="3" t="str">
        <f>UnitControlCenter!$B$17</f>
        <v>2019 dollars / megawatt-hour (MWh)</v>
      </c>
      <c r="G138" s="3" t="s">
        <v>1128</v>
      </c>
      <c r="H138" s="3" t="s">
        <v>1362</v>
      </c>
      <c r="I138" s="3" t="s">
        <v>1129</v>
      </c>
    </row>
    <row r="139" spans="1:19" ht="32">
      <c r="A139" s="1" t="s">
        <v>711</v>
      </c>
      <c r="B139" s="1" t="s">
        <v>454</v>
      </c>
      <c r="C139" s="108">
        <v>1</v>
      </c>
      <c r="D139" s="3" t="s">
        <v>69</v>
      </c>
      <c r="E139" s="3" t="s">
        <v>718</v>
      </c>
      <c r="F139" s="3" t="str">
        <f>UnitControlCenter!$B$32</f>
        <v>2019 dollars / short ton</v>
      </c>
      <c r="G139" s="3" t="s">
        <v>1138</v>
      </c>
      <c r="H139" s="3" t="s">
        <v>1139</v>
      </c>
      <c r="I139" s="3" t="s">
        <v>1140</v>
      </c>
    </row>
    <row r="140" spans="1:19" ht="16">
      <c r="A140" s="1" t="s">
        <v>711</v>
      </c>
      <c r="B140" s="1" t="s">
        <v>451</v>
      </c>
      <c r="C140" s="108">
        <v>1</v>
      </c>
      <c r="D140" s="3" t="s">
        <v>69</v>
      </c>
      <c r="E140" s="3" t="s">
        <v>718</v>
      </c>
      <c r="F140" s="3" t="str">
        <f>UnitControlCenter!$B$32</f>
        <v>2019 dollars / short ton</v>
      </c>
      <c r="G140" s="3" t="s">
        <v>731</v>
      </c>
      <c r="H140" s="3" t="s">
        <v>343</v>
      </c>
      <c r="I140" s="3" t="s">
        <v>1004</v>
      </c>
    </row>
    <row r="141" spans="1:19" ht="80">
      <c r="A141" s="1" t="s">
        <v>711</v>
      </c>
      <c r="B141" s="1" t="s">
        <v>94</v>
      </c>
      <c r="C141" s="108">
        <v>1</v>
      </c>
      <c r="D141" s="3" t="s">
        <v>69</v>
      </c>
      <c r="E141" s="3" t="s">
        <v>718</v>
      </c>
      <c r="F141" s="3" t="str">
        <f>UnitControlCenter!$B$33</f>
        <v>2019 dollars / thousand cubic feet</v>
      </c>
      <c r="G141" s="3" t="s">
        <v>1130</v>
      </c>
      <c r="H141" s="3" t="s">
        <v>1131</v>
      </c>
      <c r="I141" s="3" t="s">
        <v>1132</v>
      </c>
    </row>
    <row r="142" spans="1:19" ht="16">
      <c r="A142" s="1" t="s">
        <v>711</v>
      </c>
      <c r="B142" s="1" t="s">
        <v>102</v>
      </c>
      <c r="C142" s="108">
        <v>1</v>
      </c>
      <c r="D142" s="3" t="s">
        <v>69</v>
      </c>
      <c r="E142" s="3" t="s">
        <v>718</v>
      </c>
      <c r="F142" s="3" t="str">
        <f>UnitControlCenter!$B$34</f>
        <v>2019 dollars / gallon</v>
      </c>
      <c r="G142" s="3" t="s">
        <v>733</v>
      </c>
      <c r="H142" s="3" t="s">
        <v>338</v>
      </c>
      <c r="I142" s="108">
        <v>969696</v>
      </c>
    </row>
    <row r="143" spans="1:19" ht="80">
      <c r="A143" s="1" t="s">
        <v>711</v>
      </c>
      <c r="B143" s="1" t="s">
        <v>103</v>
      </c>
      <c r="C143" s="108">
        <v>1</v>
      </c>
      <c r="D143" s="3" t="s">
        <v>69</v>
      </c>
      <c r="E143" s="3" t="s">
        <v>718</v>
      </c>
      <c r="F143" s="3" t="str">
        <f>UnitControlCenter!$B$34</f>
        <v>2019 dollars / gallon</v>
      </c>
      <c r="G143" s="3" t="s">
        <v>1133</v>
      </c>
      <c r="H143" s="3" t="s">
        <v>1131</v>
      </c>
      <c r="I143" s="3" t="s">
        <v>1132</v>
      </c>
    </row>
    <row r="144" spans="1:19" ht="64">
      <c r="A144" s="1" t="s">
        <v>711</v>
      </c>
      <c r="B144" s="1" t="s">
        <v>99</v>
      </c>
      <c r="C144" s="108">
        <v>1</v>
      </c>
      <c r="D144" s="3" t="s">
        <v>69</v>
      </c>
      <c r="E144" s="3" t="s">
        <v>718</v>
      </c>
      <c r="F144" s="3" t="str">
        <f>UnitControlCenter!$B$32</f>
        <v>2019 dollars / short ton</v>
      </c>
      <c r="G144" s="3" t="s">
        <v>1134</v>
      </c>
      <c r="H144" s="3" t="s">
        <v>1135</v>
      </c>
      <c r="I144" s="3" t="s">
        <v>1136</v>
      </c>
    </row>
    <row r="145" spans="1:19" ht="64">
      <c r="A145" s="1" t="s">
        <v>711</v>
      </c>
      <c r="B145" s="1" t="s">
        <v>1056</v>
      </c>
      <c r="C145" s="108">
        <v>1</v>
      </c>
      <c r="D145" s="3" t="s">
        <v>69</v>
      </c>
      <c r="E145" s="3" t="s">
        <v>718</v>
      </c>
      <c r="F145" s="3" t="str">
        <f>UnitControlCenter!$B$35</f>
        <v>2019 dollars / barrel</v>
      </c>
      <c r="G145" s="3" t="s">
        <v>1210</v>
      </c>
      <c r="H145" s="3" t="s">
        <v>1211</v>
      </c>
      <c r="I145" s="3" t="s">
        <v>1212</v>
      </c>
    </row>
    <row r="146" spans="1:19" ht="64">
      <c r="A146" s="1" t="s">
        <v>711</v>
      </c>
      <c r="B146" s="1" t="s">
        <v>1137</v>
      </c>
      <c r="C146" s="108">
        <v>1</v>
      </c>
      <c r="D146" s="3" t="s">
        <v>69</v>
      </c>
      <c r="E146" s="3" t="s">
        <v>718</v>
      </c>
      <c r="F146" s="3" t="str">
        <f>UnitControlCenter!$B$34</f>
        <v>2019 dollars / gallon</v>
      </c>
      <c r="G146" s="3" t="s">
        <v>1141</v>
      </c>
      <c r="H146" s="3" t="s">
        <v>730</v>
      </c>
      <c r="I146" s="3" t="s">
        <v>1052</v>
      </c>
    </row>
    <row r="147" spans="1:19" ht="33" thickBot="1">
      <c r="A147" s="135" t="s">
        <v>711</v>
      </c>
      <c r="B147" s="135" t="s">
        <v>913</v>
      </c>
      <c r="C147" s="98">
        <v>1</v>
      </c>
      <c r="D147" s="92" t="s">
        <v>69</v>
      </c>
      <c r="E147" s="92" t="s">
        <v>718</v>
      </c>
      <c r="F147" s="92" t="str">
        <f>UnitControlCenter!$B$36</f>
        <v>2019 dollars / kg</v>
      </c>
      <c r="G147" s="92" t="s">
        <v>1267</v>
      </c>
      <c r="H147" s="92" t="s">
        <v>1268</v>
      </c>
      <c r="I147" s="92" t="s">
        <v>1269</v>
      </c>
      <c r="J147" s="92"/>
      <c r="K147" s="92"/>
      <c r="L147" s="92"/>
      <c r="M147" s="92"/>
      <c r="N147" s="92"/>
      <c r="O147" s="92"/>
      <c r="P147" s="92"/>
      <c r="Q147" s="92"/>
      <c r="R147" s="92"/>
      <c r="S147" s="92"/>
    </row>
    <row r="148" spans="1:19" ht="16">
      <c r="A148" s="1" t="s">
        <v>712</v>
      </c>
      <c r="B148" s="1" t="s">
        <v>713</v>
      </c>
      <c r="C148" s="108">
        <v>1</v>
      </c>
      <c r="D148" s="3" t="s">
        <v>67</v>
      </c>
      <c r="E148" s="3" t="s">
        <v>68</v>
      </c>
      <c r="F148" s="3" t="str">
        <f>UnitControlCenter!$B$37</f>
        <v>2019 dollars / kilowatt-hour (kWh)</v>
      </c>
      <c r="G148" s="3" t="s">
        <v>734</v>
      </c>
    </row>
    <row r="149" spans="1:19" ht="32">
      <c r="A149" s="1" t="s">
        <v>712</v>
      </c>
      <c r="B149" s="1" t="s">
        <v>714</v>
      </c>
      <c r="C149" s="108">
        <v>1</v>
      </c>
      <c r="D149" s="3" t="s">
        <v>69</v>
      </c>
      <c r="E149" s="3" t="s">
        <v>68</v>
      </c>
      <c r="F149" s="3" t="str">
        <f>UnitControlCenter!$B$38</f>
        <v>cost of eqpt. to capture 1 metric ton CO2e/yr (2019 dollars)</v>
      </c>
      <c r="G149" s="3" t="s">
        <v>738</v>
      </c>
      <c r="H149" s="3" t="s">
        <v>739</v>
      </c>
      <c r="I149" s="3" t="s">
        <v>1011</v>
      </c>
    </row>
    <row r="150" spans="1:19" ht="16">
      <c r="A150" s="1" t="s">
        <v>712</v>
      </c>
      <c r="B150" s="1" t="s">
        <v>715</v>
      </c>
      <c r="C150" s="108">
        <v>1</v>
      </c>
      <c r="D150" s="3" t="s">
        <v>67</v>
      </c>
      <c r="E150" s="3" t="s">
        <v>68</v>
      </c>
      <c r="F150" s="3" t="str">
        <f>UnitControlCenter!$B$39</f>
        <v>million 2019 dollars / megawatt (MW)</v>
      </c>
      <c r="G150" s="3" t="s">
        <v>735</v>
      </c>
    </row>
    <row r="151" spans="1:19" ht="16">
      <c r="A151" s="1" t="s">
        <v>712</v>
      </c>
      <c r="B151" s="1" t="s">
        <v>716</v>
      </c>
      <c r="C151" s="108">
        <v>1</v>
      </c>
      <c r="D151" s="3" t="s">
        <v>67</v>
      </c>
      <c r="E151" s="3" t="s">
        <v>68</v>
      </c>
      <c r="F151" s="3" t="str">
        <f>UnitControlCenter!$B$39</f>
        <v>million 2019 dollars / megawatt (MW)</v>
      </c>
      <c r="G151" s="3" t="s">
        <v>736</v>
      </c>
    </row>
    <row r="152" spans="1:19" ht="16">
      <c r="A152" s="1" t="s">
        <v>712</v>
      </c>
      <c r="B152" s="1" t="s">
        <v>717</v>
      </c>
      <c r="C152" s="108">
        <v>1</v>
      </c>
      <c r="D152" s="3" t="s">
        <v>67</v>
      </c>
      <c r="E152" s="3" t="s">
        <v>68</v>
      </c>
      <c r="F152" s="3" t="str">
        <f>UnitControlCenter!$B$39</f>
        <v>million 2019 dollars / megawatt (MW)</v>
      </c>
      <c r="G152" s="3" t="s">
        <v>737</v>
      </c>
    </row>
    <row r="153" spans="1:19" ht="33" thickBot="1">
      <c r="A153" s="135" t="s">
        <v>712</v>
      </c>
      <c r="B153" s="135" t="s">
        <v>930</v>
      </c>
      <c r="C153" s="98">
        <v>1</v>
      </c>
      <c r="D153" s="92" t="s">
        <v>67</v>
      </c>
      <c r="E153" s="92" t="s">
        <v>68</v>
      </c>
      <c r="F153" s="92" t="str">
        <f>UnitControlCenter!$B$40</f>
        <v>cost of eqpt. to produce 1 kg H2/yr (2019 dollars)</v>
      </c>
      <c r="G153" s="92" t="s">
        <v>931</v>
      </c>
      <c r="H153" s="92"/>
      <c r="I153" s="92"/>
      <c r="J153" s="92"/>
      <c r="K153" s="92"/>
      <c r="L153" s="92"/>
      <c r="M153" s="92"/>
      <c r="N153" s="92"/>
      <c r="O153" s="92"/>
      <c r="P153" s="92"/>
      <c r="Q153" s="92"/>
      <c r="R153" s="92"/>
      <c r="S153" s="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C27" sqref="C27"/>
    </sheetView>
  </sheetViews>
  <sheetFormatPr baseColWidth="10" defaultColWidth="8.83203125" defaultRowHeight="15"/>
  <cols>
    <col min="1" max="1" width="31.5" style="5" customWidth="1"/>
    <col min="2" max="2" width="28.1640625" style="5" customWidth="1"/>
    <col min="3" max="3" width="68" style="5" customWidth="1"/>
    <col min="4" max="16384" width="8.83203125" style="5"/>
  </cols>
  <sheetData>
    <row r="1" spans="1:3">
      <c r="A1" s="44" t="s">
        <v>76</v>
      </c>
      <c r="B1" s="44" t="s">
        <v>77</v>
      </c>
    </row>
    <row r="2" spans="1:3" ht="64">
      <c r="A2" s="56" t="s">
        <v>155</v>
      </c>
      <c r="B2" s="56" t="s">
        <v>1484</v>
      </c>
      <c r="C2" s="104" t="s">
        <v>1495</v>
      </c>
    </row>
    <row r="3" spans="1:3">
      <c r="A3" s="56" t="s">
        <v>1631</v>
      </c>
      <c r="B3" s="56" t="s">
        <v>1632</v>
      </c>
    </row>
    <row r="4" spans="1:3">
      <c r="A4" s="56" t="s">
        <v>1633</v>
      </c>
      <c r="B4" s="56" t="s">
        <v>1634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dimension ref="A1:K26"/>
  <sheetViews>
    <sheetView tabSelected="1" zoomScale="75" zoomScaleNormal="100" workbookViewId="0">
      <selection activeCell="F15" sqref="F15:G15"/>
    </sheetView>
  </sheetViews>
  <sheetFormatPr baseColWidth="10" defaultColWidth="8.83203125" defaultRowHeight="15"/>
  <cols>
    <col min="1" max="1" width="20.83203125" style="56" customWidth="1"/>
    <col min="2" max="2" width="17.83203125" style="56" customWidth="1"/>
    <col min="3" max="3" width="15.6640625" style="56" customWidth="1"/>
    <col min="4" max="4" width="18.1640625" style="56" customWidth="1"/>
    <col min="5" max="5" width="17.83203125" style="56" customWidth="1"/>
    <col min="6" max="7" width="24" style="56" bestFit="1" customWidth="1"/>
    <col min="8" max="8" width="13.33203125" style="56" customWidth="1"/>
    <col min="9" max="9" width="31.6640625" style="56" bestFit="1" customWidth="1"/>
    <col min="10" max="10" width="16.33203125" style="56" customWidth="1"/>
    <col min="11" max="11" width="12" style="56" bestFit="1" customWidth="1"/>
    <col min="12" max="12" width="12.83203125" style="56" customWidth="1"/>
    <col min="13" max="14" width="12" style="56" bestFit="1" customWidth="1"/>
    <col min="15" max="15" width="11.6640625" style="56" customWidth="1"/>
    <col min="16" max="19" width="8.83203125" style="56"/>
    <col min="20" max="20" width="80.6640625" style="56" customWidth="1"/>
    <col min="21" max="16384" width="8.83203125" style="56"/>
  </cols>
  <sheetData>
    <row r="1" spans="1:11">
      <c r="A1" s="56" t="s">
        <v>1635</v>
      </c>
      <c r="B1" s="56" t="str">
        <f>'State 2005 Data'!J4</f>
        <v>Nevada</v>
      </c>
    </row>
    <row r="2" spans="1:11" ht="47" customHeight="1">
      <c r="B2" s="3">
        <v>2005</v>
      </c>
      <c r="C2" s="3" t="s">
        <v>1637</v>
      </c>
      <c r="D2" s="3" t="s">
        <v>1638</v>
      </c>
      <c r="E2" s="3" t="s">
        <v>1639</v>
      </c>
      <c r="F2" s="3" t="s">
        <v>1640</v>
      </c>
      <c r="G2" s="3" t="s">
        <v>1641</v>
      </c>
      <c r="H2" s="3" t="s">
        <v>1943</v>
      </c>
      <c r="I2" s="3" t="s">
        <v>1642</v>
      </c>
      <c r="J2" s="3" t="s">
        <v>1643</v>
      </c>
      <c r="K2" s="56" t="s">
        <v>1644</v>
      </c>
    </row>
    <row r="3" spans="1:11">
      <c r="A3" s="69" t="s">
        <v>1645</v>
      </c>
      <c r="B3" s="128">
        <f>'State 2005 Data'!J5</f>
        <v>4.8990297379396592</v>
      </c>
      <c r="C3" s="129">
        <f>E26</f>
        <v>3.5810399999999998</v>
      </c>
      <c r="D3" s="109">
        <v>0.55000000000000004</v>
      </c>
      <c r="E3" s="109">
        <v>0.4</v>
      </c>
      <c r="F3" s="110">
        <f t="shared" ref="F3:G9" si="0">$C3*(1-D3)</f>
        <v>1.6114679999999997</v>
      </c>
      <c r="G3" s="110">
        <f t="shared" si="0"/>
        <v>2.1486239999999999</v>
      </c>
      <c r="I3" s="111">
        <f t="shared" ref="I3:J11" si="1">1-F3/$B3</f>
        <v>0.67106384606725822</v>
      </c>
      <c r="J3" s="111">
        <f t="shared" si="1"/>
        <v>0.56141846142301088</v>
      </c>
      <c r="K3" s="56"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56 to 67 percent of 2005 levels.</v>
      </c>
    </row>
    <row r="4" spans="1:11">
      <c r="A4" s="69" t="s">
        <v>55</v>
      </c>
      <c r="B4" s="128">
        <f>'State 2005 Data'!J6</f>
        <v>27.019983316051693</v>
      </c>
      <c r="C4" s="129">
        <f>G26</f>
        <v>11.464499999999999</v>
      </c>
      <c r="D4" s="109">
        <v>0.89</v>
      </c>
      <c r="E4" s="109">
        <v>0.66</v>
      </c>
      <c r="F4" s="110">
        <f t="shared" si="0"/>
        <v>1.2610949999999999</v>
      </c>
      <c r="G4" s="110">
        <f t="shared" si="0"/>
        <v>3.8979299999999992</v>
      </c>
      <c r="I4" s="111">
        <f t="shared" si="1"/>
        <v>0.95332732129220732</v>
      </c>
      <c r="J4" s="111">
        <f t="shared" si="1"/>
        <v>0.85573899308500434</v>
      </c>
      <c r="K4" s="56"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86 to 95 percent of 2005 levels.</v>
      </c>
    </row>
    <row r="5" spans="1:11">
      <c r="A5" s="69" t="s">
        <v>1646</v>
      </c>
      <c r="B5" s="128">
        <f>'State 2005 Data'!J7</f>
        <v>6.5877001926754373</v>
      </c>
      <c r="C5" s="130">
        <f>H26</f>
        <v>7.8589200000000003</v>
      </c>
      <c r="D5" s="109">
        <v>0.41</v>
      </c>
      <c r="E5" s="109">
        <v>0.33</v>
      </c>
      <c r="F5" s="110">
        <f t="shared" si="0"/>
        <v>4.6367628000000005</v>
      </c>
      <c r="G5" s="110">
        <f t="shared" si="0"/>
        <v>5.2654763999999998</v>
      </c>
      <c r="I5" s="111">
        <f t="shared" si="1"/>
        <v>0.29614847907690078</v>
      </c>
      <c r="J5" s="111">
        <f t="shared" si="1"/>
        <v>0.20071098471444671</v>
      </c>
      <c r="K5" s="56" t="str">
        <f t="shared" si="2"/>
        <v>In a scenario limiting global warming to 1.5 °C, Nevada would need to cut its industry emissions by 20 to 30 percent of 2005 levels.</v>
      </c>
    </row>
    <row r="6" spans="1:11">
      <c r="A6" s="69" t="s">
        <v>1647</v>
      </c>
      <c r="B6" s="128">
        <f>'State 2005 Data'!J8</f>
        <v>17.76549472208708</v>
      </c>
      <c r="C6" s="130">
        <f>F26</f>
        <v>17.8414</v>
      </c>
      <c r="D6" s="109">
        <v>0.48</v>
      </c>
      <c r="E6" s="109">
        <v>0.27</v>
      </c>
      <c r="F6" s="110">
        <f t="shared" si="0"/>
        <v>9.2775280000000002</v>
      </c>
      <c r="G6" s="110">
        <f t="shared" si="0"/>
        <v>13.024222</v>
      </c>
      <c r="I6" s="111">
        <f t="shared" si="1"/>
        <v>0.47777823555537435</v>
      </c>
      <c r="J6" s="111">
        <f t="shared" si="1"/>
        <v>0.26688098452966014</v>
      </c>
      <c r="K6" s="56" t="str">
        <f t="shared" si="2"/>
        <v>In a scenario limiting global warming to 1.5 °C, Nevada would need to cut its transportation emissions by 27 to 48 percent of 2005 levels.</v>
      </c>
    </row>
    <row r="7" spans="1:11">
      <c r="A7" s="69" t="s">
        <v>147</v>
      </c>
      <c r="B7" s="128">
        <f>'State 2005 Data'!J9</f>
        <v>1.9160229338549362</v>
      </c>
      <c r="C7" s="130">
        <f>D26</f>
        <v>2.2275100000000001</v>
      </c>
      <c r="D7" s="109">
        <v>0.06</v>
      </c>
      <c r="E7" s="109">
        <v>0.02</v>
      </c>
      <c r="F7" s="110">
        <f t="shared" si="0"/>
        <v>2.0938593999999999</v>
      </c>
      <c r="G7" s="110">
        <f t="shared" si="0"/>
        <v>2.1829597999999999</v>
      </c>
      <c r="I7" s="111">
        <f t="shared" si="1"/>
        <v>-9.2815416247271187E-2</v>
      </c>
      <c r="J7" s="111">
        <f t="shared" si="1"/>
        <v>-0.13931819991736782</v>
      </c>
      <c r="K7" s="56" t="str">
        <f t="shared" si="2"/>
        <v>In a scenario limiting global warming to 1.5 °C, Nevada would need to cut its agriculture emissions by -14 to -9 percent of 2005 levels.</v>
      </c>
    </row>
    <row r="8" spans="1:11">
      <c r="A8" s="69" t="s">
        <v>1773</v>
      </c>
      <c r="B8" s="128">
        <f>C8</f>
        <v>-5.47</v>
      </c>
      <c r="C8" s="130">
        <f>J26</f>
        <v>-5.47</v>
      </c>
      <c r="D8" s="112">
        <v>0</v>
      </c>
      <c r="E8" s="112">
        <v>0</v>
      </c>
      <c r="F8" s="110">
        <f t="shared" si="0"/>
        <v>-5.47</v>
      </c>
      <c r="G8" s="110">
        <f t="shared" si="0"/>
        <v>-5.47</v>
      </c>
      <c r="I8" s="111">
        <f t="shared" si="1"/>
        <v>0</v>
      </c>
      <c r="J8" s="111">
        <f t="shared" si="1"/>
        <v>0</v>
      </c>
      <c r="K8" s="56"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69" t="s">
        <v>1649</v>
      </c>
      <c r="B9" s="128">
        <f>'State 2005 Data'!J11</f>
        <v>1.8198807264733488</v>
      </c>
      <c r="C9" s="130">
        <f>C26</f>
        <v>1.45198</v>
      </c>
      <c r="D9" s="109">
        <v>0.06</v>
      </c>
      <c r="E9" s="109">
        <v>0.02</v>
      </c>
      <c r="F9" s="110">
        <f t="shared" si="0"/>
        <v>1.3648612</v>
      </c>
      <c r="G9" s="110">
        <f t="shared" si="0"/>
        <v>1.4229404000000001</v>
      </c>
      <c r="I9" s="111">
        <f t="shared" si="1"/>
        <v>0.25002711433463398</v>
      </c>
      <c r="J9" s="111">
        <f t="shared" si="1"/>
        <v>0.21811337451908641</v>
      </c>
      <c r="K9" s="56" t="str">
        <f t="shared" si="2"/>
        <v>In a scenario limiting global warming to 1.5 °C, Nevada would need to cut its waste emissions by 22 to 25 percent of 2005 levels.</v>
      </c>
    </row>
    <row r="10" spans="1:11">
      <c r="A10" s="69" t="s">
        <v>1650</v>
      </c>
      <c r="B10" s="113">
        <f>SUM(B3:B9)</f>
        <v>54.538111629082159</v>
      </c>
      <c r="C10" s="113">
        <f>SUM(C3:C9)</f>
        <v>38.955350000000003</v>
      </c>
      <c r="D10" s="114">
        <f>1-F10/$C10</f>
        <v>0.62070487365663518</v>
      </c>
      <c r="E10" s="114">
        <f>1-G10/$C10</f>
        <v>0.42313051737437868</v>
      </c>
      <c r="F10" s="110">
        <f>SUM(F3:F9)</f>
        <v>14.7755744</v>
      </c>
      <c r="G10" s="110">
        <f>SUM(G3:G9)</f>
        <v>22.472152600000001</v>
      </c>
      <c r="H10" s="56">
        <f>B10*0.65</f>
        <v>35.449772558903405</v>
      </c>
      <c r="I10" s="111">
        <f>1-F10/$B10</f>
        <v>0.7290779977772277</v>
      </c>
      <c r="J10" s="111">
        <f t="shared" si="1"/>
        <v>0.58795506612266268</v>
      </c>
      <c r="K10" s="56" t="str">
        <f t="shared" si="2"/>
        <v>In a scenario limiting global warming to 1.5 °C, Nevada would need to cut its total (including land use) emissions by 59 to 73 percent of 2005 levels.</v>
      </c>
    </row>
    <row r="11" spans="1:11">
      <c r="A11" s="69" t="s">
        <v>1651</v>
      </c>
      <c r="B11" s="113">
        <f>SUM(B3:B9)-B8</f>
        <v>60.008111629082158</v>
      </c>
      <c r="C11" s="113">
        <f>SUM(C3:C9)-C8</f>
        <v>44.425350000000002</v>
      </c>
      <c r="D11" s="114">
        <f>1-F11/$C11</f>
        <v>0.54427878677376773</v>
      </c>
      <c r="E11" s="114">
        <f>1-G11/$C11</f>
        <v>0.37103134584195741</v>
      </c>
      <c r="F11" s="110">
        <f>F10-F8</f>
        <v>20.245574399999999</v>
      </c>
      <c r="G11" s="110">
        <f>G10-G8</f>
        <v>27.9421526</v>
      </c>
      <c r="H11" s="56">
        <f>B11*0.65</f>
        <v>39.005272558903407</v>
      </c>
      <c r="I11" s="111">
        <f>1-F11/$B11</f>
        <v>0.66261937177526109</v>
      </c>
      <c r="J11" s="111">
        <f t="shared" si="1"/>
        <v>0.53436040826090259</v>
      </c>
      <c r="K11" s="56"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53 to 66 percent of 2005 levels.</v>
      </c>
    </row>
    <row r="12" spans="1:11">
      <c r="A12" s="131" t="s">
        <v>1774</v>
      </c>
      <c r="D12" s="110"/>
    </row>
    <row r="14" spans="1:11">
      <c r="A14" s="69" t="s">
        <v>1652</v>
      </c>
      <c r="B14" s="56">
        <f>CONVERT(2000,"lbm","kg")/1000</f>
        <v>0.90718474000000004</v>
      </c>
    </row>
    <row r="16" spans="1:11">
      <c r="A16" s="69" t="s">
        <v>1653</v>
      </c>
      <c r="B16" s="56" t="s">
        <v>1654</v>
      </c>
      <c r="C16" s="56" t="s">
        <v>1655</v>
      </c>
    </row>
    <row r="17" spans="1:10">
      <c r="A17" s="69" t="s">
        <v>493</v>
      </c>
      <c r="B17" s="56">
        <v>1</v>
      </c>
      <c r="C17" s="56" t="s">
        <v>1656</v>
      </c>
    </row>
    <row r="18" spans="1:10">
      <c r="A18" s="69" t="s">
        <v>502</v>
      </c>
      <c r="B18" s="56">
        <f>265/298</f>
        <v>0.88926174496644295</v>
      </c>
    </row>
    <row r="19" spans="1:10">
      <c r="A19" s="69" t="s">
        <v>501</v>
      </c>
      <c r="B19" s="56">
        <f>28/25</f>
        <v>1.1200000000000001</v>
      </c>
    </row>
    <row r="20" spans="1:10">
      <c r="A20" s="69" t="s">
        <v>1657</v>
      </c>
      <c r="B20" s="56">
        <v>1</v>
      </c>
      <c r="C20" s="56" t="s">
        <v>1658</v>
      </c>
    </row>
    <row r="21" spans="1:10">
      <c r="A21" s="69" t="s">
        <v>1659</v>
      </c>
      <c r="B21" s="56">
        <v>1</v>
      </c>
      <c r="C21" s="56" t="s">
        <v>1658</v>
      </c>
    </row>
    <row r="22" spans="1:10">
      <c r="A22" s="69" t="s">
        <v>491</v>
      </c>
      <c r="B22" s="56">
        <f>23500/22800</f>
        <v>1.0307017543859649</v>
      </c>
    </row>
    <row r="24" spans="1:10">
      <c r="A24" s="69" t="s">
        <v>1775</v>
      </c>
    </row>
    <row r="25" spans="1:10">
      <c r="A25" s="56" t="s">
        <v>1776</v>
      </c>
      <c r="B25" s="56" t="s">
        <v>1777</v>
      </c>
      <c r="C25" s="56" t="s">
        <v>1778</v>
      </c>
      <c r="D25" s="56" t="s">
        <v>1779</v>
      </c>
      <c r="E25" s="56" t="s">
        <v>1780</v>
      </c>
      <c r="F25" s="56" t="s">
        <v>1781</v>
      </c>
      <c r="G25" s="56" t="s">
        <v>1782</v>
      </c>
      <c r="H25" s="56" t="s">
        <v>1783</v>
      </c>
      <c r="I25" s="56" t="s">
        <v>1784</v>
      </c>
      <c r="J25" s="56" t="s">
        <v>1785</v>
      </c>
    </row>
    <row r="26" spans="1:10">
      <c r="A26" s="56">
        <v>2019</v>
      </c>
      <c r="B26" s="56">
        <v>4.0077000000000002E-2</v>
      </c>
      <c r="C26" s="56">
        <v>1.45198</v>
      </c>
      <c r="D26" s="56">
        <v>2.2275100000000001</v>
      </c>
      <c r="E26" s="56">
        <v>3.5810399999999998</v>
      </c>
      <c r="F26" s="56">
        <v>17.8414</v>
      </c>
      <c r="G26" s="56">
        <v>11.464499999999999</v>
      </c>
      <c r="H26" s="56">
        <v>7.8589200000000003</v>
      </c>
      <c r="I26" s="56">
        <v>0</v>
      </c>
      <c r="J26" s="56">
        <v>-5.47</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dimension ref="A1:N477"/>
  <sheetViews>
    <sheetView workbookViewId="0">
      <selection activeCell="L24" sqref="L24"/>
    </sheetView>
  </sheetViews>
  <sheetFormatPr baseColWidth="10" defaultRowHeight="16"/>
  <cols>
    <col min="1" max="1" width="24.83203125" style="115" customWidth="1"/>
    <col min="2" max="2" width="10.83203125" style="115"/>
    <col min="3" max="3" width="16.33203125" style="115" customWidth="1"/>
    <col min="4" max="6" width="10.83203125" style="115" customWidth="1"/>
    <col min="7" max="7" width="10.83203125" style="115"/>
    <col min="8" max="8" width="21.1640625" style="115" customWidth="1"/>
    <col min="9" max="9" width="17.5" style="115" customWidth="1"/>
    <col min="10" max="16384" width="10.83203125" style="115"/>
  </cols>
  <sheetData>
    <row r="1" spans="1:11">
      <c r="A1" s="115" t="s">
        <v>1660</v>
      </c>
      <c r="B1" s="115" t="s">
        <v>1635</v>
      </c>
      <c r="C1" s="116" t="s">
        <v>1661</v>
      </c>
      <c r="F1" s="116" t="s">
        <v>1662</v>
      </c>
    </row>
    <row r="2" spans="1:11">
      <c r="A2" s="117" t="s">
        <v>1663</v>
      </c>
      <c r="B2" s="115" t="s">
        <v>1664</v>
      </c>
      <c r="C2" s="115" t="s">
        <v>1665</v>
      </c>
      <c r="F2" s="115">
        <v>-54.651095819949695</v>
      </c>
      <c r="I2" s="118"/>
      <c r="J2" s="118"/>
      <c r="K2" s="118"/>
    </row>
    <row r="3" spans="1:11">
      <c r="A3" s="117" t="s">
        <v>1666</v>
      </c>
      <c r="B3" s="115" t="s">
        <v>1667</v>
      </c>
      <c r="C3" s="115" t="s">
        <v>1665</v>
      </c>
      <c r="F3" s="115">
        <v>-5.9427464922921054</v>
      </c>
      <c r="I3" s="118"/>
      <c r="J3" s="118"/>
      <c r="K3" s="118"/>
    </row>
    <row r="4" spans="1:11">
      <c r="A4" s="117" t="s">
        <v>1668</v>
      </c>
      <c r="B4" s="115" t="s">
        <v>1669</v>
      </c>
      <c r="C4" s="115" t="s">
        <v>1665</v>
      </c>
      <c r="F4" s="115">
        <v>14.110681388807681</v>
      </c>
      <c r="I4" s="119" t="s">
        <v>1670</v>
      </c>
      <c r="J4" s="118" t="s">
        <v>1724</v>
      </c>
      <c r="K4" s="118"/>
    </row>
    <row r="5" spans="1:11">
      <c r="A5" s="117" t="s">
        <v>1671</v>
      </c>
      <c r="B5" s="115" t="s">
        <v>1672</v>
      </c>
      <c r="C5" s="115" t="s">
        <v>1665</v>
      </c>
      <c r="F5" s="115">
        <v>-32.560941459691399</v>
      </c>
      <c r="H5" s="69" t="s">
        <v>1645</v>
      </c>
      <c r="I5" s="118" t="s">
        <v>842</v>
      </c>
      <c r="J5" s="118">
        <f>SUMIFS(F:F,A:A,$J$4,C:C,I5)</f>
        <v>4.8990297379396592</v>
      </c>
      <c r="K5" s="118"/>
    </row>
    <row r="6" spans="1:11">
      <c r="A6" s="117" t="s">
        <v>1673</v>
      </c>
      <c r="B6" s="115" t="s">
        <v>1674</v>
      </c>
      <c r="C6" s="115" t="s">
        <v>1665</v>
      </c>
      <c r="F6" s="115">
        <v>-47.127535558012717</v>
      </c>
      <c r="H6" s="69" t="s">
        <v>55</v>
      </c>
      <c r="I6" s="118" t="s">
        <v>100</v>
      </c>
      <c r="J6" s="118">
        <f>SUMIFS(F:F,A:A,$J$4,C:C,I6)</f>
        <v>27.019983316051693</v>
      </c>
      <c r="K6" s="118"/>
    </row>
    <row r="7" spans="1:11">
      <c r="A7" s="117" t="s">
        <v>1636</v>
      </c>
      <c r="B7" s="115" t="s">
        <v>488</v>
      </c>
      <c r="C7" s="115" t="s">
        <v>1665</v>
      </c>
      <c r="F7" s="115">
        <v>-2.6907445136881849</v>
      </c>
      <c r="H7" s="69" t="s">
        <v>1646</v>
      </c>
      <c r="I7" s="118" t="s">
        <v>9</v>
      </c>
      <c r="J7" s="118">
        <f t="shared" ref="J7:J8" si="0">SUMIFS(F:F,A:A,$J$4,C:C,I7)</f>
        <v>6.5877001926754373</v>
      </c>
      <c r="K7" s="118"/>
    </row>
    <row r="8" spans="1:11">
      <c r="A8" s="117" t="s">
        <v>1675</v>
      </c>
      <c r="B8" s="115" t="s">
        <v>1676</v>
      </c>
      <c r="C8" s="115" t="s">
        <v>1665</v>
      </c>
      <c r="F8" s="115">
        <v>-1.0180997139831849</v>
      </c>
      <c r="H8" s="69" t="s">
        <v>1647</v>
      </c>
      <c r="I8" s="118" t="s">
        <v>4</v>
      </c>
      <c r="J8" s="118">
        <f t="shared" si="0"/>
        <v>17.76549472208708</v>
      </c>
      <c r="K8" s="118"/>
    </row>
    <row r="9" spans="1:11">
      <c r="A9" s="117" t="s">
        <v>1677</v>
      </c>
      <c r="B9" s="115" t="s">
        <v>1678</v>
      </c>
      <c r="C9" s="115" t="s">
        <v>1665</v>
      </c>
      <c r="F9" s="115">
        <v>-1.0812503370343296</v>
      </c>
      <c r="H9" s="69" t="s">
        <v>147</v>
      </c>
      <c r="I9" s="118" t="s">
        <v>149</v>
      </c>
      <c r="J9" s="118">
        <f>SUMIFS(F:F,A:A,$J$4,C:C,I9)</f>
        <v>1.9160229338549362</v>
      </c>
      <c r="K9" s="118"/>
    </row>
    <row r="10" spans="1:11">
      <c r="A10" s="117" t="s">
        <v>1679</v>
      </c>
      <c r="B10" s="115" t="s">
        <v>1678</v>
      </c>
      <c r="C10" s="115" t="s">
        <v>1665</v>
      </c>
      <c r="F10" s="115">
        <v>-7.642627077964137E-2</v>
      </c>
      <c r="H10" s="69" t="s">
        <v>1648</v>
      </c>
      <c r="I10" s="118" t="s">
        <v>1665</v>
      </c>
      <c r="J10" s="118">
        <f>SUMIFS(F:F,A:A,$J$4,C:C,I10)</f>
        <v>1.2108036145684946</v>
      </c>
      <c r="K10" s="118"/>
    </row>
    <row r="11" spans="1:11">
      <c r="A11" s="117" t="s">
        <v>1680</v>
      </c>
      <c r="B11" s="115" t="s">
        <v>1681</v>
      </c>
      <c r="C11" s="115" t="s">
        <v>1665</v>
      </c>
      <c r="F11" s="115">
        <v>-28.801510842298832</v>
      </c>
      <c r="H11" s="69" t="s">
        <v>1649</v>
      </c>
      <c r="I11" s="118" t="s">
        <v>1682</v>
      </c>
      <c r="J11" s="118">
        <f>SUMIFS(F:F,A:A,$J$4,C:C,I11)</f>
        <v>1.8198807264733488</v>
      </c>
      <c r="K11" s="118" t="s">
        <v>1683</v>
      </c>
    </row>
    <row r="12" spans="1:11">
      <c r="A12" s="117" t="s">
        <v>1684</v>
      </c>
      <c r="B12" s="115" t="s">
        <v>1685</v>
      </c>
      <c r="C12" s="115" t="s">
        <v>1665</v>
      </c>
      <c r="F12" s="115">
        <v>-46.216384074634021</v>
      </c>
      <c r="H12" s="69" t="s">
        <v>1650</v>
      </c>
      <c r="I12" s="118" t="s">
        <v>1686</v>
      </c>
      <c r="J12" s="118">
        <f>SUM(J5:J11)</f>
        <v>61.218915243650656</v>
      </c>
      <c r="K12" s="118"/>
    </row>
    <row r="13" spans="1:11">
      <c r="A13" s="117" t="s">
        <v>1687</v>
      </c>
      <c r="B13" s="115" t="s">
        <v>1688</v>
      </c>
      <c r="C13" s="115" t="s">
        <v>1665</v>
      </c>
      <c r="F13" s="115">
        <v>-0.26087033101173585</v>
      </c>
      <c r="H13" s="69" t="s">
        <v>1651</v>
      </c>
      <c r="I13" s="118" t="s">
        <v>1689</v>
      </c>
      <c r="J13" s="118">
        <f>SUM(J5:J11)-J10</f>
        <v>60.008111629082158</v>
      </c>
      <c r="K13" s="118"/>
    </row>
    <row r="14" spans="1:11">
      <c r="A14" s="117" t="s">
        <v>1690</v>
      </c>
      <c r="B14" s="115" t="s">
        <v>1691</v>
      </c>
      <c r="C14" s="115" t="s">
        <v>1665</v>
      </c>
      <c r="F14" s="115">
        <v>-6.7326554268061942</v>
      </c>
      <c r="H14" s="115" t="s">
        <v>1692</v>
      </c>
      <c r="I14" s="118"/>
      <c r="J14" s="118"/>
      <c r="K14" s="118"/>
    </row>
    <row r="15" spans="1:11">
      <c r="A15" s="117" t="s">
        <v>1693</v>
      </c>
      <c r="B15" s="115" t="s">
        <v>1694</v>
      </c>
      <c r="C15" s="115" t="s">
        <v>1665</v>
      </c>
      <c r="F15" s="115">
        <v>-27.900813631021062</v>
      </c>
      <c r="I15" s="118"/>
      <c r="J15" s="118"/>
      <c r="K15" s="118"/>
    </row>
    <row r="16" spans="1:11">
      <c r="A16" s="117" t="s">
        <v>1695</v>
      </c>
      <c r="B16" s="115" t="s">
        <v>1696</v>
      </c>
      <c r="C16" s="115" t="s">
        <v>1665</v>
      </c>
      <c r="F16" s="115">
        <v>-18.781436361783499</v>
      </c>
      <c r="I16" s="120" t="s">
        <v>1697</v>
      </c>
      <c r="J16" s="121">
        <f>28/25</f>
        <v>1.1200000000000001</v>
      </c>
      <c r="K16" s="118"/>
    </row>
    <row r="17" spans="1:11">
      <c r="A17" s="117" t="s">
        <v>1698</v>
      </c>
      <c r="B17" s="115" t="s">
        <v>1699</v>
      </c>
      <c r="C17" s="115" t="s">
        <v>1665</v>
      </c>
      <c r="F17" s="115">
        <v>-20.063061590964892</v>
      </c>
      <c r="I17" s="122" t="s">
        <v>1700</v>
      </c>
      <c r="J17" s="123">
        <f>265/298</f>
        <v>0.88926174496644295</v>
      </c>
      <c r="K17" s="118"/>
    </row>
    <row r="18" spans="1:11">
      <c r="A18" s="117" t="s">
        <v>1701</v>
      </c>
      <c r="B18" s="115" t="s">
        <v>1702</v>
      </c>
      <c r="C18" s="115" t="s">
        <v>1665</v>
      </c>
      <c r="F18" s="115">
        <v>-16.486996944707148</v>
      </c>
      <c r="I18" s="118"/>
      <c r="J18" s="118"/>
      <c r="K18" s="118"/>
    </row>
    <row r="19" spans="1:11">
      <c r="A19" s="117" t="s">
        <v>1703</v>
      </c>
      <c r="B19" s="115" t="s">
        <v>1704</v>
      </c>
      <c r="C19" s="115" t="s">
        <v>1665</v>
      </c>
      <c r="F19" s="115">
        <v>-25.111501978196998</v>
      </c>
      <c r="I19" s="118"/>
      <c r="J19" s="118"/>
      <c r="K19" s="118"/>
    </row>
    <row r="20" spans="1:11">
      <c r="A20" s="117" t="s">
        <v>1705</v>
      </c>
      <c r="B20" s="115" t="s">
        <v>1706</v>
      </c>
      <c r="C20" s="115" t="s">
        <v>1665</v>
      </c>
      <c r="F20" s="115">
        <v>-37.349535280838843</v>
      </c>
      <c r="I20" s="118"/>
      <c r="J20" s="118"/>
      <c r="K20" s="118"/>
    </row>
    <row r="21" spans="1:11">
      <c r="A21" s="117" t="s">
        <v>1707</v>
      </c>
      <c r="B21" s="115" t="s">
        <v>1708</v>
      </c>
      <c r="C21" s="115" t="s">
        <v>1665</v>
      </c>
      <c r="F21" s="115">
        <v>-7.3855560879097961</v>
      </c>
      <c r="I21" s="118"/>
      <c r="J21" s="118"/>
      <c r="K21" s="118"/>
    </row>
    <row r="22" spans="1:11">
      <c r="A22" s="117" t="s">
        <v>1709</v>
      </c>
      <c r="B22" s="115" t="s">
        <v>1710</v>
      </c>
      <c r="C22" s="115" t="s">
        <v>1665</v>
      </c>
      <c r="F22" s="115">
        <v>-6.5303935010815559</v>
      </c>
      <c r="I22" s="118"/>
      <c r="J22" s="118"/>
      <c r="K22" s="118"/>
    </row>
    <row r="23" spans="1:11">
      <c r="A23" s="117" t="s">
        <v>1711</v>
      </c>
      <c r="B23" s="115" t="s">
        <v>1712</v>
      </c>
      <c r="C23" s="115" t="s">
        <v>1665</v>
      </c>
      <c r="F23" s="115">
        <v>-8.4989830142117846</v>
      </c>
      <c r="I23" s="118"/>
      <c r="J23" s="118"/>
      <c r="K23" s="118"/>
    </row>
    <row r="24" spans="1:11">
      <c r="A24" s="117" t="s">
        <v>1713</v>
      </c>
      <c r="B24" s="115" t="s">
        <v>1714</v>
      </c>
      <c r="C24" s="115" t="s">
        <v>1665</v>
      </c>
      <c r="F24" s="115">
        <v>-56.70289430803291</v>
      </c>
      <c r="I24" s="118"/>
      <c r="J24" s="118"/>
      <c r="K24" s="118"/>
    </row>
    <row r="25" spans="1:11">
      <c r="A25" s="117" t="s">
        <v>1715</v>
      </c>
      <c r="B25" s="115" t="s">
        <v>1716</v>
      </c>
      <c r="C25" s="115" t="s">
        <v>1665</v>
      </c>
      <c r="F25" s="115">
        <v>-49.028525742820364</v>
      </c>
      <c r="I25" s="118"/>
      <c r="J25" s="118"/>
      <c r="K25" s="118"/>
    </row>
    <row r="26" spans="1:11">
      <c r="A26" s="117" t="s">
        <v>1717</v>
      </c>
      <c r="B26" s="115" t="s">
        <v>1718</v>
      </c>
      <c r="C26" s="115" t="s">
        <v>1665</v>
      </c>
      <c r="F26" s="115">
        <v>-55.486154452498113</v>
      </c>
      <c r="I26" s="118"/>
      <c r="J26" s="118"/>
      <c r="K26" s="118"/>
    </row>
    <row r="27" spans="1:11">
      <c r="A27" s="117" t="s">
        <v>1719</v>
      </c>
      <c r="B27" s="115" t="s">
        <v>1720</v>
      </c>
      <c r="C27" s="115" t="s">
        <v>1665</v>
      </c>
      <c r="F27" s="115">
        <v>-53.379403038433814</v>
      </c>
      <c r="I27" s="118"/>
      <c r="J27" s="118"/>
      <c r="K27" s="118"/>
    </row>
    <row r="28" spans="1:11">
      <c r="A28" s="117" t="s">
        <v>1721</v>
      </c>
      <c r="B28" s="115" t="s">
        <v>1722</v>
      </c>
      <c r="C28" s="115" t="s">
        <v>1665</v>
      </c>
      <c r="F28" s="115">
        <v>-23.903308552550214</v>
      </c>
      <c r="I28" s="118"/>
      <c r="J28" s="118"/>
      <c r="K28" s="118"/>
    </row>
    <row r="29" spans="1:11">
      <c r="A29" s="117" t="s">
        <v>1723</v>
      </c>
      <c r="B29" s="115" t="s">
        <v>489</v>
      </c>
      <c r="C29" s="115" t="s">
        <v>1665</v>
      </c>
      <c r="F29" s="115">
        <v>-10.834429612762822</v>
      </c>
      <c r="I29" s="118"/>
      <c r="J29" s="118"/>
      <c r="K29" s="118"/>
    </row>
    <row r="30" spans="1:11">
      <c r="A30" s="117" t="s">
        <v>1724</v>
      </c>
      <c r="B30" s="115" t="s">
        <v>1725</v>
      </c>
      <c r="C30" s="115" t="s">
        <v>1665</v>
      </c>
      <c r="F30" s="115">
        <v>1.2108036145684946</v>
      </c>
      <c r="I30" s="118"/>
      <c r="J30" s="118"/>
      <c r="K30" s="118"/>
    </row>
    <row r="31" spans="1:11">
      <c r="A31" s="117" t="s">
        <v>1726</v>
      </c>
      <c r="B31" s="115" t="s">
        <v>1727</v>
      </c>
      <c r="C31" s="115" t="s">
        <v>1665</v>
      </c>
      <c r="F31" s="115">
        <v>-7.7674235575247339</v>
      </c>
      <c r="I31" s="118"/>
      <c r="J31" s="118"/>
      <c r="K31" s="118"/>
    </row>
    <row r="32" spans="1:11">
      <c r="A32" s="117" t="s">
        <v>1728</v>
      </c>
      <c r="B32" s="115" t="s">
        <v>1729</v>
      </c>
      <c r="C32" s="115" t="s">
        <v>1665</v>
      </c>
      <c r="F32" s="115">
        <v>-5.804732152172404</v>
      </c>
      <c r="I32" s="118"/>
      <c r="J32" s="118"/>
      <c r="K32" s="118"/>
    </row>
    <row r="33" spans="1:11">
      <c r="A33" s="117" t="s">
        <v>1730</v>
      </c>
      <c r="B33" s="115" t="s">
        <v>1731</v>
      </c>
      <c r="C33" s="115" t="s">
        <v>1665</v>
      </c>
      <c r="F33" s="115">
        <v>4.7124774749117764</v>
      </c>
      <c r="I33" s="118"/>
      <c r="J33" s="118"/>
      <c r="K33" s="118"/>
    </row>
    <row r="34" spans="1:11">
      <c r="A34" s="117" t="s">
        <v>1732</v>
      </c>
      <c r="B34" s="115" t="s">
        <v>1733</v>
      </c>
      <c r="C34" s="115" t="s">
        <v>1665</v>
      </c>
      <c r="F34" s="115">
        <v>-35.075700183663436</v>
      </c>
      <c r="I34" s="118"/>
      <c r="J34" s="118"/>
      <c r="K34" s="118"/>
    </row>
    <row r="35" spans="1:11">
      <c r="A35" s="117" t="s">
        <v>1734</v>
      </c>
      <c r="B35" s="115" t="s">
        <v>1735</v>
      </c>
      <c r="C35" s="115" t="s">
        <v>1665</v>
      </c>
      <c r="F35" s="115">
        <v>-31.785830777054354</v>
      </c>
      <c r="I35" s="118"/>
      <c r="J35" s="118"/>
      <c r="K35" s="118"/>
    </row>
    <row r="36" spans="1:11">
      <c r="A36" s="117" t="s">
        <v>1736</v>
      </c>
      <c r="B36" s="115" t="s">
        <v>1737</v>
      </c>
      <c r="C36" s="115" t="s">
        <v>1665</v>
      </c>
      <c r="F36" s="115">
        <v>-3.5034355364398513</v>
      </c>
      <c r="I36" s="118"/>
      <c r="J36" s="118"/>
      <c r="K36" s="118"/>
    </row>
    <row r="37" spans="1:11">
      <c r="A37" s="117" t="s">
        <v>1738</v>
      </c>
      <c r="B37" s="115" t="s">
        <v>1739</v>
      </c>
      <c r="C37" s="115" t="s">
        <v>1665</v>
      </c>
      <c r="F37" s="115">
        <v>-24.94604556045255</v>
      </c>
      <c r="I37" s="118"/>
      <c r="J37" s="118"/>
      <c r="K37" s="118"/>
    </row>
    <row r="38" spans="1:11">
      <c r="A38" s="117" t="s">
        <v>1740</v>
      </c>
      <c r="B38" s="115" t="s">
        <v>1741</v>
      </c>
      <c r="C38" s="115" t="s">
        <v>1665</v>
      </c>
      <c r="F38" s="115">
        <v>-11.0495049974502</v>
      </c>
      <c r="I38" s="118"/>
      <c r="J38" s="118"/>
      <c r="K38" s="118"/>
    </row>
    <row r="39" spans="1:11">
      <c r="A39" s="117" t="s">
        <v>1742</v>
      </c>
      <c r="B39" s="115" t="s">
        <v>1743</v>
      </c>
      <c r="C39" s="115" t="s">
        <v>1665</v>
      </c>
      <c r="F39" s="115">
        <v>-1.9247945673542708</v>
      </c>
      <c r="I39" s="118"/>
      <c r="J39" s="118"/>
      <c r="K39" s="118"/>
    </row>
    <row r="40" spans="1:11">
      <c r="A40" s="117" t="s">
        <v>1744</v>
      </c>
      <c r="B40" s="115" t="s">
        <v>1745</v>
      </c>
      <c r="C40" s="115" t="s">
        <v>1665</v>
      </c>
      <c r="F40" s="115">
        <v>-34.910378078828131</v>
      </c>
      <c r="I40" s="118"/>
      <c r="J40" s="118"/>
      <c r="K40" s="118"/>
    </row>
    <row r="41" spans="1:11">
      <c r="A41" s="117" t="s">
        <v>1746</v>
      </c>
      <c r="B41" s="115" t="s">
        <v>1747</v>
      </c>
      <c r="C41" s="115" t="s">
        <v>1665</v>
      </c>
      <c r="F41" s="115">
        <v>-1.1039440581407975</v>
      </c>
      <c r="I41" s="118"/>
      <c r="J41" s="118"/>
      <c r="K41" s="118"/>
    </row>
    <row r="42" spans="1:11">
      <c r="A42" s="117" t="s">
        <v>1748</v>
      </c>
      <c r="B42" s="115" t="s">
        <v>1749</v>
      </c>
      <c r="C42" s="115" t="s">
        <v>1665</v>
      </c>
      <c r="F42" s="115">
        <v>-37.742136268725602</v>
      </c>
      <c r="I42" s="118"/>
      <c r="J42" s="118"/>
      <c r="K42" s="118"/>
    </row>
    <row r="43" spans="1:11">
      <c r="A43" s="117" t="s">
        <v>1750</v>
      </c>
      <c r="B43" s="115" t="s">
        <v>1751</v>
      </c>
      <c r="C43" s="115" t="s">
        <v>1665</v>
      </c>
      <c r="F43" s="115">
        <v>-6.6822163373437879</v>
      </c>
      <c r="I43" s="118"/>
      <c r="J43" s="118"/>
      <c r="K43" s="118"/>
    </row>
    <row r="44" spans="1:11">
      <c r="A44" s="117" t="s">
        <v>1752</v>
      </c>
      <c r="B44" s="115" t="s">
        <v>1753</v>
      </c>
      <c r="C44" s="115" t="s">
        <v>1665</v>
      </c>
      <c r="F44" s="115">
        <v>-29.682095892093724</v>
      </c>
      <c r="I44" s="118"/>
      <c r="J44" s="118"/>
      <c r="K44" s="118"/>
    </row>
    <row r="45" spans="1:11">
      <c r="A45" s="117" t="s">
        <v>1754</v>
      </c>
      <c r="B45" s="115" t="s">
        <v>1755</v>
      </c>
      <c r="C45" s="115" t="s">
        <v>1665</v>
      </c>
      <c r="F45" s="115">
        <v>-36.10534957119485</v>
      </c>
      <c r="I45" s="118"/>
      <c r="J45" s="118"/>
      <c r="K45" s="118"/>
    </row>
    <row r="46" spans="1:11">
      <c r="A46" s="117" t="s">
        <v>1756</v>
      </c>
      <c r="B46" s="115" t="s">
        <v>1757</v>
      </c>
      <c r="C46" s="115" t="s">
        <v>1665</v>
      </c>
      <c r="F46" s="115">
        <v>-2.84145008544307</v>
      </c>
      <c r="I46" s="118"/>
      <c r="J46" s="118"/>
      <c r="K46" s="118"/>
    </row>
    <row r="47" spans="1:11">
      <c r="A47" s="117" t="s">
        <v>1758</v>
      </c>
      <c r="B47" s="115" t="s">
        <v>1759</v>
      </c>
      <c r="C47" s="115" t="s">
        <v>1665</v>
      </c>
      <c r="F47" s="115">
        <v>-3.9111105022045773</v>
      </c>
      <c r="I47" s="118"/>
      <c r="J47" s="118"/>
      <c r="K47" s="118"/>
    </row>
    <row r="48" spans="1:11">
      <c r="A48" s="117" t="s">
        <v>1760</v>
      </c>
      <c r="B48" s="115" t="s">
        <v>1761</v>
      </c>
      <c r="C48" s="115" t="s">
        <v>1665</v>
      </c>
      <c r="F48" s="115">
        <v>-33.373670736872697</v>
      </c>
      <c r="I48" s="118"/>
      <c r="J48" s="118"/>
      <c r="K48" s="118"/>
    </row>
    <row r="49" spans="1:11">
      <c r="A49" s="117" t="s">
        <v>1762</v>
      </c>
      <c r="B49" s="115" t="s">
        <v>1763</v>
      </c>
      <c r="C49" s="115" t="s">
        <v>1665</v>
      </c>
      <c r="F49" s="115">
        <v>-35.75729607062145</v>
      </c>
      <c r="I49" s="118"/>
      <c r="J49" s="118"/>
      <c r="K49" s="118"/>
    </row>
    <row r="50" spans="1:11">
      <c r="A50" s="117" t="s">
        <v>1764</v>
      </c>
      <c r="B50" s="115" t="s">
        <v>1765</v>
      </c>
      <c r="C50" s="115" t="s">
        <v>1665</v>
      </c>
      <c r="F50" s="115">
        <v>-32.799968592237171</v>
      </c>
      <c r="I50" s="118"/>
      <c r="J50" s="118"/>
      <c r="K50" s="118"/>
    </row>
    <row r="51" spans="1:11">
      <c r="A51" s="117" t="s">
        <v>1766</v>
      </c>
      <c r="B51" s="115" t="s">
        <v>1767</v>
      </c>
      <c r="C51" s="115" t="s">
        <v>1665</v>
      </c>
      <c r="F51" s="115">
        <v>-54.633842204065907</v>
      </c>
      <c r="I51" s="118"/>
      <c r="J51" s="118"/>
      <c r="K51" s="118"/>
    </row>
    <row r="52" spans="1:11">
      <c r="A52" s="117" t="s">
        <v>1768</v>
      </c>
      <c r="B52" s="115" t="s">
        <v>1769</v>
      </c>
      <c r="C52" s="115" t="s">
        <v>1665</v>
      </c>
      <c r="F52" s="115">
        <v>20.200073916406961</v>
      </c>
    </row>
    <row r="53" spans="1:11">
      <c r="A53" s="117" t="s">
        <v>1663</v>
      </c>
      <c r="B53" s="115" t="s">
        <v>1664</v>
      </c>
      <c r="C53" s="115" t="s">
        <v>1682</v>
      </c>
      <c r="F53" s="115">
        <v>5.2008180013742411</v>
      </c>
    </row>
    <row r="54" spans="1:11">
      <c r="A54" s="117" t="s">
        <v>1666</v>
      </c>
      <c r="B54" s="115" t="s">
        <v>1667</v>
      </c>
      <c r="C54" s="115" t="s">
        <v>1682</v>
      </c>
      <c r="F54" s="115">
        <v>0.6328789577415137</v>
      </c>
    </row>
    <row r="55" spans="1:11">
      <c r="A55" s="117" t="s">
        <v>1668</v>
      </c>
      <c r="B55" s="115" t="s">
        <v>1669</v>
      </c>
      <c r="C55" s="115" t="s">
        <v>1682</v>
      </c>
      <c r="F55" s="115">
        <v>2.7580660261091943</v>
      </c>
    </row>
    <row r="56" spans="1:11">
      <c r="A56" s="117" t="s">
        <v>1671</v>
      </c>
      <c r="B56" s="115" t="s">
        <v>1672</v>
      </c>
      <c r="C56" s="115" t="s">
        <v>1682</v>
      </c>
      <c r="F56" s="115">
        <v>2.1091321704415291</v>
      </c>
    </row>
    <row r="57" spans="1:11">
      <c r="A57" s="117" t="s">
        <v>1673</v>
      </c>
      <c r="B57" s="115" t="s">
        <v>1674</v>
      </c>
      <c r="C57" s="115" t="s">
        <v>1682</v>
      </c>
      <c r="F57" s="115">
        <v>17.946700622194555</v>
      </c>
    </row>
    <row r="58" spans="1:11">
      <c r="A58" s="117" t="s">
        <v>1636</v>
      </c>
      <c r="B58" s="115" t="s">
        <v>488</v>
      </c>
      <c r="C58" s="115" t="s">
        <v>1682</v>
      </c>
      <c r="F58" s="115">
        <v>2.9640601206629897</v>
      </c>
    </row>
    <row r="59" spans="1:11">
      <c r="A59" s="117" t="s">
        <v>1675</v>
      </c>
      <c r="B59" s="115" t="s">
        <v>1676</v>
      </c>
      <c r="C59" s="115" t="s">
        <v>1682</v>
      </c>
      <c r="F59" s="115">
        <v>2.5849577210723842</v>
      </c>
    </row>
    <row r="60" spans="1:11">
      <c r="A60" s="117" t="s">
        <v>1677</v>
      </c>
      <c r="B60" s="115" t="s">
        <v>1678</v>
      </c>
      <c r="C60" s="115" t="s">
        <v>1682</v>
      </c>
      <c r="F60" s="115">
        <v>0.30260757417010287</v>
      </c>
    </row>
    <row r="61" spans="1:11">
      <c r="A61" s="117" t="s">
        <v>1679</v>
      </c>
      <c r="B61" s="115" t="s">
        <v>1678</v>
      </c>
      <c r="C61" s="115" t="s">
        <v>1682</v>
      </c>
      <c r="F61" s="115">
        <v>6.7943009351264433E-2</v>
      </c>
    </row>
    <row r="62" spans="1:11">
      <c r="A62" s="117" t="s">
        <v>1680</v>
      </c>
      <c r="B62" s="115" t="s">
        <v>1681</v>
      </c>
      <c r="C62" s="115" t="s">
        <v>1682</v>
      </c>
      <c r="F62" s="115">
        <v>14.439305994878847</v>
      </c>
    </row>
    <row r="63" spans="1:11">
      <c r="A63" s="117" t="s">
        <v>1684</v>
      </c>
      <c r="B63" s="115" t="s">
        <v>1685</v>
      </c>
      <c r="C63" s="115" t="s">
        <v>1682</v>
      </c>
      <c r="F63" s="115">
        <v>6.5240301625524797</v>
      </c>
    </row>
    <row r="64" spans="1:11">
      <c r="A64" s="117" t="s">
        <v>1687</v>
      </c>
      <c r="B64" s="115" t="s">
        <v>1688</v>
      </c>
      <c r="C64" s="115" t="s">
        <v>1682</v>
      </c>
      <c r="F64" s="115">
        <v>1.4701335135613653</v>
      </c>
    </row>
    <row r="65" spans="1:6">
      <c r="A65" s="117" t="s">
        <v>1690</v>
      </c>
      <c r="B65" s="115" t="s">
        <v>1691</v>
      </c>
      <c r="C65" s="115" t="s">
        <v>1682</v>
      </c>
      <c r="F65" s="115">
        <v>0.66657946908537102</v>
      </c>
    </row>
    <row r="66" spans="1:6">
      <c r="A66" s="117" t="s">
        <v>1693</v>
      </c>
      <c r="B66" s="115" t="s">
        <v>1694</v>
      </c>
      <c r="C66" s="115" t="s">
        <v>1682</v>
      </c>
      <c r="F66" s="115">
        <v>10.130164839970606</v>
      </c>
    </row>
    <row r="67" spans="1:6">
      <c r="A67" s="117" t="s">
        <v>1695</v>
      </c>
      <c r="B67" s="115" t="s">
        <v>1696</v>
      </c>
      <c r="C67" s="115" t="s">
        <v>1682</v>
      </c>
      <c r="F67" s="115">
        <v>5.8264303160598896</v>
      </c>
    </row>
    <row r="68" spans="1:6">
      <c r="A68" s="117" t="s">
        <v>1698</v>
      </c>
      <c r="B68" s="115" t="s">
        <v>1699</v>
      </c>
      <c r="C68" s="115" t="s">
        <v>1682</v>
      </c>
      <c r="F68" s="115">
        <v>2.939352039286903</v>
      </c>
    </row>
    <row r="69" spans="1:6">
      <c r="A69" s="117" t="s">
        <v>1701</v>
      </c>
      <c r="B69" s="115" t="s">
        <v>1702</v>
      </c>
      <c r="C69" s="115" t="s">
        <v>1682</v>
      </c>
      <c r="F69" s="115">
        <v>3.0939893467968829</v>
      </c>
    </row>
    <row r="70" spans="1:6">
      <c r="A70" s="117" t="s">
        <v>1703</v>
      </c>
      <c r="B70" s="115" t="s">
        <v>1704</v>
      </c>
      <c r="C70" s="115" t="s">
        <v>1682</v>
      </c>
      <c r="F70" s="115">
        <v>4.8395685471114378</v>
      </c>
    </row>
    <row r="71" spans="1:6">
      <c r="A71" s="117" t="s">
        <v>1705</v>
      </c>
      <c r="B71" s="115" t="s">
        <v>1706</v>
      </c>
      <c r="C71" s="115" t="s">
        <v>1682</v>
      </c>
      <c r="F71" s="115">
        <v>3.8008074147584487</v>
      </c>
    </row>
    <row r="72" spans="1:6">
      <c r="A72" s="117" t="s">
        <v>1707</v>
      </c>
      <c r="B72" s="115" t="s">
        <v>1708</v>
      </c>
      <c r="C72" s="115" t="s">
        <v>1682</v>
      </c>
      <c r="F72" s="115">
        <v>0.60554749065435198</v>
      </c>
    </row>
    <row r="73" spans="1:6">
      <c r="A73" s="117" t="s">
        <v>1709</v>
      </c>
      <c r="B73" s="115" t="s">
        <v>1710</v>
      </c>
      <c r="C73" s="115" t="s">
        <v>1682</v>
      </c>
      <c r="F73" s="115">
        <v>5.2152830624009434</v>
      </c>
    </row>
    <row r="74" spans="1:6">
      <c r="A74" s="117" t="s">
        <v>1711</v>
      </c>
      <c r="B74" s="115" t="s">
        <v>1712</v>
      </c>
      <c r="C74" s="115" t="s">
        <v>1682</v>
      </c>
      <c r="F74" s="115">
        <v>4.0453988612728908</v>
      </c>
    </row>
    <row r="75" spans="1:6">
      <c r="A75" s="117" t="s">
        <v>1713</v>
      </c>
      <c r="B75" s="115" t="s">
        <v>1714</v>
      </c>
      <c r="C75" s="115" t="s">
        <v>1682</v>
      </c>
      <c r="F75" s="115">
        <v>9.3754617640042408</v>
      </c>
    </row>
    <row r="76" spans="1:6">
      <c r="A76" s="117" t="s">
        <v>1715</v>
      </c>
      <c r="B76" s="115" t="s">
        <v>1716</v>
      </c>
      <c r="C76" s="115" t="s">
        <v>1682</v>
      </c>
      <c r="F76" s="115">
        <v>2.3464141456829308</v>
      </c>
    </row>
    <row r="77" spans="1:6">
      <c r="A77" s="117" t="s">
        <v>1717</v>
      </c>
      <c r="B77" s="115" t="s">
        <v>1718</v>
      </c>
      <c r="C77" s="115" t="s">
        <v>1682</v>
      </c>
      <c r="F77" s="115">
        <v>2.6841045544812623</v>
      </c>
    </row>
    <row r="78" spans="1:6">
      <c r="A78" s="117" t="s">
        <v>1719</v>
      </c>
      <c r="B78" s="115" t="s">
        <v>1720</v>
      </c>
      <c r="C78" s="115" t="s">
        <v>1682</v>
      </c>
      <c r="F78" s="115">
        <v>6.3000654739569519</v>
      </c>
    </row>
    <row r="79" spans="1:6">
      <c r="A79" s="117" t="s">
        <v>1721</v>
      </c>
      <c r="B79" s="115" t="s">
        <v>1722</v>
      </c>
      <c r="C79" s="115" t="s">
        <v>1682</v>
      </c>
      <c r="F79" s="115">
        <v>0.60666007392788868</v>
      </c>
    </row>
    <row r="80" spans="1:6">
      <c r="A80" s="117" t="s">
        <v>1723</v>
      </c>
      <c r="B80" s="115" t="s">
        <v>489</v>
      </c>
      <c r="C80" s="115" t="s">
        <v>1682</v>
      </c>
      <c r="F80" s="115">
        <v>1.6227547817201033</v>
      </c>
    </row>
    <row r="81" spans="1:6">
      <c r="A81" s="117" t="s">
        <v>1724</v>
      </c>
      <c r="B81" s="115" t="s">
        <v>1725</v>
      </c>
      <c r="C81" s="115" t="s">
        <v>1682</v>
      </c>
      <c r="F81" s="115">
        <v>1.8198807264733488</v>
      </c>
    </row>
    <row r="82" spans="1:6">
      <c r="A82" s="117" t="s">
        <v>1726</v>
      </c>
      <c r="B82" s="115" t="s">
        <v>1727</v>
      </c>
      <c r="C82" s="115" t="s">
        <v>1682</v>
      </c>
      <c r="F82" s="115">
        <v>0.47721577053519176</v>
      </c>
    </row>
    <row r="83" spans="1:6">
      <c r="A83" s="117" t="s">
        <v>1728</v>
      </c>
      <c r="B83" s="115" t="s">
        <v>1729</v>
      </c>
      <c r="C83" s="115" t="s">
        <v>1682</v>
      </c>
      <c r="F83" s="115">
        <v>4.607864068231283</v>
      </c>
    </row>
    <row r="84" spans="1:6">
      <c r="A84" s="117" t="s">
        <v>1730</v>
      </c>
      <c r="B84" s="115" t="s">
        <v>1731</v>
      </c>
      <c r="C84" s="115" t="s">
        <v>1682</v>
      </c>
      <c r="F84" s="115">
        <v>1.5819243221093804</v>
      </c>
    </row>
    <row r="85" spans="1:6">
      <c r="A85" s="117" t="s">
        <v>1732</v>
      </c>
      <c r="B85" s="115" t="s">
        <v>1733</v>
      </c>
      <c r="C85" s="115" t="s">
        <v>1682</v>
      </c>
      <c r="F85" s="115">
        <v>20.085159730983829</v>
      </c>
    </row>
    <row r="86" spans="1:6">
      <c r="A86" s="117" t="s">
        <v>1734</v>
      </c>
      <c r="B86" s="115" t="s">
        <v>1735</v>
      </c>
      <c r="C86" s="115" t="s">
        <v>1682</v>
      </c>
      <c r="F86" s="115">
        <v>7.1722213404621709</v>
      </c>
    </row>
    <row r="87" spans="1:6">
      <c r="A87" s="117" t="s">
        <v>1736</v>
      </c>
      <c r="B87" s="115" t="s">
        <v>1737</v>
      </c>
      <c r="C87" s="115" t="s">
        <v>1682</v>
      </c>
      <c r="F87" s="115">
        <v>0.4261605140062793</v>
      </c>
    </row>
    <row r="88" spans="1:6">
      <c r="A88" s="117" t="s">
        <v>1738</v>
      </c>
      <c r="B88" s="115" t="s">
        <v>1739</v>
      </c>
      <c r="C88" s="115" t="s">
        <v>1682</v>
      </c>
      <c r="F88" s="115">
        <v>10.253090538509772</v>
      </c>
    </row>
    <row r="89" spans="1:6">
      <c r="A89" s="117" t="s">
        <v>1740</v>
      </c>
      <c r="B89" s="115" t="s">
        <v>1741</v>
      </c>
      <c r="C89" s="115" t="s">
        <v>1682</v>
      </c>
      <c r="F89" s="115">
        <v>4.1247065545534278</v>
      </c>
    </row>
    <row r="90" spans="1:6">
      <c r="A90" s="117" t="s">
        <v>1742</v>
      </c>
      <c r="B90" s="115" t="s">
        <v>1743</v>
      </c>
      <c r="C90" s="115" t="s">
        <v>1682</v>
      </c>
      <c r="F90" s="115">
        <v>2.4144168013148564</v>
      </c>
    </row>
    <row r="91" spans="1:6">
      <c r="A91" s="117" t="s">
        <v>1744</v>
      </c>
      <c r="B91" s="115" t="s">
        <v>1745</v>
      </c>
      <c r="C91" s="115" t="s">
        <v>1682</v>
      </c>
      <c r="F91" s="115">
        <v>4.859659728010298</v>
      </c>
    </row>
    <row r="92" spans="1:6">
      <c r="A92" s="117" t="s">
        <v>1746</v>
      </c>
      <c r="B92" s="115" t="s">
        <v>1747</v>
      </c>
      <c r="C92" s="115" t="s">
        <v>1682</v>
      </c>
      <c r="F92" s="115">
        <v>0.1966129758619389</v>
      </c>
    </row>
    <row r="93" spans="1:6">
      <c r="A93" s="117" t="s">
        <v>1748</v>
      </c>
      <c r="B93" s="115" t="s">
        <v>1749</v>
      </c>
      <c r="C93" s="115" t="s">
        <v>1682</v>
      </c>
      <c r="F93" s="115">
        <v>4.2522465468662585</v>
      </c>
    </row>
    <row r="94" spans="1:6">
      <c r="A94" s="117" t="s">
        <v>1750</v>
      </c>
      <c r="B94" s="115" t="s">
        <v>1751</v>
      </c>
      <c r="C94" s="115" t="s">
        <v>1682</v>
      </c>
      <c r="F94" s="115">
        <v>0.61400939308951641</v>
      </c>
    </row>
    <row r="95" spans="1:6">
      <c r="A95" s="117" t="s">
        <v>1752</v>
      </c>
      <c r="B95" s="115" t="s">
        <v>1753</v>
      </c>
      <c r="C95" s="115" t="s">
        <v>1682</v>
      </c>
      <c r="F95" s="115">
        <v>4.0286596256362603</v>
      </c>
    </row>
    <row r="96" spans="1:6">
      <c r="A96" s="117" t="s">
        <v>1754</v>
      </c>
      <c r="B96" s="115" t="s">
        <v>1755</v>
      </c>
      <c r="C96" s="115" t="s">
        <v>1682</v>
      </c>
      <c r="F96" s="115">
        <v>22.392963891641529</v>
      </c>
    </row>
    <row r="97" spans="1:6">
      <c r="A97" s="117" t="s">
        <v>1756</v>
      </c>
      <c r="B97" s="115" t="s">
        <v>1757</v>
      </c>
      <c r="C97" s="115" t="s">
        <v>1682</v>
      </c>
      <c r="F97" s="115">
        <v>1.1659774672426744</v>
      </c>
    </row>
    <row r="98" spans="1:6">
      <c r="A98" s="117" t="s">
        <v>1758</v>
      </c>
      <c r="B98" s="115" t="s">
        <v>1759</v>
      </c>
      <c r="C98" s="115" t="s">
        <v>1682</v>
      </c>
      <c r="F98" s="115">
        <v>0.20969392566326076</v>
      </c>
    </row>
    <row r="99" spans="1:6">
      <c r="A99" s="117" t="s">
        <v>1760</v>
      </c>
      <c r="B99" s="115" t="s">
        <v>1761</v>
      </c>
      <c r="C99" s="115" t="s">
        <v>1682</v>
      </c>
      <c r="F99" s="115">
        <v>5.7600924654091932</v>
      </c>
    </row>
    <row r="100" spans="1:6">
      <c r="A100" s="117" t="s">
        <v>1762</v>
      </c>
      <c r="B100" s="115" t="s">
        <v>1763</v>
      </c>
      <c r="C100" s="115" t="s">
        <v>1682</v>
      </c>
      <c r="F100" s="115">
        <v>2.8562106710962132</v>
      </c>
    </row>
    <row r="101" spans="1:6">
      <c r="A101" s="117" t="s">
        <v>1764</v>
      </c>
      <c r="B101" s="115" t="s">
        <v>1765</v>
      </c>
      <c r="C101" s="115" t="s">
        <v>1682</v>
      </c>
      <c r="F101" s="115">
        <v>1.9997411985456937</v>
      </c>
    </row>
    <row r="102" spans="1:6">
      <c r="A102" s="117" t="s">
        <v>1766</v>
      </c>
      <c r="B102" s="115" t="s">
        <v>1767</v>
      </c>
      <c r="C102" s="115" t="s">
        <v>1682</v>
      </c>
      <c r="F102" s="115">
        <v>2.8099739843118821</v>
      </c>
    </row>
    <row r="103" spans="1:6">
      <c r="A103" s="117" t="s">
        <v>1768</v>
      </c>
      <c r="B103" s="115" t="s">
        <v>1769</v>
      </c>
      <c r="C103" s="115" t="s">
        <v>1682</v>
      </c>
      <c r="F103" s="115">
        <v>0.39526820183314498</v>
      </c>
    </row>
    <row r="104" spans="1:6">
      <c r="A104" s="117" t="s">
        <v>1663</v>
      </c>
      <c r="B104" s="115" t="s">
        <v>1664</v>
      </c>
      <c r="C104" s="115" t="s">
        <v>149</v>
      </c>
      <c r="F104" s="115">
        <v>6.0785186757677598</v>
      </c>
    </row>
    <row r="105" spans="1:6">
      <c r="A105" s="117" t="s">
        <v>1666</v>
      </c>
      <c r="B105" s="115" t="s">
        <v>1667</v>
      </c>
      <c r="C105" s="115" t="s">
        <v>149</v>
      </c>
      <c r="F105" s="115">
        <v>7.8678964407874058E-2</v>
      </c>
    </row>
    <row r="106" spans="1:6">
      <c r="A106" s="117" t="s">
        <v>1668</v>
      </c>
      <c r="B106" s="115" t="s">
        <v>1669</v>
      </c>
      <c r="C106" s="115" t="s">
        <v>149</v>
      </c>
      <c r="F106" s="115">
        <v>5.4553256563434553</v>
      </c>
    </row>
    <row r="107" spans="1:6">
      <c r="A107" s="117" t="s">
        <v>1671</v>
      </c>
      <c r="B107" s="115" t="s">
        <v>1672</v>
      </c>
      <c r="C107" s="115" t="s">
        <v>149</v>
      </c>
      <c r="F107" s="115">
        <v>14.931089141135962</v>
      </c>
    </row>
    <row r="108" spans="1:6">
      <c r="A108" s="117" t="s">
        <v>1673</v>
      </c>
      <c r="B108" s="115" t="s">
        <v>1674</v>
      </c>
      <c r="C108" s="115" t="s">
        <v>149</v>
      </c>
      <c r="F108" s="115">
        <v>34.273494787472899</v>
      </c>
    </row>
    <row r="109" spans="1:6">
      <c r="A109" s="117" t="s">
        <v>1636</v>
      </c>
      <c r="B109" s="115" t="s">
        <v>488</v>
      </c>
      <c r="C109" s="115" t="s">
        <v>149</v>
      </c>
      <c r="F109" s="115">
        <v>11.420256865280981</v>
      </c>
    </row>
    <row r="110" spans="1:6">
      <c r="A110" s="117" t="s">
        <v>1675</v>
      </c>
      <c r="B110" s="115" t="s">
        <v>1676</v>
      </c>
      <c r="C110" s="115" t="s">
        <v>149</v>
      </c>
      <c r="F110" s="115">
        <v>0.38204183167039457</v>
      </c>
    </row>
    <row r="111" spans="1:6">
      <c r="A111" s="117" t="s">
        <v>1677</v>
      </c>
      <c r="B111" s="115" t="s">
        <v>1678</v>
      </c>
      <c r="C111" s="115" t="s">
        <v>149</v>
      </c>
      <c r="F111" s="115">
        <v>0.49594104199421107</v>
      </c>
    </row>
    <row r="112" spans="1:6">
      <c r="A112" s="117" t="s">
        <v>1679</v>
      </c>
      <c r="B112" s="115" t="s">
        <v>1678</v>
      </c>
      <c r="C112" s="115" t="s">
        <v>149</v>
      </c>
      <c r="F112" s="115">
        <v>0</v>
      </c>
    </row>
    <row r="113" spans="1:6">
      <c r="A113" s="117" t="s">
        <v>1680</v>
      </c>
      <c r="B113" s="115" t="s">
        <v>1681</v>
      </c>
      <c r="C113" s="115" t="s">
        <v>149</v>
      </c>
      <c r="F113" s="115">
        <v>8.014372658002511</v>
      </c>
    </row>
    <row r="114" spans="1:6">
      <c r="A114" s="117" t="s">
        <v>1684</v>
      </c>
      <c r="B114" s="115" t="s">
        <v>1685</v>
      </c>
      <c r="C114" s="115" t="s">
        <v>149</v>
      </c>
      <c r="F114" s="115">
        <v>7.078259139086895</v>
      </c>
    </row>
    <row r="115" spans="1:6">
      <c r="A115" s="117" t="s">
        <v>1687</v>
      </c>
      <c r="B115" s="115" t="s">
        <v>1688</v>
      </c>
      <c r="C115" s="115" t="s">
        <v>149</v>
      </c>
      <c r="F115" s="115">
        <v>0.57837849165936361</v>
      </c>
    </row>
    <row r="116" spans="1:6">
      <c r="A116" s="117" t="s">
        <v>1690</v>
      </c>
      <c r="B116" s="115" t="s">
        <v>1691</v>
      </c>
      <c r="C116" s="115" t="s">
        <v>149</v>
      </c>
      <c r="F116" s="115">
        <v>11.515133764034053</v>
      </c>
    </row>
    <row r="117" spans="1:6">
      <c r="A117" s="117" t="s">
        <v>1693</v>
      </c>
      <c r="B117" s="115" t="s">
        <v>1694</v>
      </c>
      <c r="C117" s="115" t="s">
        <v>149</v>
      </c>
      <c r="F117" s="115">
        <v>18.448807091381003</v>
      </c>
    </row>
    <row r="118" spans="1:6">
      <c r="A118" s="117" t="s">
        <v>1695</v>
      </c>
      <c r="B118" s="115" t="s">
        <v>1696</v>
      </c>
      <c r="C118" s="115" t="s">
        <v>149</v>
      </c>
      <c r="F118" s="115">
        <v>12.301707161489311</v>
      </c>
    </row>
    <row r="119" spans="1:6">
      <c r="A119" s="117" t="s">
        <v>1698</v>
      </c>
      <c r="B119" s="115" t="s">
        <v>1699</v>
      </c>
      <c r="C119" s="115" t="s">
        <v>149</v>
      </c>
      <c r="F119" s="115">
        <v>33.715469481214086</v>
      </c>
    </row>
    <row r="120" spans="1:6">
      <c r="A120" s="117" t="s">
        <v>1701</v>
      </c>
      <c r="B120" s="115" t="s">
        <v>1702</v>
      </c>
      <c r="C120" s="115" t="s">
        <v>149</v>
      </c>
      <c r="F120" s="115">
        <v>29.441177029568401</v>
      </c>
    </row>
    <row r="121" spans="1:6">
      <c r="A121" s="117" t="s">
        <v>1703</v>
      </c>
      <c r="B121" s="115" t="s">
        <v>1704</v>
      </c>
      <c r="C121" s="115" t="s">
        <v>149</v>
      </c>
      <c r="F121" s="115">
        <v>9.5819015499978999</v>
      </c>
    </row>
    <row r="122" spans="1:6">
      <c r="A122" s="117" t="s">
        <v>1705</v>
      </c>
      <c r="B122" s="115" t="s">
        <v>1706</v>
      </c>
      <c r="C122" s="115" t="s">
        <v>149</v>
      </c>
      <c r="F122" s="115">
        <v>7.4822620999226395</v>
      </c>
    </row>
    <row r="123" spans="1:6">
      <c r="A123" s="117" t="s">
        <v>1707</v>
      </c>
      <c r="B123" s="115" t="s">
        <v>1708</v>
      </c>
      <c r="C123" s="115" t="s">
        <v>149</v>
      </c>
      <c r="F123" s="115">
        <v>0.57020245785021695</v>
      </c>
    </row>
    <row r="124" spans="1:6">
      <c r="A124" s="117" t="s">
        <v>1709</v>
      </c>
      <c r="B124" s="115" t="s">
        <v>1710</v>
      </c>
      <c r="C124" s="115" t="s">
        <v>149</v>
      </c>
      <c r="F124" s="115">
        <v>1.7979386529397108</v>
      </c>
    </row>
    <row r="125" spans="1:6">
      <c r="A125" s="117" t="s">
        <v>1711</v>
      </c>
      <c r="B125" s="115" t="s">
        <v>1712</v>
      </c>
      <c r="C125" s="115" t="s">
        <v>149</v>
      </c>
      <c r="F125" s="115">
        <v>0.31952172800242601</v>
      </c>
    </row>
    <row r="126" spans="1:6">
      <c r="A126" s="117" t="s">
        <v>1713</v>
      </c>
      <c r="B126" s="115" t="s">
        <v>1714</v>
      </c>
      <c r="C126" s="115" t="s">
        <v>149</v>
      </c>
      <c r="F126" s="115">
        <v>7.9167757605942288</v>
      </c>
    </row>
    <row r="127" spans="1:6">
      <c r="A127" s="117" t="s">
        <v>1715</v>
      </c>
      <c r="B127" s="115" t="s">
        <v>1716</v>
      </c>
      <c r="C127" s="115" t="s">
        <v>149</v>
      </c>
      <c r="F127" s="115">
        <v>19.667080798560153</v>
      </c>
    </row>
    <row r="128" spans="1:6">
      <c r="A128" s="117" t="s">
        <v>1717</v>
      </c>
      <c r="B128" s="115" t="s">
        <v>1718</v>
      </c>
      <c r="C128" s="115" t="s">
        <v>149</v>
      </c>
      <c r="F128" s="115">
        <v>6.9276871862912008</v>
      </c>
    </row>
    <row r="129" spans="1:6">
      <c r="A129" s="117" t="s">
        <v>1719</v>
      </c>
      <c r="B129" s="115" t="s">
        <v>1720</v>
      </c>
      <c r="C129" s="115" t="s">
        <v>149</v>
      </c>
      <c r="F129" s="115">
        <v>20.541175245149184</v>
      </c>
    </row>
    <row r="130" spans="1:6">
      <c r="A130" s="117" t="s">
        <v>1721</v>
      </c>
      <c r="B130" s="115" t="s">
        <v>1722</v>
      </c>
      <c r="C130" s="115" t="s">
        <v>149</v>
      </c>
      <c r="F130" s="115">
        <v>9.7836916467677728</v>
      </c>
    </row>
    <row r="131" spans="1:6">
      <c r="A131" s="117" t="s">
        <v>1723</v>
      </c>
      <c r="B131" s="115" t="s">
        <v>489</v>
      </c>
      <c r="C131" s="115" t="s">
        <v>149</v>
      </c>
      <c r="F131" s="115">
        <v>32.14581761399684</v>
      </c>
    </row>
    <row r="132" spans="1:6">
      <c r="A132" s="117" t="s">
        <v>1724</v>
      </c>
      <c r="B132" s="115" t="s">
        <v>1725</v>
      </c>
      <c r="C132" s="115" t="s">
        <v>149</v>
      </c>
      <c r="F132" s="115">
        <v>1.9160229338549362</v>
      </c>
    </row>
    <row r="133" spans="1:6">
      <c r="A133" s="117" t="s">
        <v>1726</v>
      </c>
      <c r="B133" s="115" t="s">
        <v>1727</v>
      </c>
      <c r="C133" s="115" t="s">
        <v>149</v>
      </c>
      <c r="F133" s="115">
        <v>0.20038224117163483</v>
      </c>
    </row>
    <row r="134" spans="1:6">
      <c r="A134" s="117" t="s">
        <v>1728</v>
      </c>
      <c r="B134" s="115" t="s">
        <v>1729</v>
      </c>
      <c r="C134" s="115" t="s">
        <v>149</v>
      </c>
      <c r="F134" s="115">
        <v>0.39596992400695857</v>
      </c>
    </row>
    <row r="135" spans="1:6">
      <c r="A135" s="117" t="s">
        <v>1730</v>
      </c>
      <c r="B135" s="115" t="s">
        <v>1731</v>
      </c>
      <c r="C135" s="115" t="s">
        <v>149</v>
      </c>
      <c r="F135" s="115">
        <v>7.3467290162071155</v>
      </c>
    </row>
    <row r="136" spans="1:6">
      <c r="A136" s="117" t="s">
        <v>1732</v>
      </c>
      <c r="B136" s="115" t="s">
        <v>1733</v>
      </c>
      <c r="C136" s="115" t="s">
        <v>149</v>
      </c>
      <c r="F136" s="115">
        <v>6.744180358536453</v>
      </c>
    </row>
    <row r="137" spans="1:6">
      <c r="A137" s="117" t="s">
        <v>1734</v>
      </c>
      <c r="B137" s="115" t="s">
        <v>1735</v>
      </c>
      <c r="C137" s="115" t="s">
        <v>149</v>
      </c>
      <c r="F137" s="115">
        <v>11.929893585805136</v>
      </c>
    </row>
    <row r="138" spans="1:6">
      <c r="A138" s="117" t="s">
        <v>1736</v>
      </c>
      <c r="B138" s="115" t="s">
        <v>1737</v>
      </c>
      <c r="C138" s="115" t="s">
        <v>149</v>
      </c>
      <c r="F138" s="115">
        <v>11.550352380744108</v>
      </c>
    </row>
    <row r="139" spans="1:6">
      <c r="A139" s="117" t="s">
        <v>1738</v>
      </c>
      <c r="B139" s="115" t="s">
        <v>1739</v>
      </c>
      <c r="C139" s="115" t="s">
        <v>149</v>
      </c>
      <c r="F139" s="115">
        <v>11.05247786920294</v>
      </c>
    </row>
    <row r="140" spans="1:6">
      <c r="A140" s="117" t="s">
        <v>1740</v>
      </c>
      <c r="B140" s="115" t="s">
        <v>1741</v>
      </c>
      <c r="C140" s="115" t="s">
        <v>149</v>
      </c>
      <c r="F140" s="115">
        <v>19.90656619203752</v>
      </c>
    </row>
    <row r="141" spans="1:6">
      <c r="A141" s="117" t="s">
        <v>1742</v>
      </c>
      <c r="B141" s="115" t="s">
        <v>1743</v>
      </c>
      <c r="C141" s="115" t="s">
        <v>149</v>
      </c>
      <c r="F141" s="115">
        <v>6.5643605396284324</v>
      </c>
    </row>
    <row r="142" spans="1:6">
      <c r="A142" s="117" t="s">
        <v>1744</v>
      </c>
      <c r="B142" s="115" t="s">
        <v>1745</v>
      </c>
      <c r="C142" s="115" t="s">
        <v>149</v>
      </c>
      <c r="F142" s="115">
        <v>7.7049237356988876</v>
      </c>
    </row>
    <row r="143" spans="1:6">
      <c r="A143" s="117" t="s">
        <v>1746</v>
      </c>
      <c r="B143" s="115" t="s">
        <v>1747</v>
      </c>
      <c r="C143" s="115" t="s">
        <v>149</v>
      </c>
      <c r="F143" s="115">
        <v>6.9835194983714849E-2</v>
      </c>
    </row>
    <row r="144" spans="1:6">
      <c r="A144" s="117" t="s">
        <v>1748</v>
      </c>
      <c r="B144" s="115" t="s">
        <v>1749</v>
      </c>
      <c r="C144" s="115" t="s">
        <v>149</v>
      </c>
      <c r="F144" s="115">
        <v>2.5452355345988806</v>
      </c>
    </row>
    <row r="145" spans="1:14">
      <c r="A145" s="117" t="s">
        <v>1750</v>
      </c>
      <c r="B145" s="115" t="s">
        <v>1751</v>
      </c>
      <c r="C145" s="115" t="s">
        <v>149</v>
      </c>
      <c r="F145" s="115">
        <v>18.553762894672349</v>
      </c>
    </row>
    <row r="146" spans="1:14">
      <c r="A146" s="117" t="s">
        <v>1752</v>
      </c>
      <c r="B146" s="115" t="s">
        <v>1753</v>
      </c>
      <c r="C146" s="115" t="s">
        <v>149</v>
      </c>
      <c r="F146" s="115">
        <v>8.3853602960643485</v>
      </c>
    </row>
    <row r="147" spans="1:14">
      <c r="A147" s="117" t="s">
        <v>1754</v>
      </c>
      <c r="B147" s="115" t="s">
        <v>1755</v>
      </c>
      <c r="C147" s="115" t="s">
        <v>149</v>
      </c>
      <c r="F147" s="115">
        <v>54.673320341150038</v>
      </c>
    </row>
    <row r="148" spans="1:14">
      <c r="A148" s="117" t="s">
        <v>1756</v>
      </c>
      <c r="B148" s="115" t="s">
        <v>1757</v>
      </c>
      <c r="C148" s="115" t="s">
        <v>149</v>
      </c>
      <c r="F148" s="115">
        <v>3.9241596840212427</v>
      </c>
    </row>
    <row r="149" spans="1:14">
      <c r="A149" s="117" t="s">
        <v>1758</v>
      </c>
      <c r="B149" s="115" t="s">
        <v>1759</v>
      </c>
      <c r="C149" s="115" t="s">
        <v>149</v>
      </c>
      <c r="F149" s="115">
        <v>1.2331066120161771</v>
      </c>
    </row>
    <row r="150" spans="1:14">
      <c r="A150" s="117" t="s">
        <v>1760</v>
      </c>
      <c r="B150" s="115" t="s">
        <v>1761</v>
      </c>
      <c r="C150" s="115" t="s">
        <v>149</v>
      </c>
      <c r="F150" s="115">
        <v>6.5586726442117129</v>
      </c>
    </row>
    <row r="151" spans="1:14">
      <c r="A151" s="117" t="s">
        <v>1762</v>
      </c>
      <c r="B151" s="115" t="s">
        <v>1763</v>
      </c>
      <c r="C151" s="115" t="s">
        <v>149</v>
      </c>
      <c r="F151" s="115">
        <v>6.739083818486761</v>
      </c>
    </row>
    <row r="152" spans="1:14">
      <c r="A152" s="117" t="s">
        <v>1764</v>
      </c>
      <c r="B152" s="115" t="s">
        <v>1765</v>
      </c>
      <c r="C152" s="115" t="s">
        <v>149</v>
      </c>
      <c r="F152" s="115">
        <v>1.6493492375157905</v>
      </c>
    </row>
    <row r="153" spans="1:14">
      <c r="A153" s="117" t="s">
        <v>1766</v>
      </c>
      <c r="B153" s="115" t="s">
        <v>1767</v>
      </c>
      <c r="C153" s="115" t="s">
        <v>149</v>
      </c>
      <c r="F153" s="115">
        <v>16.410265028440243</v>
      </c>
    </row>
    <row r="154" spans="1:14">
      <c r="A154" s="117" t="s">
        <v>1768</v>
      </c>
      <c r="B154" s="115" t="s">
        <v>1769</v>
      </c>
      <c r="C154" s="115" t="s">
        <v>149</v>
      </c>
      <c r="F154" s="115">
        <v>5.2864294409061161</v>
      </c>
    </row>
    <row r="157" spans="1:14">
      <c r="E157" s="124" t="s">
        <v>1770</v>
      </c>
      <c r="F157" s="124" t="s">
        <v>1771</v>
      </c>
    </row>
    <row r="158" spans="1:14">
      <c r="A158" s="115" t="s">
        <v>1668</v>
      </c>
      <c r="B158" s="171" t="s">
        <v>1669</v>
      </c>
      <c r="C158" s="115" t="s">
        <v>100</v>
      </c>
      <c r="D158" s="115" t="s">
        <v>493</v>
      </c>
      <c r="E158" s="172">
        <v>50.360372685285455</v>
      </c>
      <c r="F158" s="125">
        <f>IF(D158="CO2",E158,IF(D158="CH4",E158*'State 2005 Data'!$J$16,IF(D158="N2O",'State 2005 Data'!$J$17,IF(D158="Other",E158))))</f>
        <v>50.360372685285455</v>
      </c>
      <c r="H158" s="176"/>
      <c r="I158" s="176"/>
      <c r="J158" s="62"/>
      <c r="K158" s="62"/>
      <c r="L158" s="62"/>
      <c r="M158" s="177"/>
      <c r="N158" s="178"/>
    </row>
    <row r="159" spans="1:14">
      <c r="A159" s="115" t="s">
        <v>1668</v>
      </c>
      <c r="B159" s="171" t="s">
        <v>1669</v>
      </c>
      <c r="C159" s="115" t="s">
        <v>100</v>
      </c>
      <c r="D159" s="115" t="s">
        <v>501</v>
      </c>
      <c r="E159" s="172">
        <v>1.5843389499999999E-2</v>
      </c>
      <c r="F159" s="125">
        <f>IF(D159="CO2",E159,IF(D159="CH4",E159*'State 2005 Data'!$J$16,IF(D159="N2O",'State 2005 Data'!$J$17,IF(D159="Other",E159))))</f>
        <v>1.774459624E-2</v>
      </c>
      <c r="H159" s="176"/>
      <c r="I159" s="176"/>
      <c r="J159" s="62"/>
      <c r="K159" s="62"/>
      <c r="L159" s="62"/>
      <c r="M159" s="177"/>
      <c r="N159" s="178"/>
    </row>
    <row r="160" spans="1:14">
      <c r="A160" s="115" t="s">
        <v>1668</v>
      </c>
      <c r="B160" s="171" t="s">
        <v>1669</v>
      </c>
      <c r="C160" s="115" t="s">
        <v>100</v>
      </c>
      <c r="D160" s="115" t="s">
        <v>502</v>
      </c>
      <c r="E160" s="172">
        <v>0.19076809123999997</v>
      </c>
      <c r="F160" s="125">
        <f>IF(D160="CO2",E160,IF(D160="CH4",E160*'State 2005 Data'!$J$16,IF(D160="N2O",'State 2005 Data'!$J$17,IF(D160="Other",E160))))</f>
        <v>0.88926174496644295</v>
      </c>
      <c r="H160" s="176"/>
      <c r="I160" s="176"/>
      <c r="J160" s="62"/>
      <c r="K160" s="62"/>
      <c r="L160" s="62"/>
      <c r="M160" s="177"/>
      <c r="N160" s="178"/>
    </row>
    <row r="161" spans="1:14">
      <c r="A161" s="115" t="s">
        <v>1668</v>
      </c>
      <c r="B161" s="171" t="s">
        <v>1669</v>
      </c>
      <c r="C161" s="115" t="s">
        <v>100</v>
      </c>
      <c r="D161" s="126" t="s">
        <v>490</v>
      </c>
      <c r="E161" s="172"/>
      <c r="F161" s="125">
        <f>IF(D161="CO2",E161,IF(D161="CH4",E161*'State 2005 Data'!$J$16,IF(D161="N2O",'State 2005 Data'!$J$17,IF(D161="Other",E161))))</f>
        <v>0</v>
      </c>
      <c r="H161" s="176"/>
      <c r="I161" s="176"/>
      <c r="J161" s="62"/>
      <c r="K161" s="62"/>
      <c r="L161" s="62"/>
      <c r="M161" s="177"/>
      <c r="N161" s="178"/>
    </row>
    <row r="162" spans="1:14">
      <c r="A162" s="115" t="s">
        <v>1668</v>
      </c>
      <c r="B162" s="171" t="s">
        <v>1669</v>
      </c>
      <c r="C162" s="115" t="s">
        <v>842</v>
      </c>
      <c r="D162" s="115" t="s">
        <v>493</v>
      </c>
      <c r="E162" s="172">
        <v>4.1342231629645863</v>
      </c>
      <c r="F162" s="125">
        <f>IF(D162="CO2",E162,IF(D162="CH4",E162*'State 2005 Data'!$J$16,IF(D162="N2O",'State 2005 Data'!$J$17,IF(D162="Other",E162))))</f>
        <v>4.1342231629645863</v>
      </c>
      <c r="H162" s="176"/>
      <c r="I162" s="176"/>
      <c r="J162" s="62"/>
      <c r="K162" s="62"/>
      <c r="L162" s="62"/>
      <c r="M162" s="177"/>
      <c r="N162" s="178"/>
    </row>
    <row r="163" spans="1:14">
      <c r="A163" s="115" t="s">
        <v>1668</v>
      </c>
      <c r="B163" s="171" t="s">
        <v>1669</v>
      </c>
      <c r="C163" s="115" t="s">
        <v>842</v>
      </c>
      <c r="D163" s="115" t="s">
        <v>501</v>
      </c>
      <c r="E163" s="172">
        <v>7.8895044999999997E-2</v>
      </c>
      <c r="F163" s="125">
        <f>IF(D163="CO2",E163,IF(D163="CH4",E163*'State 2005 Data'!$J$16,IF(D163="N2O",'State 2005 Data'!$J$17,IF(D163="Other",E163))))</f>
        <v>8.8362450400000001E-2</v>
      </c>
      <c r="H163" s="176"/>
      <c r="I163" s="176"/>
      <c r="J163" s="62"/>
      <c r="K163" s="62"/>
      <c r="L163" s="62"/>
      <c r="M163" s="177"/>
      <c r="N163" s="178"/>
    </row>
    <row r="164" spans="1:14">
      <c r="A164" s="115" t="s">
        <v>1668</v>
      </c>
      <c r="B164" s="171" t="s">
        <v>1669</v>
      </c>
      <c r="C164" s="115" t="s">
        <v>842</v>
      </c>
      <c r="D164" s="115" t="s">
        <v>502</v>
      </c>
      <c r="E164" s="172">
        <v>1.4053459479999995E-2</v>
      </c>
      <c r="F164" s="125">
        <f>IF(D164="CO2",E164,IF(D164="CH4",E164*'State 2005 Data'!$J$16,IF(D164="N2O",'State 2005 Data'!$J$17,IF(D164="Other",E164))))</f>
        <v>0.88926174496644295</v>
      </c>
      <c r="H164" s="176"/>
      <c r="I164" s="176"/>
      <c r="J164" s="62"/>
      <c r="K164" s="62"/>
      <c r="L164" s="62"/>
      <c r="M164" s="177"/>
      <c r="N164" s="178"/>
    </row>
    <row r="165" spans="1:14">
      <c r="A165" s="115" t="s">
        <v>1668</v>
      </c>
      <c r="B165" s="171" t="s">
        <v>1669</v>
      </c>
      <c r="C165" s="115" t="s">
        <v>842</v>
      </c>
      <c r="D165" s="126" t="s">
        <v>490</v>
      </c>
      <c r="E165" s="172"/>
      <c r="F165" s="125">
        <f>IF(D165="CO2",E165,IF(D165="CH4",E165*'State 2005 Data'!$J$16,IF(D165="N2O",'State 2005 Data'!$J$17,IF(D165="Other",E165))))</f>
        <v>0</v>
      </c>
      <c r="H165" s="176"/>
      <c r="I165" s="176"/>
      <c r="J165" s="62"/>
      <c r="K165" s="62"/>
      <c r="L165" s="62"/>
      <c r="M165" s="177"/>
      <c r="N165" s="178"/>
    </row>
    <row r="166" spans="1:14">
      <c r="A166" s="115" t="s">
        <v>1668</v>
      </c>
      <c r="B166" s="171" t="s">
        <v>1669</v>
      </c>
      <c r="C166" s="115" t="s">
        <v>4</v>
      </c>
      <c r="D166" s="115" t="s">
        <v>493</v>
      </c>
      <c r="E166" s="172">
        <v>36.892906379155242</v>
      </c>
      <c r="F166" s="125">
        <f>IF(D166="CO2",E166,IF(D166="CH4",E166*'State 2005 Data'!$J$16,IF(D166="N2O",'State 2005 Data'!$J$17,IF(D166="Other",E166))))</f>
        <v>36.892906379155242</v>
      </c>
      <c r="H166" s="176"/>
      <c r="I166" s="176"/>
      <c r="J166" s="62"/>
      <c r="K166" s="62"/>
      <c r="L166" s="62"/>
      <c r="M166" s="177"/>
      <c r="N166" s="178"/>
    </row>
    <row r="167" spans="1:14">
      <c r="A167" s="115" t="s">
        <v>1668</v>
      </c>
      <c r="B167" s="171" t="s">
        <v>1669</v>
      </c>
      <c r="C167" s="115" t="s">
        <v>4</v>
      </c>
      <c r="D167" s="115" t="s">
        <v>501</v>
      </c>
      <c r="E167" s="172">
        <v>8.2130164830722538E-2</v>
      </c>
      <c r="F167" s="125">
        <f>IF(D167="CO2",E167,IF(D167="CH4",E167*'State 2005 Data'!$J$16,IF(D167="N2O",'State 2005 Data'!$J$17,IF(D167="Other",E167))))</f>
        <v>9.1985784610409252E-2</v>
      </c>
      <c r="H167" s="176"/>
      <c r="I167" s="176"/>
      <c r="J167" s="62"/>
      <c r="K167" s="62"/>
      <c r="L167" s="62"/>
      <c r="M167" s="177"/>
      <c r="N167" s="178"/>
    </row>
    <row r="168" spans="1:14">
      <c r="A168" s="115" t="s">
        <v>1668</v>
      </c>
      <c r="B168" s="171" t="s">
        <v>1669</v>
      </c>
      <c r="C168" s="115" t="s">
        <v>4</v>
      </c>
      <c r="D168" s="115" t="s">
        <v>502</v>
      </c>
      <c r="E168" s="172">
        <v>1.0667549093099755</v>
      </c>
      <c r="F168" s="125">
        <f>IF(D168="CO2",E168,IF(D168="CH4",E168*'State 2005 Data'!$J$16,IF(D168="N2O",'State 2005 Data'!$J$17,IF(D168="Other",E168))))</f>
        <v>0.88926174496644295</v>
      </c>
      <c r="H168" s="176"/>
      <c r="I168" s="176"/>
      <c r="J168" s="62"/>
      <c r="K168" s="62"/>
      <c r="L168" s="62"/>
      <c r="M168" s="177"/>
      <c r="N168" s="178"/>
    </row>
    <row r="169" spans="1:14">
      <c r="A169" s="115" t="s">
        <v>1668</v>
      </c>
      <c r="B169" s="171" t="s">
        <v>1669</v>
      </c>
      <c r="C169" s="115" t="s">
        <v>4</v>
      </c>
      <c r="D169" s="126" t="s">
        <v>490</v>
      </c>
      <c r="E169" s="172"/>
      <c r="F169" s="125">
        <f>IF(D169="CO2",E169,IF(D169="CH4",E169*'State 2005 Data'!$J$16,IF(D169="N2O",'State 2005 Data'!$J$17,IF(D169="Other",E169))))</f>
        <v>0</v>
      </c>
      <c r="H169" s="176"/>
      <c r="I169" s="176"/>
      <c r="J169" s="62"/>
      <c r="K169" s="62"/>
      <c r="L169" s="62"/>
      <c r="M169" s="177"/>
      <c r="N169" s="178"/>
    </row>
    <row r="170" spans="1:14">
      <c r="A170" s="115" t="s">
        <v>1668</v>
      </c>
      <c r="B170" s="171" t="s">
        <v>1669</v>
      </c>
      <c r="C170" s="115" t="s">
        <v>9</v>
      </c>
      <c r="D170" s="115" t="s">
        <v>493</v>
      </c>
      <c r="E170" s="173">
        <v>6.4484197003645596</v>
      </c>
      <c r="F170" s="125">
        <f>IF(D170="CO2",E170,IF(D170="CH4",E170*'State 2005 Data'!$J$16,IF(D170="N2O",'State 2005 Data'!$J$17,IF(D170="Other",E170))))</f>
        <v>6.4484197003645596</v>
      </c>
      <c r="H170" s="176"/>
      <c r="I170" s="176"/>
      <c r="J170" s="62"/>
      <c r="K170" s="62"/>
      <c r="L170" s="62"/>
      <c r="M170" s="179"/>
      <c r="N170" s="178"/>
    </row>
    <row r="171" spans="1:14">
      <c r="A171" s="115" t="s">
        <v>1668</v>
      </c>
      <c r="B171" s="171" t="s">
        <v>1669</v>
      </c>
      <c r="C171" s="115" t="s">
        <v>9</v>
      </c>
      <c r="D171" s="115" t="s">
        <v>501</v>
      </c>
      <c r="E171" s="172">
        <v>1.3291550095109854</v>
      </c>
      <c r="F171" s="125">
        <f>IF(D171="CO2",E171,IF(D171="CH4",E171*'State 2005 Data'!$J$16,IF(D171="N2O",'State 2005 Data'!$J$17,IF(D171="Other",E171))))</f>
        <v>1.4886536106523038</v>
      </c>
      <c r="H171" s="176"/>
      <c r="I171" s="176"/>
      <c r="J171" s="62"/>
      <c r="K171" s="62"/>
      <c r="L171" s="62"/>
      <c r="M171" s="177"/>
      <c r="N171" s="178"/>
    </row>
    <row r="172" spans="1:14">
      <c r="A172" s="115" t="s">
        <v>1668</v>
      </c>
      <c r="B172" s="171" t="s">
        <v>1669</v>
      </c>
      <c r="C172" s="115" t="s">
        <v>9</v>
      </c>
      <c r="D172" s="115" t="s">
        <v>502</v>
      </c>
      <c r="E172" s="172">
        <v>1.4466876015225205E-2</v>
      </c>
      <c r="F172" s="125">
        <f>IF(D172="CO2",E172,IF(D172="CH4",E172*'State 2005 Data'!$J$16,IF(D172="N2O",'State 2005 Data'!$J$17,IF(D172="Other",E172))))</f>
        <v>0.88926174496644295</v>
      </c>
      <c r="H172" s="176"/>
      <c r="I172" s="176"/>
      <c r="J172" s="62"/>
      <c r="K172" s="62"/>
      <c r="L172" s="62"/>
      <c r="M172" s="177"/>
      <c r="N172" s="178"/>
    </row>
    <row r="173" spans="1:14">
      <c r="A173" s="115" t="s">
        <v>1668</v>
      </c>
      <c r="B173" s="171" t="s">
        <v>1669</v>
      </c>
      <c r="C173" s="115" t="s">
        <v>9</v>
      </c>
      <c r="D173" s="115" t="s">
        <v>490</v>
      </c>
      <c r="E173" s="172">
        <v>2.782833380710616</v>
      </c>
      <c r="F173" s="125">
        <f>IF(D173="CO2",E173,IF(D173="CH4",E173*'State 2005 Data'!$J$16,IF(D173="N2O",'State 2005 Data'!$J$17,IF(D173="Other",E173))))</f>
        <v>2.782833380710616</v>
      </c>
      <c r="H173" s="176"/>
      <c r="I173" s="176"/>
      <c r="J173" s="62"/>
      <c r="K173" s="62"/>
      <c r="L173" s="62"/>
      <c r="M173" s="177"/>
      <c r="N173" s="178"/>
    </row>
    <row r="174" spans="1:14">
      <c r="A174" s="115" t="s">
        <v>1636</v>
      </c>
      <c r="B174" s="171" t="s">
        <v>488</v>
      </c>
      <c r="C174" s="115" t="s">
        <v>100</v>
      </c>
      <c r="D174" s="115" t="s">
        <v>493</v>
      </c>
      <c r="E174" s="172">
        <v>40.107797868594993</v>
      </c>
      <c r="F174" s="125">
        <f>IF(D174="CO2",E174,IF(D174="CH4",E174*'State 2005 Data'!$J$16,IF(D174="N2O",'State 2005 Data'!$J$17,IF(D174="Other",E174))))</f>
        <v>40.107797868594993</v>
      </c>
      <c r="H174" s="176"/>
      <c r="I174" s="176"/>
      <c r="J174" s="62"/>
      <c r="K174" s="62"/>
      <c r="L174" s="62"/>
      <c r="M174" s="177"/>
      <c r="N174" s="178"/>
    </row>
    <row r="175" spans="1:14">
      <c r="A175" s="115" t="s">
        <v>1636</v>
      </c>
      <c r="B175" s="171" t="s">
        <v>488</v>
      </c>
      <c r="C175" s="115" t="s">
        <v>100</v>
      </c>
      <c r="D175" s="115" t="s">
        <v>501</v>
      </c>
      <c r="E175" s="172">
        <v>1.1720753249999999E-2</v>
      </c>
      <c r="F175" s="125">
        <f>IF(D175="CO2",E175,IF(D175="CH4",E175*'State 2005 Data'!$J$16,IF(D175="N2O",'State 2005 Data'!$J$17,IF(D175="Other",E175))))</f>
        <v>1.3127243639999999E-2</v>
      </c>
      <c r="H175" s="176"/>
      <c r="I175" s="176"/>
      <c r="J175" s="62"/>
      <c r="K175" s="62"/>
      <c r="L175" s="62"/>
      <c r="M175" s="177"/>
      <c r="N175" s="178"/>
    </row>
    <row r="176" spans="1:14">
      <c r="A176" s="115" t="s">
        <v>1636</v>
      </c>
      <c r="B176" s="171" t="s">
        <v>488</v>
      </c>
      <c r="C176" s="115" t="s">
        <v>100</v>
      </c>
      <c r="D176" s="115" t="s">
        <v>502</v>
      </c>
      <c r="E176" s="172">
        <v>0.17104304211999999</v>
      </c>
      <c r="F176" s="125">
        <f>IF(D176="CO2",E176,IF(D176="CH4",E176*'State 2005 Data'!$J$16,IF(D176="N2O",'State 2005 Data'!$J$17,IF(D176="Other",E176))))</f>
        <v>0.88926174496644295</v>
      </c>
      <c r="H176" s="176"/>
      <c r="I176" s="176"/>
      <c r="J176" s="62"/>
      <c r="K176" s="62"/>
      <c r="L176" s="62"/>
      <c r="M176" s="177"/>
      <c r="N176" s="178"/>
    </row>
    <row r="177" spans="1:14">
      <c r="A177" s="115" t="s">
        <v>1636</v>
      </c>
      <c r="B177" s="171" t="s">
        <v>488</v>
      </c>
      <c r="C177" s="115" t="s">
        <v>100</v>
      </c>
      <c r="D177" s="126" t="s">
        <v>490</v>
      </c>
      <c r="E177" s="172"/>
      <c r="F177" s="125">
        <f>IF(D177="CO2",E177,IF(D177="CH4",E177*'State 2005 Data'!$J$16,IF(D177="N2O",'State 2005 Data'!$J$17,IF(D177="Other",E177))))</f>
        <v>0</v>
      </c>
      <c r="H177" s="176"/>
      <c r="I177" s="176"/>
      <c r="J177" s="62"/>
      <c r="K177" s="62"/>
      <c r="L177" s="62"/>
      <c r="M177" s="177"/>
      <c r="N177" s="178"/>
    </row>
    <row r="178" spans="1:14">
      <c r="A178" s="115" t="s">
        <v>1636</v>
      </c>
      <c r="B178" s="171" t="s">
        <v>488</v>
      </c>
      <c r="C178" s="115" t="s">
        <v>842</v>
      </c>
      <c r="D178" s="115" t="s">
        <v>493</v>
      </c>
      <c r="E178" s="172">
        <v>11.706353540059519</v>
      </c>
      <c r="F178" s="125">
        <f>IF(D178="CO2",E178,IF(D178="CH4",E178*'State 2005 Data'!$J$16,IF(D178="N2O",'State 2005 Data'!$J$17,IF(D178="Other",E178))))</f>
        <v>11.706353540059519</v>
      </c>
      <c r="H178" s="176"/>
      <c r="I178" s="176"/>
      <c r="J178" s="62"/>
      <c r="K178" s="62"/>
      <c r="L178" s="62"/>
      <c r="M178" s="177"/>
      <c r="N178" s="178"/>
    </row>
    <row r="179" spans="1:14">
      <c r="A179" s="115" t="s">
        <v>1636</v>
      </c>
      <c r="B179" s="171" t="s">
        <v>488</v>
      </c>
      <c r="C179" s="115" t="s">
        <v>842</v>
      </c>
      <c r="D179" s="115" t="s">
        <v>501</v>
      </c>
      <c r="E179" s="172">
        <v>8.6610018750000003E-2</v>
      </c>
      <c r="F179" s="125">
        <f>IF(D179="CO2",E179,IF(D179="CH4",E179*'State 2005 Data'!$J$16,IF(D179="N2O",'State 2005 Data'!$J$17,IF(D179="Other",E179))))</f>
        <v>9.7003221000000014E-2</v>
      </c>
      <c r="H179" s="176"/>
      <c r="I179" s="176"/>
      <c r="J179" s="62"/>
      <c r="K179" s="62"/>
      <c r="L179" s="62"/>
      <c r="M179" s="177"/>
      <c r="N179" s="178"/>
    </row>
    <row r="180" spans="1:14">
      <c r="A180" s="115" t="s">
        <v>1636</v>
      </c>
      <c r="B180" s="171" t="s">
        <v>488</v>
      </c>
      <c r="C180" s="115" t="s">
        <v>842</v>
      </c>
      <c r="D180" s="115" t="s">
        <v>502</v>
      </c>
      <c r="E180" s="172">
        <v>1.8966043120000001E-2</v>
      </c>
      <c r="F180" s="125">
        <f>IF(D180="CO2",E180,IF(D180="CH4",E180*'State 2005 Data'!$J$16,IF(D180="N2O",'State 2005 Data'!$J$17,IF(D180="Other",E180))))</f>
        <v>0.88926174496644295</v>
      </c>
      <c r="H180" s="176"/>
      <c r="I180" s="176"/>
      <c r="J180" s="62"/>
      <c r="K180" s="62"/>
      <c r="L180" s="62"/>
      <c r="M180" s="177"/>
      <c r="N180" s="178"/>
    </row>
    <row r="181" spans="1:14">
      <c r="A181" s="115" t="s">
        <v>1636</v>
      </c>
      <c r="B181" s="171" t="s">
        <v>488</v>
      </c>
      <c r="C181" s="115" t="s">
        <v>842</v>
      </c>
      <c r="D181" s="126" t="s">
        <v>490</v>
      </c>
      <c r="E181" s="172"/>
      <c r="F181" s="125">
        <f>IF(D181="CO2",E181,IF(D181="CH4",E181*'State 2005 Data'!$J$16,IF(D181="N2O",'State 2005 Data'!$J$17,IF(D181="Other",E181))))</f>
        <v>0</v>
      </c>
      <c r="H181" s="176"/>
      <c r="I181" s="176"/>
      <c r="J181" s="62"/>
      <c r="K181" s="62"/>
      <c r="L181" s="62"/>
      <c r="M181" s="177"/>
      <c r="N181" s="178"/>
    </row>
    <row r="182" spans="1:14">
      <c r="A182" s="115" t="s">
        <v>1636</v>
      </c>
      <c r="B182" s="171" t="s">
        <v>488</v>
      </c>
      <c r="C182" s="115" t="s">
        <v>4</v>
      </c>
      <c r="D182" s="115" t="s">
        <v>493</v>
      </c>
      <c r="E182" s="172">
        <v>29.812638670788473</v>
      </c>
      <c r="F182" s="125">
        <f>IF(D182="CO2",E182,IF(D182="CH4",E182*'State 2005 Data'!$J$16,IF(D182="N2O",'State 2005 Data'!$J$17,IF(D182="Other",E182))))</f>
        <v>29.812638670788473</v>
      </c>
      <c r="H182" s="176"/>
      <c r="I182" s="176"/>
      <c r="J182" s="62"/>
      <c r="K182" s="62"/>
      <c r="L182" s="62"/>
      <c r="M182" s="177"/>
      <c r="N182" s="178"/>
    </row>
    <row r="183" spans="1:14">
      <c r="A183" s="115" t="s">
        <v>1636</v>
      </c>
      <c r="B183" s="171" t="s">
        <v>488</v>
      </c>
      <c r="C183" s="115" t="s">
        <v>4</v>
      </c>
      <c r="D183" s="115" t="s">
        <v>501</v>
      </c>
      <c r="E183" s="172">
        <v>8.2130164830722538E-2</v>
      </c>
      <c r="F183" s="125">
        <f>IF(D183="CO2",E183,IF(D183="CH4",E183*'State 2005 Data'!$J$16,IF(D183="N2O",'State 2005 Data'!$J$17,IF(D183="Other",E183))))</f>
        <v>9.1985784610409252E-2</v>
      </c>
      <c r="H183" s="176"/>
      <c r="I183" s="176"/>
      <c r="J183" s="62"/>
      <c r="K183" s="62"/>
      <c r="L183" s="62"/>
      <c r="M183" s="177"/>
      <c r="N183" s="178"/>
    </row>
    <row r="184" spans="1:14">
      <c r="A184" s="115" t="s">
        <v>1636</v>
      </c>
      <c r="B184" s="171" t="s">
        <v>488</v>
      </c>
      <c r="C184" s="115" t="s">
        <v>4</v>
      </c>
      <c r="D184" s="115" t="s">
        <v>502</v>
      </c>
      <c r="E184" s="172">
        <v>1.0667549093099755</v>
      </c>
      <c r="F184" s="125">
        <f>IF(D184="CO2",E184,IF(D184="CH4",E184*'State 2005 Data'!$J$16,IF(D184="N2O",'State 2005 Data'!$J$17,IF(D184="Other",E184))))</f>
        <v>0.88926174496644295</v>
      </c>
      <c r="H184" s="176"/>
      <c r="I184" s="176"/>
      <c r="J184" s="62"/>
      <c r="K184" s="62"/>
      <c r="L184" s="62"/>
      <c r="M184" s="177"/>
      <c r="N184" s="178"/>
    </row>
    <row r="185" spans="1:14">
      <c r="A185" s="115" t="s">
        <v>1636</v>
      </c>
      <c r="B185" s="171" t="s">
        <v>488</v>
      </c>
      <c r="C185" s="115" t="s">
        <v>4</v>
      </c>
      <c r="D185" s="126" t="s">
        <v>490</v>
      </c>
      <c r="E185" s="172"/>
      <c r="F185" s="125">
        <f>IF(D185="CO2",E185,IF(D185="CH4",E185*'State 2005 Data'!$J$16,IF(D185="N2O",'State 2005 Data'!$J$17,IF(D185="Other",E185))))</f>
        <v>0</v>
      </c>
      <c r="H185" s="176"/>
      <c r="I185" s="176"/>
      <c r="J185" s="62"/>
      <c r="K185" s="62"/>
      <c r="L185" s="62"/>
      <c r="M185" s="177"/>
      <c r="N185" s="178"/>
    </row>
    <row r="186" spans="1:14">
      <c r="A186" s="115" t="s">
        <v>1636</v>
      </c>
      <c r="B186" s="171" t="s">
        <v>488</v>
      </c>
      <c r="C186" s="115" t="s">
        <v>9</v>
      </c>
      <c r="D186" s="115" t="s">
        <v>493</v>
      </c>
      <c r="E186" s="173">
        <v>14.137695541094423</v>
      </c>
      <c r="F186" s="125">
        <f>IF(D186="CO2",E186,IF(D186="CH4",E186*'State 2005 Data'!$J$16,IF(D186="N2O",'State 2005 Data'!$J$17,IF(D186="Other",E186))))</f>
        <v>14.137695541094423</v>
      </c>
      <c r="H186" s="176"/>
      <c r="I186" s="176"/>
      <c r="J186" s="62"/>
      <c r="K186" s="62"/>
      <c r="L186" s="62"/>
      <c r="M186" s="179"/>
      <c r="N186" s="178"/>
    </row>
    <row r="187" spans="1:14">
      <c r="A187" s="115" t="s">
        <v>1636</v>
      </c>
      <c r="B187" s="171" t="s">
        <v>488</v>
      </c>
      <c r="C187" s="115" t="s">
        <v>9</v>
      </c>
      <c r="D187" s="115" t="s">
        <v>501</v>
      </c>
      <c r="E187" s="172">
        <v>14.130555994425798</v>
      </c>
      <c r="F187" s="125">
        <f>IF(D187="CO2",E187,IF(D187="CH4",E187*'State 2005 Data'!$J$16,IF(D187="N2O",'State 2005 Data'!$J$17,IF(D187="Other",E187))))</f>
        <v>15.826222713756895</v>
      </c>
      <c r="H187" s="176"/>
      <c r="I187" s="176"/>
      <c r="J187" s="62"/>
      <c r="K187" s="62"/>
      <c r="L187" s="62"/>
      <c r="M187" s="177"/>
      <c r="N187" s="178"/>
    </row>
    <row r="188" spans="1:14">
      <c r="A188" s="115" t="s">
        <v>1636</v>
      </c>
      <c r="B188" s="171" t="s">
        <v>488</v>
      </c>
      <c r="C188" s="115" t="s">
        <v>9</v>
      </c>
      <c r="D188" s="115" t="s">
        <v>502</v>
      </c>
      <c r="E188" s="172">
        <v>1.26924525690083E-2</v>
      </c>
      <c r="F188" s="125">
        <f>IF(D188="CO2",E188,IF(D188="CH4",E188*'State 2005 Data'!$J$16,IF(D188="N2O",'State 2005 Data'!$J$17,IF(D188="Other",E188))))</f>
        <v>0.88926174496644295</v>
      </c>
      <c r="H188" s="176"/>
      <c r="I188" s="176"/>
      <c r="J188" s="62"/>
      <c r="K188" s="62"/>
      <c r="L188" s="62"/>
      <c r="M188" s="177"/>
      <c r="N188" s="178"/>
    </row>
    <row r="189" spans="1:14">
      <c r="A189" s="115" t="s">
        <v>1636</v>
      </c>
      <c r="B189" s="171" t="s">
        <v>488</v>
      </c>
      <c r="C189" s="115" t="s">
        <v>9</v>
      </c>
      <c r="D189" s="115" t="s">
        <v>490</v>
      </c>
      <c r="E189" s="172">
        <v>1.8576129918061826</v>
      </c>
      <c r="F189" s="125">
        <f>IF(D189="CO2",E189,IF(D189="CH4",E189*'State 2005 Data'!$J$16,IF(D189="N2O",'State 2005 Data'!$J$17,IF(D189="Other",E189))))</f>
        <v>1.8576129918061826</v>
      </c>
      <c r="H189" s="176"/>
      <c r="I189" s="176"/>
      <c r="J189" s="62"/>
      <c r="K189" s="62"/>
      <c r="L189" s="62"/>
      <c r="M189" s="177"/>
      <c r="N189" s="178"/>
    </row>
    <row r="190" spans="1:14">
      <c r="A190" s="115" t="s">
        <v>1680</v>
      </c>
      <c r="B190" s="171" t="s">
        <v>1681</v>
      </c>
      <c r="C190" s="115" t="s">
        <v>100</v>
      </c>
      <c r="D190" s="115" t="s">
        <v>493</v>
      </c>
      <c r="E190" s="172">
        <v>124.34854050073351</v>
      </c>
      <c r="F190" s="125">
        <f>IF(D190="CO2",E190,IF(D190="CH4",E190*'State 2005 Data'!$J$16,IF(D190="N2O",'State 2005 Data'!$J$17,IF(D190="Other",E190))))</f>
        <v>124.34854050073351</v>
      </c>
      <c r="H190" s="176"/>
      <c r="I190" s="176"/>
      <c r="J190" s="62"/>
      <c r="K190" s="62"/>
      <c r="L190" s="62"/>
      <c r="M190" s="177"/>
      <c r="N190" s="178"/>
    </row>
    <row r="191" spans="1:14">
      <c r="A191" s="115" t="s">
        <v>1680</v>
      </c>
      <c r="B191" s="171" t="s">
        <v>1681</v>
      </c>
      <c r="C191" s="115" t="s">
        <v>100</v>
      </c>
      <c r="D191" s="115" t="s">
        <v>501</v>
      </c>
      <c r="E191" s="172">
        <v>6.7666522749999999E-2</v>
      </c>
      <c r="F191" s="125">
        <f>IF(D191="CO2",E191,IF(D191="CH4",E191*'State 2005 Data'!$J$16,IF(D191="N2O",'State 2005 Data'!$J$17,IF(D191="Other",E191))))</f>
        <v>7.5786505480000002E-2</v>
      </c>
      <c r="H191" s="176"/>
      <c r="I191" s="176"/>
      <c r="J191" s="62"/>
      <c r="K191" s="62"/>
      <c r="L191" s="62"/>
      <c r="M191" s="177"/>
      <c r="N191" s="178"/>
    </row>
    <row r="192" spans="1:14">
      <c r="A192" s="115" t="s">
        <v>1680</v>
      </c>
      <c r="B192" s="171" t="s">
        <v>1681</v>
      </c>
      <c r="C192" s="115" t="s">
        <v>100</v>
      </c>
      <c r="D192" s="115" t="s">
        <v>502</v>
      </c>
      <c r="E192" s="172">
        <v>0.38522212361999997</v>
      </c>
      <c r="F192" s="125">
        <f>IF(D192="CO2",E192,IF(D192="CH4",E192*'State 2005 Data'!$J$16,IF(D192="N2O",'State 2005 Data'!$J$17,IF(D192="Other",E192))))</f>
        <v>0.88926174496644295</v>
      </c>
      <c r="H192" s="176"/>
      <c r="I192" s="176"/>
      <c r="J192" s="62"/>
      <c r="K192" s="62"/>
      <c r="L192" s="62"/>
      <c r="M192" s="177"/>
      <c r="N192" s="178"/>
    </row>
    <row r="193" spans="1:14">
      <c r="A193" s="115" t="s">
        <v>1680</v>
      </c>
      <c r="B193" s="171" t="s">
        <v>1681</v>
      </c>
      <c r="C193" s="115" t="s">
        <v>100</v>
      </c>
      <c r="D193" s="126" t="s">
        <v>490</v>
      </c>
      <c r="E193" s="172"/>
      <c r="F193" s="125">
        <f>IF(D193="CO2",E193,IF(D193="CH4",E193*'State 2005 Data'!$J$16,IF(D193="N2O",'State 2005 Data'!$J$17,IF(D193="Other",E193))))</f>
        <v>0</v>
      </c>
      <c r="H193" s="176"/>
      <c r="I193" s="176"/>
      <c r="J193" s="62"/>
      <c r="K193" s="62"/>
      <c r="L193" s="62"/>
      <c r="M193" s="177"/>
      <c r="N193" s="178"/>
    </row>
    <row r="194" spans="1:14">
      <c r="A194" s="115" t="s">
        <v>1680</v>
      </c>
      <c r="B194" s="171" t="s">
        <v>1681</v>
      </c>
      <c r="C194" s="115" t="s">
        <v>842</v>
      </c>
      <c r="D194" s="115" t="s">
        <v>493</v>
      </c>
      <c r="E194" s="172">
        <v>7.1471620544010257</v>
      </c>
      <c r="F194" s="125">
        <f>IF(D194="CO2",E194,IF(D194="CH4",E194*'State 2005 Data'!$J$16,IF(D194="N2O",'State 2005 Data'!$J$17,IF(D194="Other",E194))))</f>
        <v>7.1471620544010257</v>
      </c>
      <c r="H194" s="176"/>
      <c r="I194" s="176"/>
      <c r="J194" s="62"/>
      <c r="K194" s="62"/>
      <c r="L194" s="62"/>
      <c r="M194" s="177"/>
      <c r="N194" s="178"/>
    </row>
    <row r="195" spans="1:14">
      <c r="A195" s="115" t="s">
        <v>1680</v>
      </c>
      <c r="B195" s="171" t="s">
        <v>1681</v>
      </c>
      <c r="C195" s="115" t="s">
        <v>842</v>
      </c>
      <c r="D195" s="115" t="s">
        <v>501</v>
      </c>
      <c r="E195" s="172">
        <v>3.8571613749999983E-2</v>
      </c>
      <c r="F195" s="125">
        <f>IF(D195="CO2",E195,IF(D195="CH4",E195*'State 2005 Data'!$J$16,IF(D195="N2O",'State 2005 Data'!$J$17,IF(D195="Other",E195))))</f>
        <v>4.3200207399999989E-2</v>
      </c>
      <c r="H195" s="176"/>
      <c r="I195" s="176"/>
      <c r="J195" s="62"/>
      <c r="K195" s="62"/>
      <c r="L195" s="62"/>
      <c r="M195" s="177"/>
      <c r="N195" s="178"/>
    </row>
    <row r="196" spans="1:14">
      <c r="A196" s="115" t="s">
        <v>1680</v>
      </c>
      <c r="B196" s="171" t="s">
        <v>1681</v>
      </c>
      <c r="C196" s="115" t="s">
        <v>842</v>
      </c>
      <c r="D196" s="115" t="s">
        <v>502</v>
      </c>
      <c r="E196" s="172">
        <v>1.2971853579999998E-2</v>
      </c>
      <c r="F196" s="125">
        <f>IF(D196="CO2",E196,IF(D196="CH4",E196*'State 2005 Data'!$J$16,IF(D196="N2O",'State 2005 Data'!$J$17,IF(D196="Other",E196))))</f>
        <v>0.88926174496644295</v>
      </c>
      <c r="H196" s="176"/>
      <c r="I196" s="176"/>
      <c r="J196" s="62"/>
      <c r="K196" s="62"/>
      <c r="L196" s="62"/>
      <c r="M196" s="177"/>
      <c r="N196" s="178"/>
    </row>
    <row r="197" spans="1:14">
      <c r="A197" s="115" t="s">
        <v>1680</v>
      </c>
      <c r="B197" s="171" t="s">
        <v>1681</v>
      </c>
      <c r="C197" s="115" t="s">
        <v>842</v>
      </c>
      <c r="D197" s="126" t="s">
        <v>490</v>
      </c>
      <c r="E197" s="172"/>
      <c r="F197" s="125">
        <f>IF(D197="CO2",E197,IF(D197="CH4",E197*'State 2005 Data'!$J$16,IF(D197="N2O",'State 2005 Data'!$J$17,IF(D197="Other",E197))))</f>
        <v>0</v>
      </c>
      <c r="H197" s="176"/>
      <c r="I197" s="176"/>
      <c r="J197" s="62"/>
      <c r="K197" s="62"/>
      <c r="L197" s="62"/>
      <c r="M197" s="177"/>
      <c r="N197" s="178"/>
    </row>
    <row r="198" spans="1:14">
      <c r="A198" s="115" t="s">
        <v>1680</v>
      </c>
      <c r="B198" s="171" t="s">
        <v>1681</v>
      </c>
      <c r="C198" s="115" t="s">
        <v>4</v>
      </c>
      <c r="D198" s="115" t="s">
        <v>493</v>
      </c>
      <c r="E198" s="172">
        <v>113.61701908194927</v>
      </c>
      <c r="F198" s="125">
        <f>IF(D198="CO2",E198,IF(D198="CH4",E198*'State 2005 Data'!$J$16,IF(D198="N2O",'State 2005 Data'!$J$17,IF(D198="Other",E198))))</f>
        <v>113.61701908194927</v>
      </c>
      <c r="H198" s="176"/>
      <c r="I198" s="176"/>
      <c r="J198" s="62"/>
      <c r="K198" s="62"/>
      <c r="L198" s="62"/>
      <c r="M198" s="177"/>
      <c r="N198" s="178"/>
    </row>
    <row r="199" spans="1:14">
      <c r="A199" s="115" t="s">
        <v>1680</v>
      </c>
      <c r="B199" s="171" t="s">
        <v>1681</v>
      </c>
      <c r="C199" s="115" t="s">
        <v>4</v>
      </c>
      <c r="D199" s="115" t="s">
        <v>501</v>
      </c>
      <c r="E199" s="172">
        <v>8.2130164830722538E-2</v>
      </c>
      <c r="F199" s="125">
        <f>IF(D199="CO2",E199,IF(D199="CH4",E199*'State 2005 Data'!$J$16,IF(D199="N2O",'State 2005 Data'!$J$17,IF(D199="Other",E199))))</f>
        <v>9.1985784610409252E-2</v>
      </c>
      <c r="H199" s="176"/>
      <c r="I199" s="176"/>
      <c r="J199" s="62"/>
      <c r="K199" s="62"/>
      <c r="L199" s="62"/>
      <c r="M199" s="177"/>
      <c r="N199" s="178"/>
    </row>
    <row r="200" spans="1:14">
      <c r="A200" s="115" t="s">
        <v>1680</v>
      </c>
      <c r="B200" s="171" t="s">
        <v>1681</v>
      </c>
      <c r="C200" s="115" t="s">
        <v>4</v>
      </c>
      <c r="D200" s="115" t="s">
        <v>502</v>
      </c>
      <c r="E200" s="172">
        <v>1.0667549093099755</v>
      </c>
      <c r="F200" s="125">
        <f>IF(D200="CO2",E200,IF(D200="CH4",E200*'State 2005 Data'!$J$16,IF(D200="N2O",'State 2005 Data'!$J$17,IF(D200="Other",E200))))</f>
        <v>0.88926174496644295</v>
      </c>
      <c r="H200" s="176"/>
      <c r="I200" s="176"/>
      <c r="J200" s="62"/>
      <c r="K200" s="62"/>
      <c r="L200" s="62"/>
      <c r="M200" s="177"/>
      <c r="N200" s="178"/>
    </row>
    <row r="201" spans="1:14">
      <c r="A201" s="115" t="s">
        <v>1680</v>
      </c>
      <c r="B201" s="171" t="s">
        <v>1681</v>
      </c>
      <c r="C201" s="115" t="s">
        <v>4</v>
      </c>
      <c r="D201" s="126" t="s">
        <v>490</v>
      </c>
      <c r="E201" s="172"/>
      <c r="F201" s="125">
        <f>IF(D201="CO2",E201,IF(D201="CH4",E201*'State 2005 Data'!$J$16,IF(D201="N2O",'State 2005 Data'!$J$17,IF(D201="Other",E201))))</f>
        <v>0</v>
      </c>
      <c r="H201" s="176"/>
      <c r="I201" s="176"/>
      <c r="J201" s="62"/>
      <c r="K201" s="62"/>
      <c r="L201" s="62"/>
      <c r="M201" s="177"/>
      <c r="N201" s="178"/>
    </row>
    <row r="202" spans="1:14">
      <c r="A202" s="115" t="s">
        <v>1680</v>
      </c>
      <c r="B202" s="171" t="s">
        <v>1681</v>
      </c>
      <c r="C202" s="115" t="s">
        <v>9</v>
      </c>
      <c r="D202" s="115" t="s">
        <v>493</v>
      </c>
      <c r="E202" s="173">
        <v>17.307304834425619</v>
      </c>
      <c r="F202" s="125">
        <f>IF(D202="CO2",E202,IF(D202="CH4",E202*'State 2005 Data'!$J$16,IF(D202="N2O",'State 2005 Data'!$J$17,IF(D202="Other",E202))))</f>
        <v>17.307304834425619</v>
      </c>
      <c r="H202" s="176"/>
      <c r="I202" s="176"/>
      <c r="J202" s="62"/>
      <c r="K202" s="62"/>
      <c r="L202" s="62"/>
      <c r="M202" s="179"/>
      <c r="N202" s="178"/>
    </row>
    <row r="203" spans="1:14">
      <c r="A203" s="115" t="s">
        <v>1680</v>
      </c>
      <c r="B203" s="171" t="s">
        <v>1681</v>
      </c>
      <c r="C203" s="115" t="s">
        <v>9</v>
      </c>
      <c r="D203" s="115" t="s">
        <v>501</v>
      </c>
      <c r="E203" s="172">
        <v>5.4055024195238595</v>
      </c>
      <c r="F203" s="125">
        <f>IF(D203="CO2",E203,IF(D203="CH4",E203*'State 2005 Data'!$J$16,IF(D203="N2O",'State 2005 Data'!$J$17,IF(D203="Other",E203))))</f>
        <v>6.0541627098667234</v>
      </c>
      <c r="H203" s="176"/>
      <c r="I203" s="176"/>
      <c r="J203" s="62"/>
      <c r="K203" s="62"/>
      <c r="L203" s="62"/>
      <c r="M203" s="177"/>
      <c r="N203" s="178"/>
    </row>
    <row r="204" spans="1:14">
      <c r="A204" s="115" t="s">
        <v>1680</v>
      </c>
      <c r="B204" s="171" t="s">
        <v>1681</v>
      </c>
      <c r="C204" s="115" t="s">
        <v>9</v>
      </c>
      <c r="D204" s="115" t="s">
        <v>502</v>
      </c>
      <c r="E204" s="172">
        <v>0.11919287496658588</v>
      </c>
      <c r="F204" s="125">
        <f>IF(D204="CO2",E204,IF(D204="CH4",E204*'State 2005 Data'!$J$16,IF(D204="N2O",'State 2005 Data'!$J$17,IF(D204="Other",E204))))</f>
        <v>0.88926174496644295</v>
      </c>
      <c r="H204" s="176"/>
      <c r="I204" s="176"/>
      <c r="J204" s="62"/>
      <c r="K204" s="62"/>
      <c r="L204" s="62"/>
      <c r="M204" s="177"/>
      <c r="N204" s="178"/>
    </row>
    <row r="205" spans="1:14">
      <c r="A205" s="115" t="s">
        <v>1680</v>
      </c>
      <c r="B205" s="171" t="s">
        <v>1681</v>
      </c>
      <c r="C205" s="115" t="s">
        <v>9</v>
      </c>
      <c r="D205" s="115" t="s">
        <v>490</v>
      </c>
      <c r="E205" s="172">
        <v>6.6549254490800127</v>
      </c>
      <c r="F205" s="125">
        <f>IF(D205="CO2",E205,IF(D205="CH4",E205*'State 2005 Data'!$J$16,IF(D205="N2O",'State 2005 Data'!$J$17,IF(D205="Other",E205))))</f>
        <v>6.6549254490800127</v>
      </c>
      <c r="H205" s="176"/>
      <c r="I205" s="176"/>
      <c r="J205" s="62"/>
      <c r="K205" s="62"/>
      <c r="L205" s="62"/>
      <c r="M205" s="177"/>
      <c r="N205" s="178"/>
    </row>
    <row r="206" spans="1:14">
      <c r="A206" s="115" t="s">
        <v>1693</v>
      </c>
      <c r="B206" s="171" t="s">
        <v>1694</v>
      </c>
      <c r="C206" s="115" t="s">
        <v>100</v>
      </c>
      <c r="D206" s="115" t="s">
        <v>493</v>
      </c>
      <c r="E206" s="172">
        <v>91.32605566711716</v>
      </c>
      <c r="F206" s="125">
        <f>IF(D206="CO2",E206,IF(D206="CH4",E206*'State 2005 Data'!$J$16,IF(D206="N2O",'State 2005 Data'!$J$17,IF(D206="Other",E206))))</f>
        <v>91.32605566711716</v>
      </c>
      <c r="H206" s="176"/>
      <c r="I206" s="176"/>
      <c r="J206" s="62"/>
      <c r="K206" s="62"/>
      <c r="L206" s="62"/>
      <c r="M206" s="177"/>
      <c r="N206" s="178"/>
    </row>
    <row r="207" spans="1:14">
      <c r="A207" s="115" t="s">
        <v>1693</v>
      </c>
      <c r="B207" s="171" t="s">
        <v>1694</v>
      </c>
      <c r="C207" s="115" t="s">
        <v>100</v>
      </c>
      <c r="D207" s="115" t="s">
        <v>501</v>
      </c>
      <c r="E207" s="172">
        <v>2.5502911999999999E-2</v>
      </c>
      <c r="F207" s="125">
        <f>IF(D207="CO2",E207,IF(D207="CH4",E207*'State 2005 Data'!$J$16,IF(D207="N2O",'State 2005 Data'!$J$17,IF(D207="Other",E207))))</f>
        <v>2.8563261440000001E-2</v>
      </c>
      <c r="H207" s="176"/>
      <c r="I207" s="176"/>
      <c r="J207" s="62"/>
      <c r="K207" s="62"/>
      <c r="L207" s="62"/>
      <c r="M207" s="177"/>
      <c r="N207" s="178"/>
    </row>
    <row r="208" spans="1:14">
      <c r="A208" s="115" t="s">
        <v>1693</v>
      </c>
      <c r="B208" s="171" t="s">
        <v>1694</v>
      </c>
      <c r="C208" s="115" t="s">
        <v>100</v>
      </c>
      <c r="D208" s="115" t="s">
        <v>502</v>
      </c>
      <c r="E208" s="172">
        <v>0.42768784775999996</v>
      </c>
      <c r="F208" s="125">
        <f>IF(D208="CO2",E208,IF(D208="CH4",E208*'State 2005 Data'!$J$16,IF(D208="N2O",'State 2005 Data'!$J$17,IF(D208="Other",E208))))</f>
        <v>0.88926174496644295</v>
      </c>
      <c r="H208" s="176"/>
      <c r="I208" s="176"/>
      <c r="J208" s="62"/>
      <c r="K208" s="62"/>
      <c r="L208" s="62"/>
      <c r="M208" s="177"/>
      <c r="N208" s="178"/>
    </row>
    <row r="209" spans="1:14">
      <c r="A209" s="115" t="s">
        <v>1693</v>
      </c>
      <c r="B209" s="171" t="s">
        <v>1694</v>
      </c>
      <c r="C209" s="115" t="s">
        <v>100</v>
      </c>
      <c r="D209" s="126" t="s">
        <v>490</v>
      </c>
      <c r="E209" s="172"/>
      <c r="F209" s="125">
        <f>IF(D209="CO2",E209,IF(D209="CH4",E209*'State 2005 Data'!$J$16,IF(D209="N2O",'State 2005 Data'!$J$17,IF(D209="Other",E209))))</f>
        <v>0</v>
      </c>
      <c r="H209" s="176"/>
      <c r="I209" s="176"/>
      <c r="J209" s="62"/>
      <c r="K209" s="62"/>
      <c r="L209" s="62"/>
      <c r="M209" s="177"/>
      <c r="N209" s="178"/>
    </row>
    <row r="210" spans="1:14">
      <c r="A210" s="115" t="s">
        <v>1693</v>
      </c>
      <c r="B210" s="171" t="s">
        <v>1694</v>
      </c>
      <c r="C210" s="115" t="s">
        <v>842</v>
      </c>
      <c r="D210" s="115" t="s">
        <v>493</v>
      </c>
      <c r="E210" s="172">
        <v>36.592351012463155</v>
      </c>
      <c r="F210" s="125">
        <f>IF(D210="CO2",E210,IF(D210="CH4",E210*'State 2005 Data'!$J$16,IF(D210="N2O",'State 2005 Data'!$J$17,IF(D210="Other",E210))))</f>
        <v>36.592351012463155</v>
      </c>
      <c r="H210" s="176"/>
      <c r="I210" s="176"/>
      <c r="J210" s="62"/>
      <c r="K210" s="62"/>
      <c r="L210" s="62"/>
      <c r="M210" s="177"/>
      <c r="N210" s="178"/>
    </row>
    <row r="211" spans="1:14">
      <c r="A211" s="115" t="s">
        <v>1693</v>
      </c>
      <c r="B211" s="171" t="s">
        <v>1694</v>
      </c>
      <c r="C211" s="115" t="s">
        <v>842</v>
      </c>
      <c r="D211" s="115" t="s">
        <v>501</v>
      </c>
      <c r="E211" s="172">
        <v>0.1392324305</v>
      </c>
      <c r="F211" s="125">
        <f>IF(D211="CO2",E211,IF(D211="CH4",E211*'State 2005 Data'!$J$16,IF(D211="N2O",'State 2005 Data'!$J$17,IF(D211="Other",E211))))</f>
        <v>0.15594032216000001</v>
      </c>
      <c r="H211" s="176"/>
      <c r="I211" s="176"/>
      <c r="J211" s="62"/>
      <c r="K211" s="62"/>
      <c r="L211" s="62"/>
      <c r="M211" s="177"/>
      <c r="N211" s="178"/>
    </row>
    <row r="212" spans="1:14">
      <c r="A212" s="115" t="s">
        <v>1693</v>
      </c>
      <c r="B212" s="171" t="s">
        <v>1694</v>
      </c>
      <c r="C212" s="115" t="s">
        <v>842</v>
      </c>
      <c r="D212" s="115" t="s">
        <v>502</v>
      </c>
      <c r="E212" s="172">
        <v>3.2298506499999997E-2</v>
      </c>
      <c r="F212" s="125">
        <f>IF(D212="CO2",E212,IF(D212="CH4",E212*'State 2005 Data'!$J$16,IF(D212="N2O",'State 2005 Data'!$J$17,IF(D212="Other",E212))))</f>
        <v>0.88926174496644295</v>
      </c>
      <c r="H212" s="176"/>
      <c r="I212" s="176"/>
      <c r="J212" s="62"/>
      <c r="K212" s="62"/>
      <c r="L212" s="62"/>
      <c r="M212" s="177"/>
      <c r="N212" s="178"/>
    </row>
    <row r="213" spans="1:14">
      <c r="A213" s="115" t="s">
        <v>1693</v>
      </c>
      <c r="B213" s="171" t="s">
        <v>1694</v>
      </c>
      <c r="C213" s="115" t="s">
        <v>842</v>
      </c>
      <c r="D213" s="126" t="s">
        <v>490</v>
      </c>
      <c r="E213" s="172"/>
      <c r="F213" s="125">
        <f>IF(D213="CO2",E213,IF(D213="CH4",E213*'State 2005 Data'!$J$16,IF(D213="N2O",'State 2005 Data'!$J$17,IF(D213="Other",E213))))</f>
        <v>0</v>
      </c>
      <c r="H213" s="176"/>
      <c r="I213" s="176"/>
      <c r="J213" s="62"/>
      <c r="K213" s="62"/>
      <c r="L213" s="62"/>
      <c r="M213" s="177"/>
      <c r="N213" s="178"/>
    </row>
    <row r="214" spans="1:14">
      <c r="A214" s="115" t="s">
        <v>1693</v>
      </c>
      <c r="B214" s="171" t="s">
        <v>1694</v>
      </c>
      <c r="C214" s="115" t="s">
        <v>4</v>
      </c>
      <c r="D214" s="115" t="s">
        <v>493</v>
      </c>
      <c r="E214" s="172">
        <v>76.820478528891528</v>
      </c>
      <c r="F214" s="125">
        <f>IF(D214="CO2",E214,IF(D214="CH4",E214*'State 2005 Data'!$J$16,IF(D214="N2O",'State 2005 Data'!$J$17,IF(D214="Other",E214))))</f>
        <v>76.820478528891528</v>
      </c>
      <c r="H214" s="176"/>
      <c r="I214" s="176"/>
      <c r="J214" s="62"/>
      <c r="K214" s="62"/>
      <c r="L214" s="62"/>
      <c r="M214" s="177"/>
      <c r="N214" s="178"/>
    </row>
    <row r="215" spans="1:14">
      <c r="A215" s="115" t="s">
        <v>1693</v>
      </c>
      <c r="B215" s="171" t="s">
        <v>1694</v>
      </c>
      <c r="C215" s="115" t="s">
        <v>4</v>
      </c>
      <c r="D215" s="115" t="s">
        <v>501</v>
      </c>
      <c r="E215" s="172">
        <v>8.2130164830722538E-2</v>
      </c>
      <c r="F215" s="125">
        <f>IF(D215="CO2",E215,IF(D215="CH4",E215*'State 2005 Data'!$J$16,IF(D215="N2O",'State 2005 Data'!$J$17,IF(D215="Other",E215))))</f>
        <v>9.1985784610409252E-2</v>
      </c>
      <c r="H215" s="176"/>
      <c r="I215" s="176"/>
      <c r="J215" s="62"/>
      <c r="K215" s="62"/>
      <c r="L215" s="62"/>
      <c r="M215" s="177"/>
      <c r="N215" s="178"/>
    </row>
    <row r="216" spans="1:14">
      <c r="A216" s="115" t="s">
        <v>1693</v>
      </c>
      <c r="B216" s="171" t="s">
        <v>1694</v>
      </c>
      <c r="C216" s="115" t="s">
        <v>4</v>
      </c>
      <c r="D216" s="115" t="s">
        <v>502</v>
      </c>
      <c r="E216" s="172">
        <v>1.0667549093099755</v>
      </c>
      <c r="F216" s="125">
        <f>IF(D216="CO2",E216,IF(D216="CH4",E216*'State 2005 Data'!$J$16,IF(D216="N2O",'State 2005 Data'!$J$17,IF(D216="Other",E216))))</f>
        <v>0.88926174496644295</v>
      </c>
      <c r="H216" s="176"/>
      <c r="I216" s="176"/>
      <c r="J216" s="62"/>
      <c r="K216" s="62"/>
      <c r="L216" s="62"/>
      <c r="M216" s="177"/>
      <c r="N216" s="178"/>
    </row>
    <row r="217" spans="1:14">
      <c r="A217" s="115" t="s">
        <v>1693</v>
      </c>
      <c r="B217" s="171" t="s">
        <v>1694</v>
      </c>
      <c r="C217" s="115" t="s">
        <v>4</v>
      </c>
      <c r="D217" s="126" t="s">
        <v>490</v>
      </c>
      <c r="E217" s="172"/>
      <c r="F217" s="125">
        <f>IF(D217="CO2",E217,IF(D217="CH4",E217*'State 2005 Data'!$J$16,IF(D217="N2O",'State 2005 Data'!$J$17,IF(D217="Other",E217))))</f>
        <v>0</v>
      </c>
      <c r="H217" s="176"/>
      <c r="I217" s="176"/>
      <c r="J217" s="62"/>
      <c r="K217" s="62"/>
      <c r="L217" s="62"/>
      <c r="M217" s="177"/>
      <c r="N217" s="178"/>
    </row>
    <row r="218" spans="1:14">
      <c r="A218" s="115" t="s">
        <v>1693</v>
      </c>
      <c r="B218" s="171" t="s">
        <v>1694</v>
      </c>
      <c r="C218" s="115" t="s">
        <v>9</v>
      </c>
      <c r="D218" s="115" t="s">
        <v>493</v>
      </c>
      <c r="E218" s="173">
        <v>44.346810454061938</v>
      </c>
      <c r="F218" s="125">
        <f>IF(D218="CO2",E218,IF(D218="CH4",E218*'State 2005 Data'!$J$16,IF(D218="N2O",'State 2005 Data'!$J$17,IF(D218="Other",E218))))</f>
        <v>44.346810454061938</v>
      </c>
      <c r="H218" s="176"/>
      <c r="I218" s="176"/>
      <c r="J218" s="62"/>
      <c r="K218" s="62"/>
      <c r="L218" s="62"/>
      <c r="M218" s="179"/>
      <c r="N218" s="178"/>
    </row>
    <row r="219" spans="1:14">
      <c r="A219" s="115" t="s">
        <v>1693</v>
      </c>
      <c r="B219" s="171" t="s">
        <v>1694</v>
      </c>
      <c r="C219" s="115" t="s">
        <v>9</v>
      </c>
      <c r="D219" s="115" t="s">
        <v>501</v>
      </c>
      <c r="E219" s="172">
        <v>7.3419556746771004</v>
      </c>
      <c r="F219" s="125">
        <f>IF(D219="CO2",E219,IF(D219="CH4",E219*'State 2005 Data'!$J$16,IF(D219="N2O",'State 2005 Data'!$J$17,IF(D219="Other",E219))))</f>
        <v>8.2229903556383537</v>
      </c>
      <c r="H219" s="176"/>
      <c r="I219" s="176"/>
      <c r="J219" s="62"/>
      <c r="K219" s="62"/>
      <c r="L219" s="62"/>
      <c r="M219" s="177"/>
      <c r="N219" s="178"/>
    </row>
    <row r="220" spans="1:14">
      <c r="A220" s="115" t="s">
        <v>1693</v>
      </c>
      <c r="B220" s="171" t="s">
        <v>1694</v>
      </c>
      <c r="C220" s="115" t="s">
        <v>9</v>
      </c>
      <c r="D220" s="115" t="s">
        <v>502</v>
      </c>
      <c r="E220" s="172">
        <v>7.3166243436791858E-2</v>
      </c>
      <c r="F220" s="125">
        <f>IF(D220="CO2",E220,IF(D220="CH4",E220*'State 2005 Data'!$J$16,IF(D220="N2O",'State 2005 Data'!$J$17,IF(D220="Other",E220))))</f>
        <v>0.88926174496644295</v>
      </c>
      <c r="H220" s="176"/>
      <c r="I220" s="176"/>
      <c r="J220" s="62"/>
      <c r="K220" s="62"/>
      <c r="L220" s="62"/>
      <c r="M220" s="177"/>
      <c r="N220" s="178"/>
    </row>
    <row r="221" spans="1:14">
      <c r="A221" s="115" t="s">
        <v>1693</v>
      </c>
      <c r="B221" s="171" t="s">
        <v>1694</v>
      </c>
      <c r="C221" s="115" t="s">
        <v>9</v>
      </c>
      <c r="D221" s="115" t="s">
        <v>490</v>
      </c>
      <c r="E221" s="172">
        <v>4.7202127697351726</v>
      </c>
      <c r="F221" s="125">
        <f>IF(D221="CO2",E221,IF(D221="CH4",E221*'State 2005 Data'!$J$16,IF(D221="N2O",'State 2005 Data'!$J$17,IF(D221="Other",E221))))</f>
        <v>4.7202127697351726</v>
      </c>
      <c r="H221" s="176"/>
      <c r="I221" s="176"/>
      <c r="J221" s="62"/>
      <c r="K221" s="62"/>
      <c r="L221" s="62"/>
      <c r="M221" s="177"/>
      <c r="N221" s="178"/>
    </row>
    <row r="222" spans="1:14">
      <c r="A222" s="115" t="s">
        <v>1695</v>
      </c>
      <c r="B222" s="171" t="s">
        <v>1696</v>
      </c>
      <c r="C222" s="115" t="s">
        <v>100</v>
      </c>
      <c r="D222" s="115" t="s">
        <v>493</v>
      </c>
      <c r="E222" s="172">
        <v>118.84179018991334</v>
      </c>
      <c r="F222" s="125">
        <f>IF(D222="CO2",E222,IF(D222="CH4",E222*'State 2005 Data'!$J$16,IF(D222="N2O",'State 2005 Data'!$J$17,IF(D222="Other",E222))))</f>
        <v>118.84179018991334</v>
      </c>
      <c r="H222" s="176"/>
      <c r="I222" s="176"/>
      <c r="J222" s="62"/>
      <c r="K222" s="62"/>
      <c r="L222" s="62"/>
      <c r="M222" s="177"/>
      <c r="N222" s="178"/>
    </row>
    <row r="223" spans="1:14">
      <c r="A223" s="115" t="s">
        <v>1695</v>
      </c>
      <c r="B223" s="171" t="s">
        <v>1696</v>
      </c>
      <c r="C223" s="115" t="s">
        <v>100</v>
      </c>
      <c r="D223" s="115" t="s">
        <v>501</v>
      </c>
      <c r="E223" s="172">
        <v>3.2869988000000003E-2</v>
      </c>
      <c r="F223" s="125">
        <f>IF(D223="CO2",E223,IF(D223="CH4",E223*'State 2005 Data'!$J$16,IF(D223="N2O",'State 2005 Data'!$J$17,IF(D223="Other",E223))))</f>
        <v>3.6814386560000009E-2</v>
      </c>
      <c r="H223" s="176"/>
      <c r="I223" s="176"/>
      <c r="J223" s="62"/>
      <c r="K223" s="62"/>
      <c r="L223" s="62"/>
      <c r="M223" s="177"/>
      <c r="N223" s="178"/>
    </row>
    <row r="224" spans="1:14">
      <c r="A224" s="115" t="s">
        <v>1695</v>
      </c>
      <c r="B224" s="171" t="s">
        <v>1696</v>
      </c>
      <c r="C224" s="115" t="s">
        <v>100</v>
      </c>
      <c r="D224" s="115" t="s">
        <v>502</v>
      </c>
      <c r="E224" s="172">
        <v>0.56993080206000002</v>
      </c>
      <c r="F224" s="125">
        <f>IF(D224="CO2",E224,IF(D224="CH4",E224*'State 2005 Data'!$J$16,IF(D224="N2O",'State 2005 Data'!$J$17,IF(D224="Other",E224))))</f>
        <v>0.88926174496644295</v>
      </c>
      <c r="H224" s="176"/>
      <c r="I224" s="176"/>
      <c r="J224" s="62"/>
      <c r="K224" s="62"/>
      <c r="L224" s="62"/>
      <c r="M224" s="177"/>
      <c r="N224" s="178"/>
    </row>
    <row r="225" spans="1:14">
      <c r="A225" s="115" t="s">
        <v>1695</v>
      </c>
      <c r="B225" s="171" t="s">
        <v>1696</v>
      </c>
      <c r="C225" s="115" t="s">
        <v>100</v>
      </c>
      <c r="D225" s="126" t="s">
        <v>490</v>
      </c>
      <c r="E225" s="172"/>
      <c r="F225" s="125">
        <f>IF(D225="CO2",E225,IF(D225="CH4",E225*'State 2005 Data'!$J$16,IF(D225="N2O",'State 2005 Data'!$J$17,IF(D225="Other",E225))))</f>
        <v>0</v>
      </c>
      <c r="H225" s="176"/>
      <c r="I225" s="176"/>
      <c r="J225" s="62"/>
      <c r="K225" s="62"/>
      <c r="L225" s="62"/>
      <c r="M225" s="177"/>
      <c r="N225" s="178"/>
    </row>
    <row r="226" spans="1:14">
      <c r="A226" s="115" t="s">
        <v>1695</v>
      </c>
      <c r="B226" s="171" t="s">
        <v>1696</v>
      </c>
      <c r="C226" s="115" t="s">
        <v>842</v>
      </c>
      <c r="D226" s="115" t="s">
        <v>493</v>
      </c>
      <c r="E226" s="172">
        <v>14.945147394013535</v>
      </c>
      <c r="F226" s="125">
        <f>IF(D226="CO2",E226,IF(D226="CH4",E226*'State 2005 Data'!$J$16,IF(D226="N2O",'State 2005 Data'!$J$17,IF(D226="Other",E226))))</f>
        <v>14.945147394013535</v>
      </c>
      <c r="H226" s="176"/>
      <c r="I226" s="176"/>
      <c r="J226" s="62"/>
      <c r="K226" s="62"/>
      <c r="L226" s="62"/>
      <c r="M226" s="177"/>
      <c r="N226" s="178"/>
    </row>
    <row r="227" spans="1:14">
      <c r="A227" s="115" t="s">
        <v>1695</v>
      </c>
      <c r="B227" s="171" t="s">
        <v>1696</v>
      </c>
      <c r="C227" s="115" t="s">
        <v>842</v>
      </c>
      <c r="D227" s="115" t="s">
        <v>501</v>
      </c>
      <c r="E227" s="172">
        <v>0.14570402825000001</v>
      </c>
      <c r="F227" s="125">
        <f>IF(D227="CO2",E227,IF(D227="CH4",E227*'State 2005 Data'!$J$16,IF(D227="N2O",'State 2005 Data'!$J$17,IF(D227="Other",E227))))</f>
        <v>0.16318851164000003</v>
      </c>
      <c r="H227" s="176"/>
      <c r="I227" s="176"/>
      <c r="J227" s="62"/>
      <c r="K227" s="62"/>
      <c r="L227" s="62"/>
      <c r="M227" s="177"/>
      <c r="N227" s="178"/>
    </row>
    <row r="228" spans="1:14">
      <c r="A228" s="115" t="s">
        <v>1695</v>
      </c>
      <c r="B228" s="171" t="s">
        <v>1696</v>
      </c>
      <c r="C228" s="115" t="s">
        <v>842</v>
      </c>
      <c r="D228" s="115" t="s">
        <v>502</v>
      </c>
      <c r="E228" s="172">
        <v>3.1460560300000003E-2</v>
      </c>
      <c r="F228" s="125">
        <f>IF(D228="CO2",E228,IF(D228="CH4",E228*'State 2005 Data'!$J$16,IF(D228="N2O",'State 2005 Data'!$J$17,IF(D228="Other",E228))))</f>
        <v>0.88926174496644295</v>
      </c>
      <c r="H228" s="176"/>
      <c r="I228" s="176"/>
      <c r="J228" s="62"/>
      <c r="K228" s="62"/>
      <c r="L228" s="62"/>
      <c r="M228" s="177"/>
      <c r="N228" s="178"/>
    </row>
    <row r="229" spans="1:14">
      <c r="A229" s="115" t="s">
        <v>1695</v>
      </c>
      <c r="B229" s="171" t="s">
        <v>1696</v>
      </c>
      <c r="C229" s="115" t="s">
        <v>842</v>
      </c>
      <c r="D229" s="126" t="s">
        <v>490</v>
      </c>
      <c r="E229" s="172"/>
      <c r="F229" s="125">
        <f>IF(D229="CO2",E229,IF(D229="CH4",E229*'State 2005 Data'!$J$16,IF(D229="N2O",'State 2005 Data'!$J$17,IF(D229="Other",E229))))</f>
        <v>0</v>
      </c>
      <c r="H229" s="176"/>
      <c r="I229" s="176"/>
      <c r="J229" s="62"/>
      <c r="K229" s="62"/>
      <c r="L229" s="62"/>
      <c r="M229" s="177"/>
      <c r="N229" s="178"/>
    </row>
    <row r="230" spans="1:14">
      <c r="A230" s="115" t="s">
        <v>1695</v>
      </c>
      <c r="B230" s="171" t="s">
        <v>1696</v>
      </c>
      <c r="C230" s="115" t="s">
        <v>4</v>
      </c>
      <c r="D230" s="115" t="s">
        <v>493</v>
      </c>
      <c r="E230" s="172">
        <v>45.307164047810055</v>
      </c>
      <c r="F230" s="125">
        <f>IF(D230="CO2",E230,IF(D230="CH4",E230*'State 2005 Data'!$J$16,IF(D230="N2O",'State 2005 Data'!$J$17,IF(D230="Other",E230))))</f>
        <v>45.307164047810055</v>
      </c>
      <c r="H230" s="176"/>
      <c r="I230" s="176"/>
      <c r="J230" s="62"/>
      <c r="K230" s="62"/>
      <c r="L230" s="62"/>
      <c r="M230" s="177"/>
      <c r="N230" s="178"/>
    </row>
    <row r="231" spans="1:14">
      <c r="A231" s="115" t="s">
        <v>1695</v>
      </c>
      <c r="B231" s="171" t="s">
        <v>1696</v>
      </c>
      <c r="C231" s="115" t="s">
        <v>4</v>
      </c>
      <c r="D231" s="115" t="s">
        <v>501</v>
      </c>
      <c r="E231" s="172">
        <v>8.2130164830722538E-2</v>
      </c>
      <c r="F231" s="125">
        <f>IF(D231="CO2",E231,IF(D231="CH4",E231*'State 2005 Data'!$J$16,IF(D231="N2O",'State 2005 Data'!$J$17,IF(D231="Other",E231))))</f>
        <v>9.1985784610409252E-2</v>
      </c>
      <c r="H231" s="176"/>
      <c r="I231" s="176"/>
      <c r="J231" s="62"/>
      <c r="K231" s="62"/>
      <c r="L231" s="62"/>
      <c r="M231" s="177"/>
      <c r="N231" s="178"/>
    </row>
    <row r="232" spans="1:14">
      <c r="A232" s="115" t="s">
        <v>1695</v>
      </c>
      <c r="B232" s="171" t="s">
        <v>1696</v>
      </c>
      <c r="C232" s="115" t="s">
        <v>4</v>
      </c>
      <c r="D232" s="115" t="s">
        <v>502</v>
      </c>
      <c r="E232" s="172">
        <v>1.0667549093099755</v>
      </c>
      <c r="F232" s="125">
        <f>IF(D232="CO2",E232,IF(D232="CH4",E232*'State 2005 Data'!$J$16,IF(D232="N2O",'State 2005 Data'!$J$17,IF(D232="Other",E232))))</f>
        <v>0.88926174496644295</v>
      </c>
      <c r="H232" s="176"/>
      <c r="I232" s="176"/>
      <c r="J232" s="62"/>
      <c r="K232" s="62"/>
      <c r="L232" s="62"/>
      <c r="M232" s="177"/>
      <c r="N232" s="178"/>
    </row>
    <row r="233" spans="1:14">
      <c r="A233" s="115" t="s">
        <v>1695</v>
      </c>
      <c r="B233" s="171" t="s">
        <v>1696</v>
      </c>
      <c r="C233" s="115" t="s">
        <v>4</v>
      </c>
      <c r="D233" s="126" t="s">
        <v>490</v>
      </c>
      <c r="E233" s="172"/>
      <c r="F233" s="125">
        <f>IF(D233="CO2",E233,IF(D233="CH4",E233*'State 2005 Data'!$J$16,IF(D233="N2O",'State 2005 Data'!$J$17,IF(D233="Other",E233))))</f>
        <v>0</v>
      </c>
      <c r="H233" s="176"/>
      <c r="I233" s="176"/>
      <c r="J233" s="62"/>
      <c r="K233" s="62"/>
      <c r="L233" s="62"/>
      <c r="M233" s="177"/>
      <c r="N233" s="178"/>
    </row>
    <row r="234" spans="1:14">
      <c r="A234" s="115" t="s">
        <v>1695</v>
      </c>
      <c r="B234" s="171" t="s">
        <v>1696</v>
      </c>
      <c r="C234" s="115" t="s">
        <v>9</v>
      </c>
      <c r="D234" s="115" t="s">
        <v>493</v>
      </c>
      <c r="E234" s="173">
        <v>73.835147937354691</v>
      </c>
      <c r="F234" s="125">
        <f>IF(D234="CO2",E234,IF(D234="CH4",E234*'State 2005 Data'!$J$16,IF(D234="N2O",'State 2005 Data'!$J$17,IF(D234="Other",E234))))</f>
        <v>73.835147937354691</v>
      </c>
      <c r="H234" s="176"/>
      <c r="I234" s="176"/>
      <c r="J234" s="62"/>
      <c r="K234" s="62"/>
      <c r="L234" s="62"/>
      <c r="M234" s="179"/>
      <c r="N234" s="178"/>
    </row>
    <row r="235" spans="1:14">
      <c r="A235" s="115" t="s">
        <v>1695</v>
      </c>
      <c r="B235" s="171" t="s">
        <v>1696</v>
      </c>
      <c r="C235" s="115" t="s">
        <v>9</v>
      </c>
      <c r="D235" s="115" t="s">
        <v>501</v>
      </c>
      <c r="E235" s="172">
        <v>4.5960954520579351</v>
      </c>
      <c r="F235" s="125">
        <f>IF(D235="CO2",E235,IF(D235="CH4",E235*'State 2005 Data'!$J$16,IF(D235="N2O",'State 2005 Data'!$J$17,IF(D235="Other",E235))))</f>
        <v>5.1476269063048878</v>
      </c>
      <c r="H235" s="176"/>
      <c r="I235" s="176"/>
      <c r="J235" s="62"/>
      <c r="K235" s="62"/>
      <c r="L235" s="62"/>
      <c r="M235" s="177"/>
      <c r="N235" s="178"/>
    </row>
    <row r="236" spans="1:14">
      <c r="A236" s="115" t="s">
        <v>1695</v>
      </c>
      <c r="B236" s="171" t="s">
        <v>1696</v>
      </c>
      <c r="C236" s="115" t="s">
        <v>9</v>
      </c>
      <c r="D236" s="115" t="s">
        <v>502</v>
      </c>
      <c r="E236" s="172">
        <v>8.6851378995289677E-2</v>
      </c>
      <c r="F236" s="125">
        <f>IF(D236="CO2",E236,IF(D236="CH4",E236*'State 2005 Data'!$J$16,IF(D236="N2O",'State 2005 Data'!$J$17,IF(D236="Other",E236))))</f>
        <v>0.88926174496644295</v>
      </c>
      <c r="H236" s="176"/>
      <c r="I236" s="176"/>
      <c r="J236" s="62"/>
      <c r="K236" s="62"/>
      <c r="L236" s="62"/>
      <c r="M236" s="177"/>
      <c r="N236" s="178"/>
    </row>
    <row r="237" spans="1:14">
      <c r="A237" s="115" t="s">
        <v>1695</v>
      </c>
      <c r="B237" s="171" t="s">
        <v>1696</v>
      </c>
      <c r="C237" s="115" t="s">
        <v>9</v>
      </c>
      <c r="D237" s="115" t="s">
        <v>490</v>
      </c>
      <c r="E237" s="172">
        <v>2.7295367168902973</v>
      </c>
      <c r="F237" s="125">
        <f>IF(D237="CO2",E237,IF(D237="CH4",E237*'State 2005 Data'!$J$16,IF(D237="N2O",'State 2005 Data'!$J$17,IF(D237="Other",E237))))</f>
        <v>2.7295367168902973</v>
      </c>
      <c r="H237" s="176"/>
      <c r="I237" s="176"/>
      <c r="J237" s="62"/>
      <c r="K237" s="62"/>
      <c r="L237" s="62"/>
      <c r="M237" s="177"/>
      <c r="N237" s="178"/>
    </row>
    <row r="238" spans="1:14">
      <c r="A238" s="182" t="s">
        <v>1698</v>
      </c>
      <c r="B238" s="171" t="s">
        <v>1699</v>
      </c>
      <c r="C238" s="115" t="s">
        <v>100</v>
      </c>
      <c r="D238" s="115" t="s">
        <v>493</v>
      </c>
      <c r="E238" s="172">
        <v>35.197852706175141</v>
      </c>
      <c r="F238" s="125">
        <f>IF(D238="CO2",E238,IF(D238="CH4",E238*'State 2005 Data'!$J$16,IF(D238="N2O",'State 2005 Data'!$J$17,IF(D238="Other",E238))))</f>
        <v>35.197852706175141</v>
      </c>
      <c r="H238" s="176"/>
      <c r="I238" s="176"/>
      <c r="J238" s="62"/>
      <c r="K238" s="62"/>
      <c r="L238" s="62"/>
      <c r="M238" s="177"/>
      <c r="N238" s="178"/>
    </row>
    <row r="239" spans="1:14">
      <c r="A239" s="182" t="s">
        <v>1698</v>
      </c>
      <c r="B239" s="171" t="s">
        <v>1699</v>
      </c>
      <c r="C239" s="115" t="s">
        <v>100</v>
      </c>
      <c r="D239" s="115" t="s">
        <v>501</v>
      </c>
      <c r="E239" s="172">
        <v>9.7670457499999998E-3</v>
      </c>
      <c r="F239" s="125">
        <f>IF(D239="CO2",E239,IF(D239="CH4",E239*'State 2005 Data'!$J$16,IF(D239="N2O",'State 2005 Data'!$J$17,IF(D239="Other",E239))))</f>
        <v>1.0939091240000001E-2</v>
      </c>
      <c r="H239" s="176"/>
      <c r="I239" s="176"/>
      <c r="J239" s="62"/>
      <c r="K239" s="62"/>
      <c r="L239" s="62"/>
      <c r="M239" s="177"/>
      <c r="N239" s="178"/>
    </row>
    <row r="240" spans="1:14">
      <c r="A240" s="182" t="s">
        <v>1698</v>
      </c>
      <c r="B240" s="171" t="s">
        <v>1699</v>
      </c>
      <c r="C240" s="115" t="s">
        <v>100</v>
      </c>
      <c r="D240" s="115" t="s">
        <v>502</v>
      </c>
      <c r="E240" s="172">
        <v>0.16373188032</v>
      </c>
      <c r="F240" s="125">
        <f>IF(D240="CO2",E240,IF(D240="CH4",E240*'State 2005 Data'!$J$16,IF(D240="N2O",'State 2005 Data'!$J$17,IF(D240="Other",E240))))</f>
        <v>0.88926174496644295</v>
      </c>
      <c r="H240" s="176"/>
      <c r="I240" s="176"/>
      <c r="J240" s="62"/>
      <c r="K240" s="62"/>
      <c r="L240" s="62"/>
      <c r="M240" s="177"/>
      <c r="N240" s="178"/>
    </row>
    <row r="241" spans="1:14">
      <c r="A241" s="182" t="s">
        <v>1698</v>
      </c>
      <c r="B241" s="171" t="s">
        <v>1699</v>
      </c>
      <c r="C241" s="115" t="s">
        <v>100</v>
      </c>
      <c r="D241" s="126" t="s">
        <v>490</v>
      </c>
      <c r="E241" s="172"/>
      <c r="F241" s="125">
        <f>IF(D241="CO2",E241,IF(D241="CH4",E241*'State 2005 Data'!$J$16,IF(D241="N2O",'State 2005 Data'!$J$17,IF(D241="Other",E241))))</f>
        <v>0</v>
      </c>
      <c r="H241" s="176"/>
      <c r="I241" s="176"/>
      <c r="J241" s="62"/>
      <c r="K241" s="62"/>
      <c r="L241" s="62"/>
      <c r="M241" s="177"/>
      <c r="N241" s="178"/>
    </row>
    <row r="242" spans="1:14">
      <c r="A242" s="182" t="s">
        <v>1698</v>
      </c>
      <c r="B242" s="171" t="s">
        <v>1699</v>
      </c>
      <c r="C242" s="115" t="s">
        <v>842</v>
      </c>
      <c r="D242" s="115" t="s">
        <v>493</v>
      </c>
      <c r="E242" s="172">
        <v>8.3074301404111939</v>
      </c>
      <c r="F242" s="125">
        <f>IF(D242="CO2",E242,IF(D242="CH4",E242*'State 2005 Data'!$J$16,IF(D242="N2O",'State 2005 Data'!$J$17,IF(D242="Other",E242))))</f>
        <v>8.3074301404111939</v>
      </c>
      <c r="H242" s="176"/>
      <c r="I242" s="176"/>
      <c r="J242" s="62"/>
      <c r="K242" s="62"/>
      <c r="L242" s="62"/>
      <c r="M242" s="177"/>
      <c r="N242" s="178"/>
    </row>
    <row r="243" spans="1:14">
      <c r="A243" s="182" t="s">
        <v>1698</v>
      </c>
      <c r="B243" s="171" t="s">
        <v>1699</v>
      </c>
      <c r="C243" s="115" t="s">
        <v>842</v>
      </c>
      <c r="D243" s="115" t="s">
        <v>501</v>
      </c>
      <c r="E243" s="172">
        <v>6.1174107499999991E-2</v>
      </c>
      <c r="F243" s="125">
        <f>IF(D243="CO2",E243,IF(D243="CH4",E243*'State 2005 Data'!$J$16,IF(D243="N2O",'State 2005 Data'!$J$17,IF(D243="Other",E243))))</f>
        <v>6.8515000399999998E-2</v>
      </c>
      <c r="H243" s="176"/>
      <c r="I243" s="176"/>
      <c r="J243" s="62"/>
      <c r="K243" s="62"/>
      <c r="L243" s="62"/>
      <c r="M243" s="177"/>
      <c r="N243" s="178"/>
    </row>
    <row r="244" spans="1:14">
      <c r="A244" s="182" t="s">
        <v>1698</v>
      </c>
      <c r="B244" s="171" t="s">
        <v>1699</v>
      </c>
      <c r="C244" s="115" t="s">
        <v>842</v>
      </c>
      <c r="D244" s="115" t="s">
        <v>502</v>
      </c>
      <c r="E244" s="172">
        <v>1.6326922340000001E-2</v>
      </c>
      <c r="F244" s="125">
        <f>IF(D244="CO2",E244,IF(D244="CH4",E244*'State 2005 Data'!$J$16,IF(D244="N2O",'State 2005 Data'!$J$17,IF(D244="Other",E244))))</f>
        <v>0.88926174496644295</v>
      </c>
      <c r="H244" s="176"/>
      <c r="I244" s="176"/>
      <c r="J244" s="62"/>
      <c r="K244" s="62"/>
      <c r="L244" s="62"/>
      <c r="M244" s="177"/>
      <c r="N244" s="178"/>
    </row>
    <row r="245" spans="1:14">
      <c r="A245" s="182" t="s">
        <v>1698</v>
      </c>
      <c r="B245" s="171" t="s">
        <v>1699</v>
      </c>
      <c r="C245" s="115" t="s">
        <v>842</v>
      </c>
      <c r="D245" s="126" t="s">
        <v>490</v>
      </c>
      <c r="E245" s="172"/>
      <c r="F245" s="125">
        <f>IF(D245="CO2",E245,IF(D245="CH4",E245*'State 2005 Data'!$J$16,IF(D245="N2O",'State 2005 Data'!$J$17,IF(D245="Other",E245))))</f>
        <v>0</v>
      </c>
      <c r="H245" s="176"/>
      <c r="I245" s="176"/>
      <c r="J245" s="62"/>
      <c r="K245" s="62"/>
      <c r="L245" s="62"/>
      <c r="M245" s="177"/>
      <c r="N245" s="178"/>
    </row>
    <row r="246" spans="1:14">
      <c r="A246" s="182" t="s">
        <v>1698</v>
      </c>
      <c r="B246" s="171" t="s">
        <v>1699</v>
      </c>
      <c r="C246" s="115" t="s">
        <v>4</v>
      </c>
      <c r="D246" s="115" t="s">
        <v>493</v>
      </c>
      <c r="E246" s="172">
        <v>21.191823288749038</v>
      </c>
      <c r="F246" s="125">
        <f>IF(D246="CO2",E246,IF(D246="CH4",E246*'State 2005 Data'!$J$16,IF(D246="N2O",'State 2005 Data'!$J$17,IF(D246="Other",E246))))</f>
        <v>21.191823288749038</v>
      </c>
      <c r="H246" s="176"/>
      <c r="I246" s="176"/>
      <c r="J246" s="62"/>
      <c r="K246" s="62"/>
      <c r="L246" s="62"/>
      <c r="M246" s="177"/>
      <c r="N246" s="178"/>
    </row>
    <row r="247" spans="1:14">
      <c r="A247" s="182" t="s">
        <v>1698</v>
      </c>
      <c r="B247" s="171" t="s">
        <v>1699</v>
      </c>
      <c r="C247" s="115" t="s">
        <v>4</v>
      </c>
      <c r="D247" s="115" t="s">
        <v>501</v>
      </c>
      <c r="E247" s="172">
        <v>8.2130164830722538E-2</v>
      </c>
      <c r="F247" s="125">
        <f>IF(D247="CO2",E247,IF(D247="CH4",E247*'State 2005 Data'!$J$16,IF(D247="N2O",'State 2005 Data'!$J$17,IF(D247="Other",E247))))</f>
        <v>9.1985784610409252E-2</v>
      </c>
      <c r="H247" s="176"/>
      <c r="I247" s="176"/>
      <c r="J247" s="62"/>
      <c r="K247" s="62"/>
      <c r="L247" s="62"/>
      <c r="M247" s="177"/>
      <c r="N247" s="178"/>
    </row>
    <row r="248" spans="1:14">
      <c r="A248" s="182" t="s">
        <v>1698</v>
      </c>
      <c r="B248" s="171" t="s">
        <v>1699</v>
      </c>
      <c r="C248" s="115" t="s">
        <v>4</v>
      </c>
      <c r="D248" s="115" t="s">
        <v>502</v>
      </c>
      <c r="E248" s="172">
        <v>1.0667549093099755</v>
      </c>
      <c r="F248" s="125">
        <f>IF(D248="CO2",E248,IF(D248="CH4",E248*'State 2005 Data'!$J$16,IF(D248="N2O",'State 2005 Data'!$J$17,IF(D248="Other",E248))))</f>
        <v>0.88926174496644295</v>
      </c>
      <c r="H248" s="176"/>
      <c r="I248" s="176"/>
      <c r="J248" s="62"/>
      <c r="K248" s="62"/>
      <c r="L248" s="62"/>
      <c r="M248" s="177"/>
      <c r="N248" s="178"/>
    </row>
    <row r="249" spans="1:14">
      <c r="A249" s="182" t="s">
        <v>1698</v>
      </c>
      <c r="B249" s="171" t="s">
        <v>1699</v>
      </c>
      <c r="C249" s="115" t="s">
        <v>4</v>
      </c>
      <c r="D249" s="126" t="s">
        <v>490</v>
      </c>
      <c r="E249" s="172"/>
      <c r="F249" s="125">
        <f>IF(D249="CO2",E249,IF(D249="CH4",E249*'State 2005 Data'!$J$16,IF(D249="N2O",'State 2005 Data'!$J$17,IF(D249="Other",E249))))</f>
        <v>0</v>
      </c>
      <c r="H249" s="176"/>
      <c r="I249" s="176"/>
      <c r="J249" s="62"/>
      <c r="K249" s="62"/>
      <c r="L249" s="62"/>
      <c r="M249" s="177"/>
      <c r="N249" s="178"/>
    </row>
    <row r="250" spans="1:14">
      <c r="A250" s="182" t="s">
        <v>1698</v>
      </c>
      <c r="B250" s="171" t="s">
        <v>1699</v>
      </c>
      <c r="C250" s="115" t="s">
        <v>9</v>
      </c>
      <c r="D250" s="115" t="s">
        <v>493</v>
      </c>
      <c r="E250" s="173">
        <v>17.013229871744368</v>
      </c>
      <c r="F250" s="125">
        <f>IF(D250="CO2",E250,IF(D250="CH4",E250*'State 2005 Data'!$J$16,IF(D250="N2O",'State 2005 Data'!$J$17,IF(D250="Other",E250))))</f>
        <v>17.013229871744368</v>
      </c>
      <c r="H250" s="176"/>
      <c r="I250" s="176"/>
      <c r="J250" s="62"/>
      <c r="K250" s="62"/>
      <c r="L250" s="62"/>
      <c r="M250" s="179"/>
      <c r="N250" s="178"/>
    </row>
    <row r="251" spans="1:14">
      <c r="A251" s="182" t="s">
        <v>1698</v>
      </c>
      <c r="B251" s="171" t="s">
        <v>1699</v>
      </c>
      <c r="C251" s="115" t="s">
        <v>9</v>
      </c>
      <c r="D251" s="115" t="s">
        <v>501</v>
      </c>
      <c r="E251" s="172">
        <v>1.5032823171326355</v>
      </c>
      <c r="F251" s="125">
        <f>IF(D251="CO2",E251,IF(D251="CH4",E251*'State 2005 Data'!$J$16,IF(D251="N2O",'State 2005 Data'!$J$17,IF(D251="Other",E251))))</f>
        <v>1.6836761951885519</v>
      </c>
      <c r="H251" s="176"/>
      <c r="I251" s="176"/>
      <c r="J251" s="62"/>
      <c r="K251" s="62"/>
      <c r="L251" s="62"/>
      <c r="M251" s="177"/>
      <c r="N251" s="178"/>
    </row>
    <row r="252" spans="1:14">
      <c r="A252" s="182" t="s">
        <v>1698</v>
      </c>
      <c r="B252" s="171" t="s">
        <v>1699</v>
      </c>
      <c r="C252" s="115" t="s">
        <v>9</v>
      </c>
      <c r="D252" s="115" t="s">
        <v>502</v>
      </c>
      <c r="E252" s="172">
        <v>3.7586866480623066E-2</v>
      </c>
      <c r="F252" s="125">
        <f>IF(D252="CO2",E252,IF(D252="CH4",E252*'State 2005 Data'!$J$16,IF(D252="N2O",'State 2005 Data'!$J$17,IF(D252="Other",E252))))</f>
        <v>0.88926174496644295</v>
      </c>
      <c r="H252" s="176"/>
      <c r="I252" s="176"/>
      <c r="J252" s="62"/>
      <c r="K252" s="62"/>
      <c r="L252" s="62"/>
      <c r="M252" s="177"/>
      <c r="N252" s="178"/>
    </row>
    <row r="253" spans="1:14">
      <c r="A253" s="182" t="s">
        <v>1698</v>
      </c>
      <c r="B253" s="171" t="s">
        <v>1699</v>
      </c>
      <c r="C253" s="115" t="s">
        <v>9</v>
      </c>
      <c r="D253" s="115" t="s">
        <v>490</v>
      </c>
      <c r="E253" s="172">
        <v>1.1169514849478956</v>
      </c>
      <c r="F253" s="125">
        <f>IF(D253="CO2",E253,IF(D253="CH4",E253*'State 2005 Data'!$J$16,IF(D253="N2O",'State 2005 Data'!$J$17,IF(D253="Other",E253))))</f>
        <v>1.1169514849478956</v>
      </c>
      <c r="H253" s="176"/>
      <c r="I253" s="176"/>
      <c r="J253" s="62"/>
      <c r="K253" s="62"/>
      <c r="L253" s="62"/>
      <c r="M253" s="177"/>
      <c r="N253" s="178"/>
    </row>
    <row r="254" spans="1:14">
      <c r="A254" s="115" t="s">
        <v>1707</v>
      </c>
      <c r="B254" s="171" t="s">
        <v>1708</v>
      </c>
      <c r="C254" s="115" t="s">
        <v>100</v>
      </c>
      <c r="D254" s="115" t="s">
        <v>493</v>
      </c>
      <c r="E254" s="172">
        <v>3.7935504518224383</v>
      </c>
      <c r="F254" s="125">
        <f>IF(D254="CO2",E254,IF(D254="CH4",E254*'State 2005 Data'!$J$16,IF(D254="N2O",'State 2005 Data'!$J$17,IF(D254="Other",E254))))</f>
        <v>3.7935504518224383</v>
      </c>
      <c r="H254" s="176"/>
      <c r="I254" s="176"/>
      <c r="J254" s="62"/>
      <c r="K254" s="62"/>
      <c r="L254" s="62"/>
      <c r="M254" s="177"/>
      <c r="N254" s="178"/>
    </row>
    <row r="255" spans="1:14">
      <c r="A255" s="115" t="s">
        <v>1707</v>
      </c>
      <c r="B255" s="171" t="s">
        <v>1708</v>
      </c>
      <c r="C255" s="115" t="s">
        <v>100</v>
      </c>
      <c r="D255" s="115" t="s">
        <v>501</v>
      </c>
      <c r="E255" s="172">
        <v>3.030358524999999E-2</v>
      </c>
      <c r="F255" s="125">
        <f>IF(D255="CO2",E255,IF(D255="CH4",E255*'State 2005 Data'!$J$16,IF(D255="N2O",'State 2005 Data'!$J$17,IF(D255="Other",E255))))</f>
        <v>3.3940015479999995E-2</v>
      </c>
      <c r="H255" s="176"/>
      <c r="I255" s="176"/>
      <c r="J255" s="62"/>
      <c r="K255" s="62"/>
      <c r="L255" s="62"/>
      <c r="M255" s="177"/>
      <c r="N255" s="178"/>
    </row>
    <row r="256" spans="1:14">
      <c r="A256" s="115" t="s">
        <v>1707</v>
      </c>
      <c r="B256" s="171" t="s">
        <v>1708</v>
      </c>
      <c r="C256" s="115" t="s">
        <v>100</v>
      </c>
      <c r="D256" s="115" t="s">
        <v>502</v>
      </c>
      <c r="E256" s="172">
        <v>4.9726762340000001E-2</v>
      </c>
      <c r="F256" s="125">
        <f>IF(D256="CO2",E256,IF(D256="CH4",E256*'State 2005 Data'!$J$16,IF(D256="N2O",'State 2005 Data'!$J$17,IF(D256="Other",E256))))</f>
        <v>0.88926174496644295</v>
      </c>
      <c r="H256" s="176"/>
      <c r="I256" s="176"/>
      <c r="J256" s="62"/>
      <c r="K256" s="62"/>
      <c r="L256" s="62"/>
      <c r="M256" s="177"/>
      <c r="N256" s="178"/>
    </row>
    <row r="257" spans="1:14">
      <c r="A257" s="115" t="s">
        <v>1707</v>
      </c>
      <c r="B257" s="171" t="s">
        <v>1708</v>
      </c>
      <c r="C257" s="115" t="s">
        <v>100</v>
      </c>
      <c r="D257" s="126" t="s">
        <v>490</v>
      </c>
      <c r="E257" s="172"/>
      <c r="F257" s="125">
        <f>IF(D257="CO2",E257,IF(D257="CH4",E257*'State 2005 Data'!$J$16,IF(D257="N2O",'State 2005 Data'!$J$17,IF(D257="Other",E257))))</f>
        <v>0</v>
      </c>
      <c r="H257" s="176"/>
      <c r="I257" s="176"/>
      <c r="J257" s="62"/>
      <c r="K257" s="62"/>
      <c r="L257" s="62"/>
      <c r="M257" s="177"/>
      <c r="N257" s="178"/>
    </row>
    <row r="258" spans="1:14">
      <c r="A258" s="115" t="s">
        <v>1707</v>
      </c>
      <c r="B258" s="171" t="s">
        <v>1708</v>
      </c>
      <c r="C258" s="115" t="s">
        <v>842</v>
      </c>
      <c r="D258" s="115" t="s">
        <v>493</v>
      </c>
      <c r="E258" s="172">
        <v>6.7272215642933535</v>
      </c>
      <c r="F258" s="125">
        <f>IF(D258="CO2",E258,IF(D258="CH4",E258*'State 2005 Data'!$J$16,IF(D258="N2O",'State 2005 Data'!$J$17,IF(D258="Other",E258))))</f>
        <v>6.7272215642933535</v>
      </c>
      <c r="I258" s="176"/>
      <c r="J258" s="62"/>
      <c r="K258" s="62"/>
      <c r="L258" s="62"/>
      <c r="M258" s="177"/>
      <c r="N258" s="178"/>
    </row>
    <row r="259" spans="1:14">
      <c r="A259" s="115" t="s">
        <v>1707</v>
      </c>
      <c r="B259" s="171" t="s">
        <v>1708</v>
      </c>
      <c r="C259" s="115" t="s">
        <v>842</v>
      </c>
      <c r="D259" s="115" t="s">
        <v>501</v>
      </c>
      <c r="E259" s="172">
        <v>7.2678225749999992E-2</v>
      </c>
      <c r="F259" s="125">
        <f>IF(D259="CO2",E259,IF(D259="CH4",E259*'State 2005 Data'!$J$16,IF(D259="N2O",'State 2005 Data'!$J$17,IF(D259="Other",E259))))</f>
        <v>8.1399612839999996E-2</v>
      </c>
      <c r="I259" s="176"/>
      <c r="J259" s="62"/>
      <c r="K259" s="62"/>
      <c r="L259" s="62"/>
      <c r="M259" s="177"/>
      <c r="N259" s="178"/>
    </row>
    <row r="260" spans="1:14">
      <c r="A260" s="115" t="s">
        <v>1707</v>
      </c>
      <c r="B260" s="171" t="s">
        <v>1708</v>
      </c>
      <c r="C260" s="115" t="s">
        <v>842</v>
      </c>
      <c r="D260" s="115" t="s">
        <v>502</v>
      </c>
      <c r="E260" s="172">
        <v>2.3824346059999998E-2</v>
      </c>
      <c r="F260" s="125">
        <f>IF(D260="CO2",E260,IF(D260="CH4",E260*'State 2005 Data'!$J$16,IF(D260="N2O",'State 2005 Data'!$J$17,IF(D260="Other",E260))))</f>
        <v>0.88926174496644295</v>
      </c>
      <c r="I260" s="176"/>
      <c r="J260" s="62"/>
      <c r="K260" s="62"/>
      <c r="L260" s="62"/>
      <c r="M260" s="177"/>
      <c r="N260" s="178"/>
    </row>
    <row r="261" spans="1:14">
      <c r="A261" s="115" t="s">
        <v>1707</v>
      </c>
      <c r="B261" s="171" t="s">
        <v>1708</v>
      </c>
      <c r="C261" s="115" t="s">
        <v>842</v>
      </c>
      <c r="D261" s="126" t="s">
        <v>490</v>
      </c>
      <c r="E261" s="172"/>
      <c r="F261" s="125">
        <f>IF(D261="CO2",E261,IF(D261="CH4",E261*'State 2005 Data'!$J$16,IF(D261="N2O",'State 2005 Data'!$J$17,IF(D261="Other",E261))))</f>
        <v>0</v>
      </c>
      <c r="I261" s="176"/>
      <c r="J261" s="62"/>
      <c r="K261" s="62"/>
      <c r="L261" s="62"/>
      <c r="M261" s="177"/>
      <c r="N261" s="178"/>
    </row>
    <row r="262" spans="1:14">
      <c r="A262" s="115" t="s">
        <v>1707</v>
      </c>
      <c r="B262" s="171" t="s">
        <v>1708</v>
      </c>
      <c r="C262" s="115" t="s">
        <v>4</v>
      </c>
      <c r="D262" s="115" t="s">
        <v>493</v>
      </c>
      <c r="E262" s="172">
        <v>9.3515418329207129</v>
      </c>
      <c r="F262" s="125">
        <f>IF(D262="CO2",E262,IF(D262="CH4",E262*'State 2005 Data'!$J$16,IF(D262="N2O",'State 2005 Data'!$J$17,IF(D262="Other",E262))))</f>
        <v>9.3515418329207129</v>
      </c>
      <c r="I262" s="176"/>
      <c r="J262" s="62"/>
      <c r="K262" s="62"/>
      <c r="L262" s="62"/>
      <c r="M262" s="177"/>
      <c r="N262" s="178"/>
    </row>
    <row r="263" spans="1:14">
      <c r="A263" s="115" t="s">
        <v>1707</v>
      </c>
      <c r="B263" s="171" t="s">
        <v>1708</v>
      </c>
      <c r="C263" s="115" t="s">
        <v>4</v>
      </c>
      <c r="D263" s="115" t="s">
        <v>501</v>
      </c>
      <c r="E263" s="172">
        <v>8.2130164830722538E-2</v>
      </c>
      <c r="F263" s="125">
        <f>IF(D263="CO2",E263,IF(D263="CH4",E263*'State 2005 Data'!$J$16,IF(D263="N2O",'State 2005 Data'!$J$17,IF(D263="Other",E263))))</f>
        <v>9.1985784610409252E-2</v>
      </c>
      <c r="I263" s="176"/>
      <c r="J263" s="62"/>
      <c r="K263" s="62"/>
      <c r="L263" s="62"/>
      <c r="M263" s="177"/>
      <c r="N263" s="178"/>
    </row>
    <row r="264" spans="1:14">
      <c r="A264" s="115" t="s">
        <v>1707</v>
      </c>
      <c r="B264" s="171" t="s">
        <v>1708</v>
      </c>
      <c r="C264" s="115" t="s">
        <v>4</v>
      </c>
      <c r="D264" s="115" t="s">
        <v>502</v>
      </c>
      <c r="E264" s="172">
        <v>1.0667549093099755</v>
      </c>
      <c r="F264" s="125">
        <f>IF(D264="CO2",E264,IF(D264="CH4",E264*'State 2005 Data'!$J$16,IF(D264="N2O",'State 2005 Data'!$J$17,IF(D264="Other",E264))))</f>
        <v>0.88926174496644295</v>
      </c>
      <c r="I264" s="176"/>
      <c r="J264" s="62"/>
      <c r="K264" s="62"/>
      <c r="L264" s="62"/>
      <c r="M264" s="177"/>
      <c r="N264" s="178"/>
    </row>
    <row r="265" spans="1:14">
      <c r="A265" s="115" t="s">
        <v>1707</v>
      </c>
      <c r="B265" s="171" t="s">
        <v>1708</v>
      </c>
      <c r="C265" s="115" t="s">
        <v>4</v>
      </c>
      <c r="D265" s="126" t="s">
        <v>490</v>
      </c>
      <c r="E265" s="172"/>
      <c r="F265" s="125">
        <f>IF(D265="CO2",E265,IF(D265="CH4",E265*'State 2005 Data'!$J$16,IF(D265="N2O",'State 2005 Data'!$J$17,IF(D265="Other",E265))))</f>
        <v>0</v>
      </c>
      <c r="I265" s="176"/>
      <c r="J265" s="62"/>
      <c r="K265" s="62"/>
      <c r="L265" s="62"/>
      <c r="M265" s="177"/>
      <c r="N265" s="178"/>
    </row>
    <row r="266" spans="1:14">
      <c r="A266" s="115" t="s">
        <v>1707</v>
      </c>
      <c r="B266" s="171" t="s">
        <v>1708</v>
      </c>
      <c r="C266" s="115" t="s">
        <v>9</v>
      </c>
      <c r="D266" s="115" t="s">
        <v>493</v>
      </c>
      <c r="E266" s="173">
        <v>3.934310155889575</v>
      </c>
      <c r="F266" s="125">
        <f>IF(D266="CO2",E266,IF(D266="CH4",E266*'State 2005 Data'!$J$16,IF(D266="N2O",'State 2005 Data'!$J$17,IF(D266="Other",E266))))</f>
        <v>3.934310155889575</v>
      </c>
      <c r="I266" s="176"/>
      <c r="J266" s="62"/>
      <c r="K266" s="62"/>
      <c r="L266" s="62"/>
      <c r="M266" s="179"/>
      <c r="N266" s="178"/>
    </row>
    <row r="267" spans="1:14">
      <c r="A267" s="115" t="s">
        <v>1707</v>
      </c>
      <c r="B267" s="171" t="s">
        <v>1708</v>
      </c>
      <c r="C267" s="115" t="s">
        <v>9</v>
      </c>
      <c r="D267" s="115" t="s">
        <v>501</v>
      </c>
      <c r="E267" s="172">
        <v>0.23767575650850534</v>
      </c>
      <c r="F267" s="125">
        <f>IF(D267="CO2",E267,IF(D267="CH4",E267*'State 2005 Data'!$J$16,IF(D267="N2O",'State 2005 Data'!$J$17,IF(D267="Other",E267))))</f>
        <v>0.26619684728952603</v>
      </c>
      <c r="I267" s="176"/>
      <c r="J267" s="62"/>
      <c r="K267" s="62"/>
      <c r="L267" s="62"/>
      <c r="M267" s="177"/>
      <c r="N267" s="178"/>
    </row>
    <row r="268" spans="1:14">
      <c r="A268" s="115" t="s">
        <v>1707</v>
      </c>
      <c r="B268" s="171" t="s">
        <v>1708</v>
      </c>
      <c r="C268" s="115" t="s">
        <v>9</v>
      </c>
      <c r="D268" s="115" t="s">
        <v>502</v>
      </c>
      <c r="E268" s="172">
        <v>8.2453086900261194E-2</v>
      </c>
      <c r="F268" s="125">
        <f>IF(D268="CO2",E268,IF(D268="CH4",E268*'State 2005 Data'!$J$16,IF(D268="N2O",'State 2005 Data'!$J$17,IF(D268="Other",E268))))</f>
        <v>0.88926174496644295</v>
      </c>
      <c r="I268" s="176"/>
      <c r="J268" s="62"/>
      <c r="K268" s="62"/>
      <c r="L268" s="62"/>
      <c r="M268" s="177"/>
      <c r="N268" s="178"/>
    </row>
    <row r="269" spans="1:14">
      <c r="A269" s="115" t="s">
        <v>1707</v>
      </c>
      <c r="B269" s="171" t="s">
        <v>1708</v>
      </c>
      <c r="C269" s="115" t="s">
        <v>9</v>
      </c>
      <c r="D269" s="115" t="s">
        <v>490</v>
      </c>
      <c r="E269" s="172">
        <v>0.48102752916835578</v>
      </c>
      <c r="F269" s="125">
        <f>IF(D269="CO2",E269,IF(D269="CH4",E269*'State 2005 Data'!$J$16,IF(D269="N2O",'State 2005 Data'!$J$17,IF(D269="Other",E269))))</f>
        <v>0.48102752916835578</v>
      </c>
      <c r="I269" s="176"/>
      <c r="J269" s="62"/>
      <c r="K269" s="62"/>
      <c r="L269" s="62"/>
      <c r="M269" s="177"/>
      <c r="N269" s="178"/>
    </row>
    <row r="270" spans="1:14">
      <c r="A270" s="115" t="s">
        <v>1709</v>
      </c>
      <c r="B270" s="171" t="s">
        <v>1710</v>
      </c>
      <c r="C270" s="115" t="s">
        <v>100</v>
      </c>
      <c r="D270" s="115" t="s">
        <v>493</v>
      </c>
      <c r="E270" s="172">
        <v>31.597643531999747</v>
      </c>
      <c r="F270" s="125">
        <f>IF(D270="CO2",E270,IF(D270="CH4",E270*'State 2005 Data'!$J$16,IF(D270="N2O",'State 2005 Data'!$J$17,IF(D270="Other",E270))))</f>
        <v>31.597643531999747</v>
      </c>
      <c r="I270" s="176"/>
      <c r="J270" s="62"/>
      <c r="K270" s="62"/>
      <c r="L270" s="62"/>
      <c r="M270" s="177"/>
      <c r="N270" s="178"/>
    </row>
    <row r="271" spans="1:14">
      <c r="A271" s="115" t="s">
        <v>1709</v>
      </c>
      <c r="B271" s="171" t="s">
        <v>1710</v>
      </c>
      <c r="C271" s="115" t="s">
        <v>100</v>
      </c>
      <c r="D271" s="115" t="s">
        <v>501</v>
      </c>
      <c r="E271" s="172">
        <v>1.0942924E-2</v>
      </c>
      <c r="F271" s="125">
        <f>IF(D271="CO2",E271,IF(D271="CH4",E271*'State 2005 Data'!$J$16,IF(D271="N2O",'State 2005 Data'!$J$17,IF(D271="Other",E271))))</f>
        <v>1.225607488E-2</v>
      </c>
      <c r="I271" s="176"/>
      <c r="J271" s="62"/>
      <c r="K271" s="62"/>
      <c r="L271" s="62"/>
      <c r="M271" s="177"/>
      <c r="N271" s="178"/>
    </row>
    <row r="272" spans="1:14">
      <c r="A272" s="115" t="s">
        <v>1709</v>
      </c>
      <c r="B272" s="171" t="s">
        <v>1710</v>
      </c>
      <c r="C272" s="115" t="s">
        <v>100</v>
      </c>
      <c r="D272" s="115" t="s">
        <v>502</v>
      </c>
      <c r="E272" s="172">
        <v>0.13991847384</v>
      </c>
      <c r="F272" s="125">
        <f>IF(D272="CO2",E272,IF(D272="CH4",E272*'State 2005 Data'!$J$16,IF(D272="N2O",'State 2005 Data'!$J$17,IF(D272="Other",E272))))</f>
        <v>0.88926174496644295</v>
      </c>
      <c r="I272" s="176"/>
      <c r="J272" s="62"/>
      <c r="K272" s="62"/>
      <c r="L272" s="62"/>
      <c r="M272" s="177"/>
      <c r="N272" s="178"/>
    </row>
    <row r="273" spans="1:14">
      <c r="A273" s="115" t="s">
        <v>1709</v>
      </c>
      <c r="B273" s="171" t="s">
        <v>1710</v>
      </c>
      <c r="C273" s="115" t="s">
        <v>100</v>
      </c>
      <c r="D273" s="126" t="s">
        <v>490</v>
      </c>
      <c r="E273" s="172"/>
      <c r="F273" s="125">
        <f>IF(D273="CO2",E273,IF(D273="CH4",E273*'State 2005 Data'!$J$16,IF(D273="N2O",'State 2005 Data'!$J$17,IF(D273="Other",E273))))</f>
        <v>0</v>
      </c>
      <c r="I273" s="176"/>
      <c r="J273" s="62"/>
      <c r="K273" s="62"/>
      <c r="L273" s="62"/>
      <c r="M273" s="177"/>
      <c r="N273" s="178"/>
    </row>
    <row r="274" spans="1:14">
      <c r="A274" s="115" t="s">
        <v>1709</v>
      </c>
      <c r="B274" s="171" t="s">
        <v>1710</v>
      </c>
      <c r="C274" s="115" t="s">
        <v>842</v>
      </c>
      <c r="D274" s="115" t="s">
        <v>493</v>
      </c>
      <c r="E274" s="172">
        <v>12.174163438091993</v>
      </c>
      <c r="F274" s="125">
        <f>IF(D274="CO2",E274,IF(D274="CH4",E274*'State 2005 Data'!$J$16,IF(D274="N2O",'State 2005 Data'!$J$17,IF(D274="Other",E274))))</f>
        <v>12.174163438091993</v>
      </c>
      <c r="H274" s="176"/>
      <c r="I274" s="176"/>
      <c r="J274" s="62"/>
      <c r="K274" s="62"/>
      <c r="L274" s="62"/>
      <c r="M274" s="177"/>
      <c r="N274" s="178"/>
    </row>
    <row r="275" spans="1:14">
      <c r="A275" s="115" t="s">
        <v>1709</v>
      </c>
      <c r="B275" s="171" t="s">
        <v>1710</v>
      </c>
      <c r="C275" s="115" t="s">
        <v>842</v>
      </c>
      <c r="D275" s="115" t="s">
        <v>501</v>
      </c>
      <c r="E275" s="172">
        <v>7.5854208499999992E-2</v>
      </c>
      <c r="F275" s="125">
        <f>IF(D275="CO2",E275,IF(D275="CH4",E275*'State 2005 Data'!$J$16,IF(D275="N2O",'State 2005 Data'!$J$17,IF(D275="Other",E275))))</f>
        <v>8.4956713520000005E-2</v>
      </c>
      <c r="H275" s="176"/>
      <c r="I275" s="176"/>
      <c r="J275" s="62"/>
      <c r="K275" s="62"/>
      <c r="L275" s="62"/>
      <c r="M275" s="177"/>
      <c r="N275" s="178"/>
    </row>
    <row r="276" spans="1:14">
      <c r="A276" s="115" t="s">
        <v>1709</v>
      </c>
      <c r="B276" s="171" t="s">
        <v>1710</v>
      </c>
      <c r="C276" s="115" t="s">
        <v>842</v>
      </c>
      <c r="D276" s="115" t="s">
        <v>502</v>
      </c>
      <c r="E276" s="172">
        <v>2.0307150399999998E-2</v>
      </c>
      <c r="F276" s="125">
        <f>IF(D276="CO2",E276,IF(D276="CH4",E276*'State 2005 Data'!$J$16,IF(D276="N2O",'State 2005 Data'!$J$17,IF(D276="Other",E276))))</f>
        <v>0.88926174496644295</v>
      </c>
      <c r="H276" s="176"/>
      <c r="I276" s="176"/>
      <c r="J276" s="62"/>
      <c r="K276" s="62"/>
      <c r="L276" s="62"/>
      <c r="M276" s="177"/>
      <c r="N276" s="178"/>
    </row>
    <row r="277" spans="1:14">
      <c r="A277" s="115" t="s">
        <v>1709</v>
      </c>
      <c r="B277" s="171" t="s">
        <v>1710</v>
      </c>
      <c r="C277" s="115" t="s">
        <v>842</v>
      </c>
      <c r="D277" s="126" t="s">
        <v>490</v>
      </c>
      <c r="E277" s="172"/>
      <c r="F277" s="125">
        <f>IF(D277="CO2",E277,IF(D277="CH4",E277*'State 2005 Data'!$J$16,IF(D277="N2O",'State 2005 Data'!$J$17,IF(D277="Other",E277))))</f>
        <v>0</v>
      </c>
      <c r="H277" s="176"/>
      <c r="I277" s="176"/>
      <c r="J277" s="62"/>
      <c r="K277" s="62"/>
      <c r="L277" s="62"/>
      <c r="M277" s="177"/>
      <c r="N277" s="178"/>
    </row>
    <row r="278" spans="1:14">
      <c r="A278" s="115" t="s">
        <v>1709</v>
      </c>
      <c r="B278" s="171" t="s">
        <v>1710</v>
      </c>
      <c r="C278" s="115" t="s">
        <v>4</v>
      </c>
      <c r="D278" s="115" t="s">
        <v>493</v>
      </c>
      <c r="E278" s="172">
        <v>31.984353590306291</v>
      </c>
      <c r="F278" s="125">
        <f>IF(D278="CO2",E278,IF(D278="CH4",E278*'State 2005 Data'!$J$16,IF(D278="N2O",'State 2005 Data'!$J$17,IF(D278="Other",E278))))</f>
        <v>31.984353590306291</v>
      </c>
      <c r="H278" s="176"/>
      <c r="I278" s="176"/>
      <c r="J278" s="62"/>
      <c r="K278" s="62"/>
      <c r="L278" s="62"/>
      <c r="M278" s="177"/>
      <c r="N278" s="178"/>
    </row>
    <row r="279" spans="1:14">
      <c r="A279" s="115" t="s">
        <v>1709</v>
      </c>
      <c r="B279" s="171" t="s">
        <v>1710</v>
      </c>
      <c r="C279" s="115" t="s">
        <v>4</v>
      </c>
      <c r="D279" s="115" t="s">
        <v>501</v>
      </c>
      <c r="E279" s="172">
        <v>8.2130164830722538E-2</v>
      </c>
      <c r="F279" s="125">
        <f>IF(D279="CO2",E279,IF(D279="CH4",E279*'State 2005 Data'!$J$16,IF(D279="N2O",'State 2005 Data'!$J$17,IF(D279="Other",E279))))</f>
        <v>9.1985784610409252E-2</v>
      </c>
      <c r="H279" s="176"/>
      <c r="I279" s="176"/>
      <c r="J279" s="62"/>
      <c r="K279" s="62"/>
      <c r="L279" s="62"/>
      <c r="M279" s="177"/>
      <c r="N279" s="178"/>
    </row>
    <row r="280" spans="1:14">
      <c r="A280" s="115" t="s">
        <v>1709</v>
      </c>
      <c r="B280" s="171" t="s">
        <v>1710</v>
      </c>
      <c r="C280" s="115" t="s">
        <v>4</v>
      </c>
      <c r="D280" s="115" t="s">
        <v>502</v>
      </c>
      <c r="E280" s="172">
        <v>1.0667549093099755</v>
      </c>
      <c r="F280" s="125">
        <f>IF(D280="CO2",E280,IF(D280="CH4",E280*'State 2005 Data'!$J$16,IF(D280="N2O",'State 2005 Data'!$J$17,IF(D280="Other",E280))))</f>
        <v>0.88926174496644295</v>
      </c>
      <c r="H280" s="176"/>
      <c r="I280" s="176"/>
      <c r="J280" s="62"/>
      <c r="K280" s="62"/>
      <c r="L280" s="62"/>
      <c r="M280" s="177"/>
      <c r="N280" s="178"/>
    </row>
    <row r="281" spans="1:14">
      <c r="A281" s="115" t="s">
        <v>1709</v>
      </c>
      <c r="B281" s="171" t="s">
        <v>1710</v>
      </c>
      <c r="C281" s="115" t="s">
        <v>4</v>
      </c>
      <c r="D281" s="126" t="s">
        <v>490</v>
      </c>
      <c r="E281" s="172"/>
      <c r="F281" s="125">
        <f>IF(D281="CO2",E281,IF(D281="CH4",E281*'State 2005 Data'!$J$16,IF(D281="N2O",'State 2005 Data'!$J$17,IF(D281="Other",E281))))</f>
        <v>0</v>
      </c>
      <c r="H281" s="176"/>
      <c r="I281" s="176"/>
      <c r="J281" s="62"/>
      <c r="K281" s="62"/>
      <c r="L281" s="62"/>
      <c r="M281" s="177"/>
      <c r="N281" s="178"/>
    </row>
    <row r="282" spans="1:14">
      <c r="A282" s="115" t="s">
        <v>1709</v>
      </c>
      <c r="B282" s="171" t="s">
        <v>1710</v>
      </c>
      <c r="C282" s="115" t="s">
        <v>9</v>
      </c>
      <c r="D282" s="115" t="s">
        <v>493</v>
      </c>
      <c r="E282" s="173">
        <v>10.720007384219727</v>
      </c>
      <c r="F282" s="125">
        <f>IF(D282="CO2",E282,IF(D282="CH4",E282*'State 2005 Data'!$J$16,IF(D282="N2O",'State 2005 Data'!$J$17,IF(D282="Other",E282))))</f>
        <v>10.720007384219727</v>
      </c>
      <c r="H282" s="176"/>
      <c r="I282" s="176"/>
      <c r="J282" s="62"/>
      <c r="K282" s="62"/>
      <c r="L282" s="62"/>
      <c r="M282" s="179"/>
      <c r="N282" s="178"/>
    </row>
    <row r="283" spans="1:14">
      <c r="A283" s="115" t="s">
        <v>1709</v>
      </c>
      <c r="B283" s="171" t="s">
        <v>1710</v>
      </c>
      <c r="C283" s="115" t="s">
        <v>9</v>
      </c>
      <c r="D283" s="115" t="s">
        <v>501</v>
      </c>
      <c r="E283" s="172">
        <v>1.0689291825199037</v>
      </c>
      <c r="F283" s="125">
        <f>IF(D283="CO2",E283,IF(D283="CH4",E283*'State 2005 Data'!$J$16,IF(D283="N2O",'State 2005 Data'!$J$17,IF(D283="Other",E283))))</f>
        <v>1.1972006844222922</v>
      </c>
      <c r="H283" s="176"/>
      <c r="I283" s="176"/>
      <c r="J283" s="62"/>
      <c r="K283" s="62"/>
      <c r="L283" s="62"/>
      <c r="M283" s="177"/>
      <c r="N283" s="178"/>
    </row>
    <row r="284" spans="1:14">
      <c r="A284" s="115" t="s">
        <v>1709</v>
      </c>
      <c r="B284" s="171" t="s">
        <v>1710</v>
      </c>
      <c r="C284" s="115" t="s">
        <v>9</v>
      </c>
      <c r="D284" s="115" t="s">
        <v>502</v>
      </c>
      <c r="E284" s="172">
        <v>3.526156079221298E-2</v>
      </c>
      <c r="F284" s="125">
        <f>IF(D284="CO2",E284,IF(D284="CH4",E284*'State 2005 Data'!$J$16,IF(D284="N2O",'State 2005 Data'!$J$17,IF(D284="Other",E284))))</f>
        <v>0.88926174496644295</v>
      </c>
      <c r="H284" s="176"/>
      <c r="I284" s="176"/>
      <c r="J284" s="62"/>
      <c r="K284" s="62"/>
      <c r="L284" s="62"/>
      <c r="M284" s="177"/>
      <c r="N284" s="178"/>
    </row>
    <row r="285" spans="1:14">
      <c r="A285" s="115" t="s">
        <v>1709</v>
      </c>
      <c r="B285" s="171" t="s">
        <v>1710</v>
      </c>
      <c r="C285" s="115" t="s">
        <v>9</v>
      </c>
      <c r="D285" s="115" t="s">
        <v>490</v>
      </c>
      <c r="E285" s="172">
        <v>2.288636497563771</v>
      </c>
      <c r="F285" s="125">
        <f>IF(D285="CO2",E285,IF(D285="CH4",E285*'State 2005 Data'!$J$16,IF(D285="N2O",'State 2005 Data'!$J$17,IF(D285="Other",E285))))</f>
        <v>2.288636497563771</v>
      </c>
      <c r="H285" s="176"/>
      <c r="I285" s="176"/>
      <c r="J285" s="62"/>
      <c r="K285" s="62"/>
      <c r="L285" s="62"/>
      <c r="M285" s="177"/>
      <c r="N285" s="178"/>
    </row>
    <row r="286" spans="1:14">
      <c r="A286" s="115" t="s">
        <v>1713</v>
      </c>
      <c r="B286" s="171" t="s">
        <v>1714</v>
      </c>
      <c r="C286" s="115" t="s">
        <v>100</v>
      </c>
      <c r="D286" s="115" t="s">
        <v>493</v>
      </c>
      <c r="E286" s="174">
        <v>74.302446823678565</v>
      </c>
      <c r="F286" s="125">
        <f>IF(D286="CO2",E286,IF(D286="CH4",E286*'State 2005 Data'!$J$16,IF(D286="N2O",'State 2005 Data'!$J$17,IF(D286="Other",E286))))</f>
        <v>74.302446823678565</v>
      </c>
      <c r="H286" s="176"/>
      <c r="I286" s="176"/>
      <c r="J286" s="62"/>
      <c r="K286" s="62"/>
      <c r="L286" s="62"/>
      <c r="M286" s="180"/>
      <c r="N286" s="178"/>
    </row>
    <row r="287" spans="1:14">
      <c r="A287" s="115" t="s">
        <v>1713</v>
      </c>
      <c r="B287" s="171" t="s">
        <v>1714</v>
      </c>
      <c r="C287" s="115" t="s">
        <v>100</v>
      </c>
      <c r="D287" s="115" t="s">
        <v>501</v>
      </c>
      <c r="E287" s="174">
        <v>3.3007092749999994E-2</v>
      </c>
      <c r="F287" s="125">
        <f>IF(D287="CO2",E287,IF(D287="CH4",E287*'State 2005 Data'!$J$16,IF(D287="N2O",'State 2005 Data'!$J$17,IF(D287="Other",E287))))</f>
        <v>3.696794388E-2</v>
      </c>
      <c r="H287" s="176"/>
      <c r="I287" s="176"/>
      <c r="J287" s="62"/>
      <c r="K287" s="62"/>
      <c r="L287" s="62"/>
      <c r="M287" s="180"/>
      <c r="N287" s="178"/>
    </row>
    <row r="288" spans="1:14">
      <c r="A288" s="115" t="s">
        <v>1713</v>
      </c>
      <c r="B288" s="171" t="s">
        <v>1714</v>
      </c>
      <c r="C288" s="115" t="s">
        <v>100</v>
      </c>
      <c r="D288" s="115" t="s">
        <v>502</v>
      </c>
      <c r="E288" s="174">
        <v>0.34412862689999996</v>
      </c>
      <c r="F288" s="125">
        <f>IF(D288="CO2",E288,IF(D288="CH4",E288*'State 2005 Data'!$J$16,IF(D288="N2O",'State 2005 Data'!$J$17,IF(D288="Other",E288))))</f>
        <v>0.88926174496644295</v>
      </c>
      <c r="H288" s="176"/>
      <c r="I288" s="176"/>
      <c r="J288" s="62"/>
      <c r="K288" s="62"/>
      <c r="L288" s="62"/>
      <c r="M288" s="180"/>
      <c r="N288" s="178"/>
    </row>
    <row r="289" spans="1:14">
      <c r="A289" s="115" t="s">
        <v>1713</v>
      </c>
      <c r="B289" s="171" t="s">
        <v>1714</v>
      </c>
      <c r="C289" s="115" t="s">
        <v>100</v>
      </c>
      <c r="D289" s="126" t="s">
        <v>490</v>
      </c>
      <c r="E289" s="172"/>
      <c r="F289" s="125">
        <f>IF(D289="CO2",E289,IF(D289="CH4",E289*'State 2005 Data'!$J$16,IF(D289="N2O",'State 2005 Data'!$J$17,IF(D289="Other",E289))))</f>
        <v>0</v>
      </c>
      <c r="H289" s="176"/>
      <c r="I289" s="176"/>
      <c r="J289" s="62"/>
      <c r="K289" s="62"/>
      <c r="L289" s="62"/>
      <c r="M289" s="177"/>
      <c r="N289" s="178"/>
    </row>
    <row r="290" spans="1:14">
      <c r="A290" s="115" t="s">
        <v>1713</v>
      </c>
      <c r="B290" s="171" t="s">
        <v>1714</v>
      </c>
      <c r="C290" s="115" t="s">
        <v>842</v>
      </c>
      <c r="D290" s="115" t="s">
        <v>493</v>
      </c>
      <c r="E290" s="174">
        <v>34.50504557231578</v>
      </c>
      <c r="F290" s="125">
        <f>IF(D290="CO2",E290,IF(D290="CH4",E290*'State 2005 Data'!$J$16,IF(D290="N2O",'State 2005 Data'!$J$17,IF(D290="Other",E290))))</f>
        <v>34.50504557231578</v>
      </c>
      <c r="H290" s="176"/>
      <c r="I290" s="176"/>
      <c r="J290" s="62"/>
      <c r="K290" s="62"/>
      <c r="L290" s="62"/>
      <c r="M290" s="180"/>
      <c r="N290" s="178"/>
    </row>
    <row r="291" spans="1:14">
      <c r="A291" s="115" t="s">
        <v>1713</v>
      </c>
      <c r="B291" s="171" t="s">
        <v>1714</v>
      </c>
      <c r="C291" s="115" t="s">
        <v>842</v>
      </c>
      <c r="D291" s="115" t="s">
        <v>501</v>
      </c>
      <c r="E291" s="174">
        <v>0.30018533824999999</v>
      </c>
      <c r="F291" s="125">
        <f>IF(D291="CO2",E291,IF(D291="CH4",E291*'State 2005 Data'!$J$16,IF(D291="N2O",'State 2005 Data'!$J$17,IF(D291="Other",E291))))</f>
        <v>0.33620757884000002</v>
      </c>
      <c r="H291" s="176"/>
      <c r="I291" s="176"/>
      <c r="J291" s="62"/>
      <c r="K291" s="62"/>
      <c r="L291" s="62"/>
      <c r="M291" s="180"/>
      <c r="N291" s="178"/>
    </row>
    <row r="292" spans="1:14">
      <c r="A292" s="115" t="s">
        <v>1713</v>
      </c>
      <c r="B292" s="171" t="s">
        <v>1714</v>
      </c>
      <c r="C292" s="115" t="s">
        <v>842</v>
      </c>
      <c r="D292" s="115" t="s">
        <v>502</v>
      </c>
      <c r="E292" s="174">
        <v>6.4880577879999998E-2</v>
      </c>
      <c r="F292" s="125">
        <f>IF(D292="CO2",E292,IF(D292="CH4",E292*'State 2005 Data'!$J$16,IF(D292="N2O",'State 2005 Data'!$J$17,IF(D292="Other",E292))))</f>
        <v>0.88926174496644295</v>
      </c>
      <c r="H292" s="176"/>
      <c r="I292" s="176"/>
      <c r="J292" s="62"/>
      <c r="K292" s="62"/>
      <c r="L292" s="62"/>
      <c r="M292" s="180"/>
      <c r="N292" s="178"/>
    </row>
    <row r="293" spans="1:14">
      <c r="A293" s="115" t="s">
        <v>1713</v>
      </c>
      <c r="B293" s="171" t="s">
        <v>1714</v>
      </c>
      <c r="C293" s="115" t="s">
        <v>842</v>
      </c>
      <c r="D293" s="126" t="s">
        <v>490</v>
      </c>
      <c r="E293" s="172"/>
      <c r="F293" s="125">
        <f>IF(D293="CO2",E293,IF(D293="CH4",E293*'State 2005 Data'!$J$16,IF(D293="N2O",'State 2005 Data'!$J$17,IF(D293="Other",E293))))</f>
        <v>0</v>
      </c>
      <c r="H293" s="176"/>
      <c r="I293" s="176"/>
      <c r="J293" s="62"/>
      <c r="K293" s="62"/>
      <c r="L293" s="62"/>
      <c r="M293" s="177"/>
      <c r="N293" s="178"/>
    </row>
    <row r="294" spans="1:14">
      <c r="A294" s="115" t="s">
        <v>1713</v>
      </c>
      <c r="B294" s="171" t="s">
        <v>1714</v>
      </c>
      <c r="C294" s="115" t="s">
        <v>4</v>
      </c>
      <c r="D294" s="115" t="s">
        <v>493</v>
      </c>
      <c r="E294" s="174">
        <v>55.646309218508286</v>
      </c>
      <c r="F294" s="125">
        <f>IF(D294="CO2",E294,IF(D294="CH4",E294*'State 2005 Data'!$J$16,IF(D294="N2O",'State 2005 Data'!$J$17,IF(D294="Other",E294))))</f>
        <v>55.646309218508286</v>
      </c>
      <c r="H294" s="176"/>
      <c r="I294" s="176"/>
      <c r="J294" s="62"/>
      <c r="K294" s="62"/>
      <c r="L294" s="62"/>
      <c r="M294" s="180"/>
      <c r="N294" s="178"/>
    </row>
    <row r="295" spans="1:14">
      <c r="A295" s="115" t="s">
        <v>1713</v>
      </c>
      <c r="B295" s="171" t="s">
        <v>1714</v>
      </c>
      <c r="C295" s="115" t="s">
        <v>4</v>
      </c>
      <c r="D295" s="115" t="s">
        <v>501</v>
      </c>
      <c r="E295" s="174">
        <v>8.2130164830722538E-2</v>
      </c>
      <c r="F295" s="125">
        <f>IF(D295="CO2",E295,IF(D295="CH4",E295*'State 2005 Data'!$J$16,IF(D295="N2O",'State 2005 Data'!$J$17,IF(D295="Other",E295))))</f>
        <v>9.1985784610409252E-2</v>
      </c>
      <c r="H295" s="176"/>
      <c r="I295" s="176"/>
      <c r="J295" s="62"/>
      <c r="K295" s="62"/>
      <c r="L295" s="62"/>
      <c r="M295" s="180"/>
      <c r="N295" s="178"/>
    </row>
    <row r="296" spans="1:14">
      <c r="A296" s="115" t="s">
        <v>1713</v>
      </c>
      <c r="B296" s="171" t="s">
        <v>1714</v>
      </c>
      <c r="C296" s="115" t="s">
        <v>4</v>
      </c>
      <c r="D296" s="115" t="s">
        <v>502</v>
      </c>
      <c r="E296" s="174">
        <v>1.0667549093099755</v>
      </c>
      <c r="F296" s="125">
        <f>IF(D296="CO2",E296,IF(D296="CH4",E296*'State 2005 Data'!$J$16,IF(D296="N2O",'State 2005 Data'!$J$17,IF(D296="Other",E296))))</f>
        <v>0.88926174496644295</v>
      </c>
      <c r="H296" s="176"/>
      <c r="I296" s="176"/>
      <c r="J296" s="62"/>
      <c r="K296" s="62"/>
      <c r="L296" s="62"/>
      <c r="M296" s="180"/>
      <c r="N296" s="178"/>
    </row>
    <row r="297" spans="1:14">
      <c r="A297" s="115" t="s">
        <v>1713</v>
      </c>
      <c r="B297" s="171" t="s">
        <v>1714</v>
      </c>
      <c r="C297" s="115" t="s">
        <v>4</v>
      </c>
      <c r="D297" s="126" t="s">
        <v>490</v>
      </c>
      <c r="E297" s="172"/>
      <c r="F297" s="125">
        <f>IF(D297="CO2",E297,IF(D297="CH4",E297*'State 2005 Data'!$J$16,IF(D297="N2O",'State 2005 Data'!$J$17,IF(D297="Other",E297))))</f>
        <v>0</v>
      </c>
      <c r="H297" s="176"/>
      <c r="I297" s="176"/>
      <c r="J297" s="62"/>
      <c r="K297" s="62"/>
      <c r="L297" s="62"/>
      <c r="M297" s="177"/>
      <c r="N297" s="178"/>
    </row>
    <row r="298" spans="1:14">
      <c r="A298" s="115" t="s">
        <v>1713</v>
      </c>
      <c r="B298" s="171" t="s">
        <v>1714</v>
      </c>
      <c r="C298" s="115" t="s">
        <v>9</v>
      </c>
      <c r="D298" s="115" t="s">
        <v>493</v>
      </c>
      <c r="E298" s="175">
        <v>31.141583318786438</v>
      </c>
      <c r="F298" s="125">
        <f>IF(D298="CO2",E298,IF(D298="CH4",E298*'State 2005 Data'!$J$16,IF(D298="N2O",'State 2005 Data'!$J$17,IF(D298="Other",E298))))</f>
        <v>31.141583318786438</v>
      </c>
      <c r="H298" s="176"/>
      <c r="I298" s="176"/>
      <c r="J298" s="62"/>
      <c r="K298" s="62"/>
      <c r="L298" s="62"/>
      <c r="M298" s="181"/>
      <c r="N298" s="178"/>
    </row>
    <row r="299" spans="1:14">
      <c r="A299" s="115" t="s">
        <v>1713</v>
      </c>
      <c r="B299" s="171" t="s">
        <v>1714</v>
      </c>
      <c r="C299" s="115" t="s">
        <v>9</v>
      </c>
      <c r="D299" s="115" t="s">
        <v>501</v>
      </c>
      <c r="E299" s="174">
        <v>3.6813153683274562</v>
      </c>
      <c r="F299" s="125">
        <f>IF(D299="CO2",E299,IF(D299="CH4",E299*'State 2005 Data'!$J$16,IF(D299="N2O",'State 2005 Data'!$J$17,IF(D299="Other",E299))))</f>
        <v>4.1230732125267515</v>
      </c>
      <c r="H299" s="176"/>
      <c r="I299" s="176"/>
      <c r="J299" s="62"/>
      <c r="K299" s="62"/>
      <c r="L299" s="62"/>
      <c r="M299" s="180"/>
      <c r="N299" s="178"/>
    </row>
    <row r="300" spans="1:14">
      <c r="A300" s="115" t="s">
        <v>1713</v>
      </c>
      <c r="B300" s="171" t="s">
        <v>1714</v>
      </c>
      <c r="C300" s="115" t="s">
        <v>9</v>
      </c>
      <c r="D300" s="115" t="s">
        <v>502</v>
      </c>
      <c r="E300" s="174">
        <v>7.4628588714381883E-2</v>
      </c>
      <c r="F300" s="125">
        <f>IF(D300="CO2",E300,IF(D300="CH4",E300*'State 2005 Data'!$J$16,IF(D300="N2O",'State 2005 Data'!$J$17,IF(D300="Other",E300))))</f>
        <v>0.88926174496644295</v>
      </c>
      <c r="H300" s="176"/>
      <c r="I300" s="176"/>
      <c r="J300" s="62"/>
      <c r="K300" s="62"/>
      <c r="L300" s="62"/>
      <c r="M300" s="180"/>
      <c r="N300" s="178"/>
    </row>
    <row r="301" spans="1:14">
      <c r="A301" s="115" t="s">
        <v>1713</v>
      </c>
      <c r="B301" s="171" t="s">
        <v>1714</v>
      </c>
      <c r="C301" s="115" t="s">
        <v>9</v>
      </c>
      <c r="D301" s="115" t="s">
        <v>490</v>
      </c>
      <c r="E301" s="174">
        <v>3.739649195133214</v>
      </c>
      <c r="F301" s="125">
        <f>IF(D301="CO2",E301,IF(D301="CH4",E301*'State 2005 Data'!$J$16,IF(D301="N2O",'State 2005 Data'!$J$17,IF(D301="Other",E301))))</f>
        <v>3.739649195133214</v>
      </c>
      <c r="H301" s="176"/>
      <c r="I301" s="176"/>
      <c r="J301" s="62"/>
      <c r="K301" s="62"/>
      <c r="L301" s="62"/>
      <c r="M301" s="180"/>
      <c r="N301" s="178"/>
    </row>
    <row r="302" spans="1:14">
      <c r="A302" s="115" t="s">
        <v>1715</v>
      </c>
      <c r="B302" s="171" t="s">
        <v>1716</v>
      </c>
      <c r="C302" s="115" t="s">
        <v>100</v>
      </c>
      <c r="D302" s="115" t="s">
        <v>493</v>
      </c>
      <c r="E302" s="174">
        <v>35.160137607274301</v>
      </c>
      <c r="F302" s="125">
        <f>IF(D302="CO2",E302,IF(D302="CH4",E302*'State 2005 Data'!$J$16,IF(D302="N2O",'State 2005 Data'!$J$17,IF(D302="Other",E302))))</f>
        <v>35.160137607274301</v>
      </c>
      <c r="H302" s="176"/>
      <c r="I302" s="176"/>
      <c r="J302" s="62"/>
      <c r="K302" s="62"/>
      <c r="L302" s="62"/>
      <c r="M302" s="180"/>
      <c r="N302" s="178"/>
    </row>
    <row r="303" spans="1:14">
      <c r="A303" s="115" t="s">
        <v>1715</v>
      </c>
      <c r="B303" s="171" t="s">
        <v>1716</v>
      </c>
      <c r="C303" s="115" t="s">
        <v>100</v>
      </c>
      <c r="D303" s="115" t="s">
        <v>501</v>
      </c>
      <c r="E303" s="174">
        <v>1.1656097749999999E-2</v>
      </c>
      <c r="F303" s="125">
        <f>IF(D303="CO2",E303,IF(D303="CH4",E303*'State 2005 Data'!$J$16,IF(D303="N2O",'State 2005 Data'!$J$17,IF(D303="Other",E303))))</f>
        <v>1.305482948E-2</v>
      </c>
      <c r="H303" s="176"/>
      <c r="I303" s="176"/>
      <c r="J303" s="62"/>
      <c r="K303" s="62"/>
      <c r="L303" s="62"/>
      <c r="M303" s="180"/>
      <c r="N303" s="178"/>
    </row>
    <row r="304" spans="1:14">
      <c r="A304" s="115" t="s">
        <v>1715</v>
      </c>
      <c r="B304" s="171" t="s">
        <v>1716</v>
      </c>
      <c r="C304" s="115" t="s">
        <v>100</v>
      </c>
      <c r="D304" s="115" t="s">
        <v>502</v>
      </c>
      <c r="E304" s="174">
        <v>0.16249772523999997</v>
      </c>
      <c r="F304" s="125">
        <f>IF(D304="CO2",E304,IF(D304="CH4",E304*'State 2005 Data'!$J$16,IF(D304="N2O",'State 2005 Data'!$J$17,IF(D304="Other",E304))))</f>
        <v>0.88926174496644295</v>
      </c>
      <c r="H304" s="176"/>
      <c r="I304" s="176"/>
      <c r="J304" s="62"/>
      <c r="K304" s="62"/>
      <c r="L304" s="62"/>
      <c r="M304" s="180"/>
      <c r="N304" s="178"/>
    </row>
    <row r="305" spans="1:14">
      <c r="A305" s="115" t="s">
        <v>1715</v>
      </c>
      <c r="B305" s="171" t="s">
        <v>1716</v>
      </c>
      <c r="C305" s="115" t="s">
        <v>100</v>
      </c>
      <c r="D305" s="126" t="s">
        <v>490</v>
      </c>
      <c r="E305" s="172"/>
      <c r="F305" s="125">
        <f>IF(D305="CO2",E305,IF(D305="CH4",E305*'State 2005 Data'!$J$16,IF(D305="N2O",'State 2005 Data'!$J$17,IF(D305="Other",E305))))</f>
        <v>0</v>
      </c>
      <c r="H305" s="176"/>
      <c r="I305" s="176"/>
      <c r="J305" s="62"/>
      <c r="K305" s="62"/>
      <c r="L305" s="62"/>
      <c r="M305" s="177"/>
      <c r="N305" s="178"/>
    </row>
    <row r="306" spans="1:14">
      <c r="A306" s="115" t="s">
        <v>1715</v>
      </c>
      <c r="B306" s="171" t="s">
        <v>1716</v>
      </c>
      <c r="C306" s="115" t="s">
        <v>842</v>
      </c>
      <c r="D306" s="115" t="s">
        <v>493</v>
      </c>
      <c r="E306" s="174">
        <v>15.045440852904015</v>
      </c>
      <c r="F306" s="125">
        <f>IF(D306="CO2",E306,IF(D306="CH4",E306*'State 2005 Data'!$J$16,IF(D306="N2O",'State 2005 Data'!$J$17,IF(D306="Other",E306))))</f>
        <v>15.045440852904015</v>
      </c>
      <c r="H306" s="176"/>
      <c r="I306" s="176"/>
      <c r="J306" s="62"/>
      <c r="K306" s="62"/>
      <c r="L306" s="62"/>
      <c r="M306" s="180"/>
      <c r="N306" s="178"/>
    </row>
    <row r="307" spans="1:14">
      <c r="A307" s="115" t="s">
        <v>1715</v>
      </c>
      <c r="B307" s="171" t="s">
        <v>1716</v>
      </c>
      <c r="C307" s="115" t="s">
        <v>842</v>
      </c>
      <c r="D307" s="115" t="s">
        <v>501</v>
      </c>
      <c r="E307" s="174">
        <v>0.12688159099999999</v>
      </c>
      <c r="F307" s="125">
        <f>IF(D307="CO2",E307,IF(D307="CH4",E307*'State 2005 Data'!$J$16,IF(D307="N2O",'State 2005 Data'!$J$17,IF(D307="Other",E307))))</f>
        <v>0.14210738192</v>
      </c>
      <c r="H307" s="176"/>
      <c r="I307" s="176"/>
      <c r="J307" s="62"/>
      <c r="K307" s="62"/>
      <c r="L307" s="62"/>
      <c r="M307" s="180"/>
      <c r="N307" s="178"/>
    </row>
    <row r="308" spans="1:14">
      <c r="A308" s="115" t="s">
        <v>1715</v>
      </c>
      <c r="B308" s="171" t="s">
        <v>1716</v>
      </c>
      <c r="C308" s="115" t="s">
        <v>842</v>
      </c>
      <c r="D308" s="115" t="s">
        <v>502</v>
      </c>
      <c r="E308" s="174">
        <v>2.8302097039999995E-2</v>
      </c>
      <c r="F308" s="125">
        <f>IF(D308="CO2",E308,IF(D308="CH4",E308*'State 2005 Data'!$J$16,IF(D308="N2O",'State 2005 Data'!$J$17,IF(D308="Other",E308))))</f>
        <v>0.88926174496644295</v>
      </c>
      <c r="H308" s="176"/>
      <c r="I308" s="176"/>
      <c r="J308" s="62"/>
      <c r="K308" s="62"/>
      <c r="L308" s="62"/>
      <c r="M308" s="180"/>
      <c r="N308" s="178"/>
    </row>
    <row r="309" spans="1:14">
      <c r="A309" s="115" t="s">
        <v>1715</v>
      </c>
      <c r="B309" s="171" t="s">
        <v>1716</v>
      </c>
      <c r="C309" s="115" t="s">
        <v>842</v>
      </c>
      <c r="D309" s="126" t="s">
        <v>490</v>
      </c>
      <c r="E309" s="172"/>
      <c r="F309" s="125">
        <f>IF(D309="CO2",E309,IF(D309="CH4",E309*'State 2005 Data'!$J$16,IF(D309="N2O",'State 2005 Data'!$J$17,IF(D309="Other",E309))))</f>
        <v>0</v>
      </c>
      <c r="H309" s="176"/>
      <c r="I309" s="176"/>
      <c r="J309" s="62"/>
      <c r="K309" s="62"/>
      <c r="L309" s="62"/>
      <c r="M309" s="177"/>
      <c r="N309" s="178"/>
    </row>
    <row r="310" spans="1:14">
      <c r="A310" s="115" t="s">
        <v>1715</v>
      </c>
      <c r="B310" s="171" t="s">
        <v>1716</v>
      </c>
      <c r="C310" s="115" t="s">
        <v>4</v>
      </c>
      <c r="D310" s="115" t="s">
        <v>493</v>
      </c>
      <c r="E310" s="174">
        <v>36.514380807319171</v>
      </c>
      <c r="F310" s="125">
        <f>IF(D310="CO2",E310,IF(D310="CH4",E310*'State 2005 Data'!$J$16,IF(D310="N2O",'State 2005 Data'!$J$17,IF(D310="Other",E310))))</f>
        <v>36.514380807319171</v>
      </c>
      <c r="H310" s="176"/>
      <c r="I310" s="176"/>
      <c r="J310" s="62"/>
      <c r="K310" s="62"/>
      <c r="L310" s="62"/>
      <c r="M310" s="180"/>
      <c r="N310" s="178"/>
    </row>
    <row r="311" spans="1:14">
      <c r="A311" s="115" t="s">
        <v>1715</v>
      </c>
      <c r="B311" s="171" t="s">
        <v>1716</v>
      </c>
      <c r="C311" s="115" t="s">
        <v>4</v>
      </c>
      <c r="D311" s="115" t="s">
        <v>501</v>
      </c>
      <c r="E311" s="174">
        <v>8.2130164830722538E-2</v>
      </c>
      <c r="F311" s="125">
        <f>IF(D311="CO2",E311,IF(D311="CH4",E311*'State 2005 Data'!$J$16,IF(D311="N2O",'State 2005 Data'!$J$17,IF(D311="Other",E311))))</f>
        <v>9.1985784610409252E-2</v>
      </c>
      <c r="H311" s="176"/>
      <c r="I311" s="176"/>
      <c r="J311" s="62"/>
      <c r="K311" s="62"/>
      <c r="L311" s="62"/>
      <c r="M311" s="180"/>
      <c r="N311" s="178"/>
    </row>
    <row r="312" spans="1:14">
      <c r="A312" s="115" t="s">
        <v>1715</v>
      </c>
      <c r="B312" s="171" t="s">
        <v>1716</v>
      </c>
      <c r="C312" s="115" t="s">
        <v>4</v>
      </c>
      <c r="D312" s="115" t="s">
        <v>502</v>
      </c>
      <c r="E312" s="174">
        <v>1.0667549093099755</v>
      </c>
      <c r="F312" s="125">
        <f>IF(D312="CO2",E312,IF(D312="CH4",E312*'State 2005 Data'!$J$16,IF(D312="N2O",'State 2005 Data'!$J$17,IF(D312="Other",E312))))</f>
        <v>0.88926174496644295</v>
      </c>
      <c r="H312" s="176"/>
      <c r="I312" s="176"/>
      <c r="J312" s="62"/>
      <c r="K312" s="62"/>
      <c r="L312" s="62"/>
      <c r="M312" s="180"/>
      <c r="N312" s="178"/>
    </row>
    <row r="313" spans="1:14">
      <c r="A313" s="115" t="s">
        <v>1715</v>
      </c>
      <c r="B313" s="171" t="s">
        <v>1716</v>
      </c>
      <c r="C313" s="115" t="s">
        <v>4</v>
      </c>
      <c r="D313" s="126" t="s">
        <v>490</v>
      </c>
      <c r="E313" s="172"/>
      <c r="F313" s="125">
        <f>IF(D313="CO2",E313,IF(D313="CH4",E313*'State 2005 Data'!$J$16,IF(D313="N2O",'State 2005 Data'!$J$17,IF(D313="Other",E313))))</f>
        <v>0</v>
      </c>
      <c r="H313" s="176"/>
      <c r="I313" s="176"/>
      <c r="J313" s="62"/>
      <c r="K313" s="62"/>
      <c r="L313" s="62"/>
      <c r="M313" s="177"/>
      <c r="N313" s="178"/>
    </row>
    <row r="314" spans="1:14">
      <c r="A314" s="115" t="s">
        <v>1715</v>
      </c>
      <c r="B314" s="171" t="s">
        <v>1716</v>
      </c>
      <c r="C314" s="115" t="s">
        <v>9</v>
      </c>
      <c r="D314" s="115" t="s">
        <v>493</v>
      </c>
      <c r="E314" s="175">
        <v>15.028759977351619</v>
      </c>
      <c r="F314" s="125">
        <f>IF(D314="CO2",E314,IF(D314="CH4",E314*'State 2005 Data'!$J$16,IF(D314="N2O",'State 2005 Data'!$J$17,IF(D314="Other",E314))))</f>
        <v>15.028759977351619</v>
      </c>
      <c r="H314" s="176"/>
      <c r="I314" s="176"/>
      <c r="J314" s="62"/>
      <c r="K314" s="62"/>
      <c r="L314" s="62"/>
      <c r="M314" s="181"/>
      <c r="N314" s="178"/>
    </row>
    <row r="315" spans="1:14">
      <c r="A315" s="115" t="s">
        <v>1715</v>
      </c>
      <c r="B315" s="171" t="s">
        <v>1716</v>
      </c>
      <c r="C315" s="115" t="s">
        <v>9</v>
      </c>
      <c r="D315" s="115" t="s">
        <v>501</v>
      </c>
      <c r="E315" s="174">
        <v>1.7935344935747464</v>
      </c>
      <c r="F315" s="125">
        <f>IF(D315="CO2",E315,IF(D315="CH4",E315*'State 2005 Data'!$J$16,IF(D315="N2O",'State 2005 Data'!$J$17,IF(D315="Other",E315))))</f>
        <v>2.0087586328037159</v>
      </c>
      <c r="H315" s="176"/>
      <c r="I315" s="176"/>
      <c r="J315" s="62"/>
      <c r="K315" s="62"/>
      <c r="L315" s="62"/>
      <c r="M315" s="180"/>
      <c r="N315" s="178"/>
    </row>
    <row r="316" spans="1:14">
      <c r="A316" s="115" t="s">
        <v>1715</v>
      </c>
      <c r="B316" s="171" t="s">
        <v>1716</v>
      </c>
      <c r="C316" s="115" t="s">
        <v>9</v>
      </c>
      <c r="D316" s="115" t="s">
        <v>502</v>
      </c>
      <c r="E316" s="174">
        <v>6.4795824067013799E-2</v>
      </c>
      <c r="F316" s="125">
        <f>IF(D316="CO2",E316,IF(D316="CH4",E316*'State 2005 Data'!$J$16,IF(D316="N2O",'State 2005 Data'!$J$17,IF(D316="Other",E316))))</f>
        <v>0.88926174496644295</v>
      </c>
      <c r="H316" s="176"/>
      <c r="I316" s="176"/>
      <c r="J316" s="62"/>
      <c r="K316" s="62"/>
      <c r="L316" s="62"/>
      <c r="M316" s="180"/>
      <c r="N316" s="178"/>
    </row>
    <row r="317" spans="1:14">
      <c r="A317" s="115" t="s">
        <v>1715</v>
      </c>
      <c r="B317" s="171" t="s">
        <v>1716</v>
      </c>
      <c r="C317" s="115" t="s">
        <v>9</v>
      </c>
      <c r="D317" s="115" t="s">
        <v>490</v>
      </c>
      <c r="E317" s="174">
        <v>1.9438149569357062</v>
      </c>
      <c r="F317" s="125">
        <f>IF(D317="CO2",E317,IF(D317="CH4",E317*'State 2005 Data'!$J$16,IF(D317="N2O",'State 2005 Data'!$J$17,IF(D317="Other",E317))))</f>
        <v>1.9438149569357062</v>
      </c>
      <c r="H317" s="176"/>
      <c r="I317" s="176"/>
      <c r="J317" s="62"/>
      <c r="K317" s="62"/>
      <c r="L317" s="62"/>
      <c r="M317" s="180"/>
      <c r="N317" s="178"/>
    </row>
    <row r="318" spans="1:14">
      <c r="A318" s="115" t="s">
        <v>1724</v>
      </c>
      <c r="B318" s="171" t="s">
        <v>1725</v>
      </c>
      <c r="C318" s="115" t="s">
        <v>100</v>
      </c>
      <c r="D318" s="115" t="s">
        <v>493</v>
      </c>
      <c r="E318" s="174">
        <v>26.121217160085248</v>
      </c>
      <c r="F318" s="125">
        <f>IF(D318="CO2",E318,IF(D318="CH4",E318*'State 2005 Data'!$J$16,IF(D318="N2O",'State 2005 Data'!$J$17,IF(D318="Other",E318))))</f>
        <v>26.121217160085248</v>
      </c>
      <c r="H318" s="176"/>
      <c r="I318" s="176"/>
      <c r="J318" s="62"/>
      <c r="K318" s="62"/>
      <c r="L318" s="62"/>
      <c r="M318" s="180"/>
      <c r="N318" s="178"/>
    </row>
    <row r="319" spans="1:14">
      <c r="A319" s="115" t="s">
        <v>1724</v>
      </c>
      <c r="B319" s="171" t="s">
        <v>1725</v>
      </c>
      <c r="C319" s="115" t="s">
        <v>100</v>
      </c>
      <c r="D319" s="115" t="s">
        <v>501</v>
      </c>
      <c r="E319" s="174">
        <v>8.4860812500000011E-3</v>
      </c>
      <c r="F319" s="125">
        <f>IF(D319="CO2",E319,IF(D319="CH4",E319*'State 2005 Data'!$J$16,IF(D319="N2O",'State 2005 Data'!$J$17,IF(D319="Other",E319))))</f>
        <v>9.5044110000000025E-3</v>
      </c>
      <c r="H319" s="176"/>
      <c r="I319" s="176"/>
      <c r="J319" s="62"/>
      <c r="K319" s="62"/>
      <c r="L319" s="62"/>
      <c r="M319" s="180"/>
      <c r="N319" s="178"/>
    </row>
    <row r="320" spans="1:14">
      <c r="A320" s="115" t="s">
        <v>1724</v>
      </c>
      <c r="B320" s="171" t="s">
        <v>1725</v>
      </c>
      <c r="C320" s="115" t="s">
        <v>100</v>
      </c>
      <c r="D320" s="115" t="s">
        <v>502</v>
      </c>
      <c r="E320" s="174">
        <v>9.0507558719999992E-2</v>
      </c>
      <c r="F320" s="125">
        <f>IF(D320="CO2",E320,IF(D320="CH4",E320*'State 2005 Data'!$J$16,IF(D320="N2O",'State 2005 Data'!$J$17,IF(D320="Other",E320))))</f>
        <v>0.88926174496644295</v>
      </c>
      <c r="H320" s="176"/>
      <c r="I320" s="176"/>
      <c r="J320" s="62"/>
      <c r="K320" s="62"/>
      <c r="L320" s="62"/>
      <c r="M320" s="180"/>
      <c r="N320" s="178"/>
    </row>
    <row r="321" spans="1:14">
      <c r="A321" s="115" t="s">
        <v>1724</v>
      </c>
      <c r="B321" s="171" t="s">
        <v>1725</v>
      </c>
      <c r="C321" s="115" t="s">
        <v>100</v>
      </c>
      <c r="D321" s="126" t="s">
        <v>490</v>
      </c>
      <c r="E321" s="172"/>
      <c r="F321" s="125">
        <f>IF(D321="CO2",E321,IF(D321="CH4",E321*'State 2005 Data'!$J$16,IF(D321="N2O",'State 2005 Data'!$J$17,IF(D321="Other",E321))))</f>
        <v>0</v>
      </c>
      <c r="H321" s="176"/>
      <c r="I321" s="176"/>
      <c r="J321" s="62"/>
      <c r="K321" s="62"/>
      <c r="L321" s="62"/>
      <c r="M321" s="177"/>
      <c r="N321" s="178"/>
    </row>
    <row r="322" spans="1:14">
      <c r="A322" s="115" t="s">
        <v>1724</v>
      </c>
      <c r="B322" s="171" t="s">
        <v>1725</v>
      </c>
      <c r="C322" s="115" t="s">
        <v>842</v>
      </c>
      <c r="D322" s="115" t="s">
        <v>493</v>
      </c>
      <c r="E322" s="174">
        <v>3.9809726960932164</v>
      </c>
      <c r="F322" s="125">
        <f>IF(D322="CO2",E322,IF(D322="CH4",E322*'State 2005 Data'!$J$16,IF(D322="N2O",'State 2005 Data'!$J$17,IF(D322="Other",E322))))</f>
        <v>3.9809726960932164</v>
      </c>
      <c r="H322" s="176"/>
      <c r="I322" s="176"/>
      <c r="J322" s="62"/>
      <c r="K322" s="62"/>
      <c r="L322" s="62"/>
      <c r="M322" s="180"/>
      <c r="N322" s="178"/>
    </row>
    <row r="323" spans="1:14">
      <c r="A323" s="115" t="s">
        <v>1724</v>
      </c>
      <c r="B323" s="171" t="s">
        <v>1725</v>
      </c>
      <c r="C323" s="115" t="s">
        <v>842</v>
      </c>
      <c r="D323" s="115" t="s">
        <v>501</v>
      </c>
      <c r="E323" s="174">
        <v>2.5710086499999996E-2</v>
      </c>
      <c r="F323" s="125">
        <f>IF(D323="CO2",E323,IF(D323="CH4",E323*'State 2005 Data'!$J$16,IF(D323="N2O",'State 2005 Data'!$J$17,IF(D323="Other",E323))))</f>
        <v>2.8795296879999998E-2</v>
      </c>
      <c r="H323" s="176"/>
      <c r="I323" s="176"/>
      <c r="J323" s="62"/>
      <c r="K323" s="62"/>
      <c r="L323" s="62"/>
      <c r="M323" s="180"/>
      <c r="N323" s="178"/>
    </row>
    <row r="324" spans="1:14">
      <c r="A324" s="115" t="s">
        <v>1724</v>
      </c>
      <c r="B324" s="171" t="s">
        <v>1725</v>
      </c>
      <c r="C324" s="115" t="s">
        <v>842</v>
      </c>
      <c r="D324" s="115" t="s">
        <v>502</v>
      </c>
      <c r="E324" s="174">
        <v>5.6117929599999988E-3</v>
      </c>
      <c r="F324" s="125">
        <f>IF(D324="CO2",E324,IF(D324="CH4",E324*'State 2005 Data'!$J$16,IF(D324="N2O",'State 2005 Data'!$J$17,IF(D324="Other",E324))))</f>
        <v>0.88926174496644295</v>
      </c>
      <c r="H324" s="176"/>
      <c r="I324" s="176"/>
      <c r="J324" s="62"/>
      <c r="K324" s="62"/>
      <c r="L324" s="62"/>
      <c r="M324" s="180"/>
      <c r="N324" s="178"/>
    </row>
    <row r="325" spans="1:14">
      <c r="A325" s="115" t="s">
        <v>1724</v>
      </c>
      <c r="B325" s="171" t="s">
        <v>1725</v>
      </c>
      <c r="C325" s="115" t="s">
        <v>842</v>
      </c>
      <c r="D325" s="126" t="s">
        <v>490</v>
      </c>
      <c r="E325" s="172"/>
      <c r="F325" s="125">
        <f>IF(D325="CO2",E325,IF(D325="CH4",E325*'State 2005 Data'!$J$16,IF(D325="N2O",'State 2005 Data'!$J$17,IF(D325="Other",E325))))</f>
        <v>0</v>
      </c>
      <c r="H325" s="176"/>
      <c r="I325" s="176"/>
      <c r="J325" s="62"/>
      <c r="K325" s="62"/>
      <c r="L325" s="62"/>
      <c r="M325" s="177"/>
      <c r="N325" s="178"/>
    </row>
    <row r="326" spans="1:14">
      <c r="A326" s="115" t="s">
        <v>1724</v>
      </c>
      <c r="B326" s="171" t="s">
        <v>1725</v>
      </c>
      <c r="C326" s="115" t="s">
        <v>4</v>
      </c>
      <c r="D326" s="115" t="s">
        <v>493</v>
      </c>
      <c r="E326" s="174">
        <v>16.784247192510229</v>
      </c>
      <c r="F326" s="125">
        <f>IF(D326="CO2",E326,IF(D326="CH4",E326*'State 2005 Data'!$J$16,IF(D326="N2O",'State 2005 Data'!$J$17,IF(D326="Other",E326))))</f>
        <v>16.784247192510229</v>
      </c>
      <c r="I326" s="176"/>
      <c r="J326" s="62"/>
      <c r="K326" s="62"/>
      <c r="L326" s="62"/>
      <c r="M326" s="180"/>
      <c r="N326" s="178"/>
    </row>
    <row r="327" spans="1:14">
      <c r="A327" s="115" t="s">
        <v>1724</v>
      </c>
      <c r="B327" s="171" t="s">
        <v>1725</v>
      </c>
      <c r="C327" s="115" t="s">
        <v>4</v>
      </c>
      <c r="D327" s="115" t="s">
        <v>501</v>
      </c>
      <c r="E327" s="174">
        <v>8.2130164830722538E-2</v>
      </c>
      <c r="F327" s="125">
        <f>IF(D327="CO2",E327,IF(D327="CH4",E327*'State 2005 Data'!$J$16,IF(D327="N2O",'State 2005 Data'!$J$17,IF(D327="Other",E327))))</f>
        <v>9.1985784610409252E-2</v>
      </c>
      <c r="I327" s="176"/>
      <c r="J327" s="62"/>
      <c r="K327" s="62"/>
      <c r="L327" s="62"/>
      <c r="M327" s="180"/>
      <c r="N327" s="178"/>
    </row>
    <row r="328" spans="1:14">
      <c r="A328" s="115" t="s">
        <v>1724</v>
      </c>
      <c r="B328" s="171" t="s">
        <v>1725</v>
      </c>
      <c r="C328" s="115" t="s">
        <v>4</v>
      </c>
      <c r="D328" s="115" t="s">
        <v>502</v>
      </c>
      <c r="E328" s="174">
        <v>1.0667549093099755</v>
      </c>
      <c r="F328" s="125">
        <f>IF(D328="CO2",E328,IF(D328="CH4",E328*'State 2005 Data'!$J$16,IF(D328="N2O",'State 2005 Data'!$J$17,IF(D328="Other",E328))))</f>
        <v>0.88926174496644295</v>
      </c>
      <c r="I328" s="176"/>
      <c r="J328" s="62"/>
      <c r="K328" s="62"/>
      <c r="L328" s="62"/>
      <c r="M328" s="180"/>
      <c r="N328" s="178"/>
    </row>
    <row r="329" spans="1:14">
      <c r="A329" s="115" t="s">
        <v>1724</v>
      </c>
      <c r="B329" s="171" t="s">
        <v>1725</v>
      </c>
      <c r="C329" s="115" t="s">
        <v>4</v>
      </c>
      <c r="D329" s="126" t="s">
        <v>490</v>
      </c>
      <c r="E329" s="172"/>
      <c r="F329" s="125">
        <f>IF(D329="CO2",E329,IF(D329="CH4",E329*'State 2005 Data'!$J$16,IF(D329="N2O",'State 2005 Data'!$J$17,IF(D329="Other",E329))))</f>
        <v>0</v>
      </c>
      <c r="I329" s="176"/>
      <c r="J329" s="62"/>
      <c r="K329" s="62"/>
      <c r="L329" s="62"/>
      <c r="M329" s="177"/>
      <c r="N329" s="178"/>
    </row>
    <row r="330" spans="1:14">
      <c r="A330" s="115" t="s">
        <v>1724</v>
      </c>
      <c r="B330" s="171" t="s">
        <v>1725</v>
      </c>
      <c r="C330" s="115" t="s">
        <v>9</v>
      </c>
      <c r="D330" s="115" t="s">
        <v>493</v>
      </c>
      <c r="E330" s="175">
        <v>3.5286096234909947</v>
      </c>
      <c r="F330" s="125">
        <f>IF(D330="CO2",E330,IF(D330="CH4",E330*'State 2005 Data'!$J$16,IF(D330="N2O",'State 2005 Data'!$J$17,IF(D330="Other",E330))))</f>
        <v>3.5286096234909947</v>
      </c>
      <c r="I330" s="176"/>
      <c r="J330" s="62"/>
      <c r="K330" s="62"/>
      <c r="L330" s="62"/>
      <c r="M330" s="181"/>
      <c r="N330" s="178"/>
    </row>
    <row r="331" spans="1:14">
      <c r="A331" s="115" t="s">
        <v>1724</v>
      </c>
      <c r="B331" s="171" t="s">
        <v>1725</v>
      </c>
      <c r="C331" s="115" t="s">
        <v>9</v>
      </c>
      <c r="D331" s="115" t="s">
        <v>501</v>
      </c>
      <c r="E331" s="174">
        <v>1.1301796988561517</v>
      </c>
      <c r="F331" s="125">
        <f>IF(D331="CO2",E331,IF(D331="CH4",E331*'State 2005 Data'!$J$16,IF(D331="N2O",'State 2005 Data'!$J$17,IF(D331="Other",E331))))</f>
        <v>1.2658012627188899</v>
      </c>
      <c r="I331" s="176"/>
      <c r="J331" s="62"/>
      <c r="K331" s="62"/>
      <c r="L331" s="62"/>
      <c r="M331" s="180"/>
      <c r="N331" s="178"/>
    </row>
    <row r="332" spans="1:14">
      <c r="A332" s="115" t="s">
        <v>1724</v>
      </c>
      <c r="B332" s="171" t="s">
        <v>1725</v>
      </c>
      <c r="C332" s="115" t="s">
        <v>9</v>
      </c>
      <c r="D332" s="115" t="s">
        <v>502</v>
      </c>
      <c r="E332" s="174">
        <v>6.9108538810215871E-3</v>
      </c>
      <c r="F332" s="125">
        <f>IF(D332="CO2",E332,IF(D332="CH4",E332*'State 2005 Data'!$J$16,IF(D332="N2O",'State 2005 Data'!$J$17,IF(D332="Other",E332))))</f>
        <v>0.88926174496644295</v>
      </c>
      <c r="I332" s="176"/>
      <c r="J332" s="62"/>
      <c r="K332" s="62"/>
      <c r="L332" s="62"/>
      <c r="M332" s="180"/>
      <c r="N332" s="178"/>
    </row>
    <row r="333" spans="1:14">
      <c r="A333" s="115" t="s">
        <v>1724</v>
      </c>
      <c r="B333" s="171" t="s">
        <v>1725</v>
      </c>
      <c r="C333" s="115" t="s">
        <v>9</v>
      </c>
      <c r="D333" s="115" t="s">
        <v>490</v>
      </c>
      <c r="E333" s="174">
        <v>0.90402756149910923</v>
      </c>
      <c r="F333" s="125">
        <f>IF(D333="CO2",E333,IF(D333="CH4",E333*'State 2005 Data'!$J$16,IF(D333="N2O",'State 2005 Data'!$J$17,IF(D333="Other",E333))))</f>
        <v>0.90402756149910923</v>
      </c>
      <c r="I333" s="176"/>
      <c r="J333" s="62"/>
      <c r="K333" s="62"/>
      <c r="L333" s="62"/>
      <c r="M333" s="180"/>
      <c r="N333" s="178"/>
    </row>
    <row r="334" spans="1:14">
      <c r="A334" s="115" t="s">
        <v>1728</v>
      </c>
      <c r="B334" s="171" t="s">
        <v>1729</v>
      </c>
      <c r="C334" s="115" t="s">
        <v>100</v>
      </c>
      <c r="D334" s="115" t="s">
        <v>493</v>
      </c>
      <c r="E334" s="174">
        <v>19.073403286742497</v>
      </c>
      <c r="F334" s="125">
        <f>IF(D334="CO2",E334,IF(D334="CH4",E334*'State 2005 Data'!$J$16,IF(D334="N2O",'State 2005 Data'!$J$17,IF(D334="Other",E334))))</f>
        <v>19.073403286742497</v>
      </c>
      <c r="I334" s="176"/>
      <c r="J334" s="62"/>
      <c r="K334" s="62"/>
      <c r="L334" s="62"/>
      <c r="M334" s="180"/>
      <c r="N334" s="178"/>
    </row>
    <row r="335" spans="1:14">
      <c r="A335" s="115" t="s">
        <v>1728</v>
      </c>
      <c r="B335" s="171" t="s">
        <v>1729</v>
      </c>
      <c r="C335" s="115" t="s">
        <v>100</v>
      </c>
      <c r="D335" s="115" t="s">
        <v>501</v>
      </c>
      <c r="E335" s="174">
        <v>6.8025587499999998E-3</v>
      </c>
      <c r="F335" s="125">
        <f>IF(D335="CO2",E335,IF(D335="CH4",E335*'State 2005 Data'!$J$16,IF(D335="N2O",'State 2005 Data'!$J$17,IF(D335="Other",E335))))</f>
        <v>7.6188658000000001E-3</v>
      </c>
      <c r="I335" s="176"/>
      <c r="J335" s="62"/>
      <c r="K335" s="62"/>
      <c r="L335" s="62"/>
      <c r="M335" s="180"/>
      <c r="N335" s="178"/>
    </row>
    <row r="336" spans="1:14">
      <c r="A336" s="115" t="s">
        <v>1728</v>
      </c>
      <c r="B336" s="171" t="s">
        <v>1729</v>
      </c>
      <c r="C336" s="115" t="s">
        <v>100</v>
      </c>
      <c r="D336" s="115" t="s">
        <v>502</v>
      </c>
      <c r="E336" s="174">
        <v>6.0822753599999994E-2</v>
      </c>
      <c r="F336" s="125">
        <f>IF(D336="CO2",E336,IF(D336="CH4",E336*'State 2005 Data'!$J$16,IF(D336="N2O",'State 2005 Data'!$J$17,IF(D336="Other",E336))))</f>
        <v>0.88926174496644295</v>
      </c>
      <c r="I336" s="176"/>
      <c r="J336" s="62"/>
      <c r="K336" s="62"/>
      <c r="L336" s="62"/>
      <c r="M336" s="180"/>
      <c r="N336" s="178"/>
    </row>
    <row r="337" spans="1:14">
      <c r="A337" s="115" t="s">
        <v>1728</v>
      </c>
      <c r="B337" s="171" t="s">
        <v>1729</v>
      </c>
      <c r="C337" s="115" t="s">
        <v>100</v>
      </c>
      <c r="D337" s="126" t="s">
        <v>490</v>
      </c>
      <c r="E337" s="172"/>
      <c r="F337" s="125">
        <f>IF(D337="CO2",E337,IF(D337="CH4",E337*'State 2005 Data'!$J$16,IF(D337="N2O",'State 2005 Data'!$J$17,IF(D337="Other",E337))))</f>
        <v>0</v>
      </c>
      <c r="I337" s="176"/>
      <c r="J337" s="62"/>
      <c r="K337" s="62"/>
      <c r="L337" s="62"/>
      <c r="M337" s="177"/>
      <c r="N337" s="178"/>
    </row>
    <row r="338" spans="1:14">
      <c r="A338" s="115" t="s">
        <v>1728</v>
      </c>
      <c r="B338" s="171" t="s">
        <v>1729</v>
      </c>
      <c r="C338" s="115" t="s">
        <v>842</v>
      </c>
      <c r="D338" s="115" t="s">
        <v>493</v>
      </c>
      <c r="E338" s="174">
        <v>28.19990849989653</v>
      </c>
      <c r="F338" s="125">
        <f>IF(D338="CO2",E338,IF(D338="CH4",E338*'State 2005 Data'!$J$16,IF(D338="N2O",'State 2005 Data'!$J$17,IF(D338="Other",E338))))</f>
        <v>28.19990849989653</v>
      </c>
      <c r="I338" s="176"/>
      <c r="J338" s="62"/>
      <c r="K338" s="62"/>
      <c r="L338" s="62"/>
      <c r="M338" s="180"/>
      <c r="N338" s="178"/>
    </row>
    <row r="339" spans="1:14">
      <c r="A339" s="115" t="s">
        <v>1728</v>
      </c>
      <c r="B339" s="171" t="s">
        <v>1729</v>
      </c>
      <c r="C339" s="115" t="s">
        <v>842</v>
      </c>
      <c r="D339" s="115" t="s">
        <v>501</v>
      </c>
      <c r="E339" s="174">
        <v>8.2088608249999986E-2</v>
      </c>
      <c r="F339" s="125">
        <f>IF(D339="CO2",E339,IF(D339="CH4",E339*'State 2005 Data'!$J$16,IF(D339="N2O",'State 2005 Data'!$J$17,IF(D339="Other",E339))))</f>
        <v>9.1939241239999997E-2</v>
      </c>
      <c r="I339" s="176"/>
      <c r="J339" s="62"/>
      <c r="K339" s="62"/>
      <c r="L339" s="62"/>
      <c r="M339" s="180"/>
      <c r="N339" s="178"/>
    </row>
    <row r="340" spans="1:14">
      <c r="A340" s="115" t="s">
        <v>1728</v>
      </c>
      <c r="B340" s="171" t="s">
        <v>1729</v>
      </c>
      <c r="C340" s="115" t="s">
        <v>842</v>
      </c>
      <c r="D340" s="115" t="s">
        <v>502</v>
      </c>
      <c r="E340" s="174">
        <v>2.7936069599999998E-2</v>
      </c>
      <c r="F340" s="125">
        <f>IF(D340="CO2",E340,IF(D340="CH4",E340*'State 2005 Data'!$J$16,IF(D340="N2O",'State 2005 Data'!$J$17,IF(D340="Other",E340))))</f>
        <v>0.88926174496644295</v>
      </c>
      <c r="I340" s="176"/>
      <c r="J340" s="62"/>
      <c r="K340" s="62"/>
      <c r="L340" s="62"/>
      <c r="M340" s="180"/>
      <c r="N340" s="178"/>
    </row>
    <row r="341" spans="1:14">
      <c r="A341" s="115" t="s">
        <v>1728</v>
      </c>
      <c r="B341" s="171" t="s">
        <v>1729</v>
      </c>
      <c r="C341" s="115" t="s">
        <v>842</v>
      </c>
      <c r="D341" s="126" t="s">
        <v>490</v>
      </c>
      <c r="E341" s="172"/>
      <c r="F341" s="125">
        <f>IF(D341="CO2",E341,IF(D341="CH4",E341*'State 2005 Data'!$J$16,IF(D341="N2O",'State 2005 Data'!$J$17,IF(D341="Other",E341))))</f>
        <v>0</v>
      </c>
      <c r="I341" s="176"/>
      <c r="J341" s="62"/>
      <c r="K341" s="62"/>
      <c r="L341" s="62"/>
      <c r="M341" s="177"/>
      <c r="N341" s="178"/>
    </row>
    <row r="342" spans="1:14">
      <c r="A342" s="115" t="s">
        <v>1728</v>
      </c>
      <c r="B342" s="171" t="s">
        <v>1729</v>
      </c>
      <c r="C342" s="115" t="s">
        <v>4</v>
      </c>
      <c r="D342" s="115" t="s">
        <v>493</v>
      </c>
      <c r="E342" s="174">
        <v>69.307166089333677</v>
      </c>
      <c r="F342" s="125">
        <f>IF(D342="CO2",E342,IF(D342="CH4",E342*'State 2005 Data'!$J$16,IF(D342="N2O",'State 2005 Data'!$J$17,IF(D342="Other",E342))))</f>
        <v>69.307166089333677</v>
      </c>
      <c r="H342" s="176"/>
      <c r="I342" s="176"/>
      <c r="J342" s="62"/>
      <c r="K342" s="62"/>
      <c r="L342" s="62"/>
      <c r="M342" s="180"/>
      <c r="N342" s="178"/>
    </row>
    <row r="343" spans="1:14">
      <c r="A343" s="115" t="s">
        <v>1728</v>
      </c>
      <c r="B343" s="171" t="s">
        <v>1729</v>
      </c>
      <c r="C343" s="115" t="s">
        <v>4</v>
      </c>
      <c r="D343" s="115" t="s">
        <v>501</v>
      </c>
      <c r="E343" s="174">
        <v>8.2130164830722538E-2</v>
      </c>
      <c r="F343" s="125">
        <f>IF(D343="CO2",E343,IF(D343="CH4",E343*'State 2005 Data'!$J$16,IF(D343="N2O",'State 2005 Data'!$J$17,IF(D343="Other",E343))))</f>
        <v>9.1985784610409252E-2</v>
      </c>
      <c r="H343" s="176"/>
      <c r="I343" s="176"/>
      <c r="J343" s="62"/>
      <c r="K343" s="62"/>
      <c r="L343" s="62"/>
      <c r="M343" s="180"/>
      <c r="N343" s="178"/>
    </row>
    <row r="344" spans="1:14">
      <c r="A344" s="115" t="s">
        <v>1728</v>
      </c>
      <c r="B344" s="171" t="s">
        <v>1729</v>
      </c>
      <c r="C344" s="115" t="s">
        <v>4</v>
      </c>
      <c r="D344" s="115" t="s">
        <v>502</v>
      </c>
      <c r="E344" s="174">
        <v>1.0667549093099755</v>
      </c>
      <c r="F344" s="125">
        <f>IF(D344="CO2",E344,IF(D344="CH4",E344*'State 2005 Data'!$J$16,IF(D344="N2O",'State 2005 Data'!$J$17,IF(D344="Other",E344))))</f>
        <v>0.88926174496644295</v>
      </c>
      <c r="H344" s="176"/>
      <c r="I344" s="176"/>
      <c r="J344" s="62"/>
      <c r="K344" s="62"/>
      <c r="L344" s="62"/>
      <c r="M344" s="180"/>
      <c r="N344" s="178"/>
    </row>
    <row r="345" spans="1:14">
      <c r="A345" s="115" t="s">
        <v>1728</v>
      </c>
      <c r="B345" s="171" t="s">
        <v>1729</v>
      </c>
      <c r="C345" s="115" t="s">
        <v>4</v>
      </c>
      <c r="D345" s="126" t="s">
        <v>490</v>
      </c>
      <c r="E345" s="172"/>
      <c r="F345" s="125">
        <f>IF(D345="CO2",E345,IF(D345="CH4",E345*'State 2005 Data'!$J$16,IF(D345="N2O",'State 2005 Data'!$J$17,IF(D345="Other",E345))))</f>
        <v>0</v>
      </c>
      <c r="H345" s="176"/>
      <c r="I345" s="176"/>
      <c r="J345" s="62"/>
      <c r="K345" s="62"/>
      <c r="L345" s="62"/>
      <c r="M345" s="177"/>
      <c r="N345" s="178"/>
    </row>
    <row r="346" spans="1:14">
      <c r="A346" s="115" t="s">
        <v>1728</v>
      </c>
      <c r="B346" s="171" t="s">
        <v>1729</v>
      </c>
      <c r="C346" s="115" t="s">
        <v>9</v>
      </c>
      <c r="D346" s="115" t="s">
        <v>493</v>
      </c>
      <c r="E346" s="175">
        <v>15.15651317275506</v>
      </c>
      <c r="F346" s="125">
        <f>IF(D346="CO2",E346,IF(D346="CH4",E346*'State 2005 Data'!$J$16,IF(D346="N2O",'State 2005 Data'!$J$17,IF(D346="Other",E346))))</f>
        <v>15.15651317275506</v>
      </c>
      <c r="H346" s="176"/>
      <c r="I346" s="176"/>
      <c r="J346" s="62"/>
      <c r="K346" s="62"/>
      <c r="L346" s="62"/>
      <c r="M346" s="181"/>
      <c r="N346" s="178"/>
    </row>
    <row r="347" spans="1:14">
      <c r="A347" s="115" t="s">
        <v>1728</v>
      </c>
      <c r="B347" s="171" t="s">
        <v>1729</v>
      </c>
      <c r="C347" s="115" t="s">
        <v>9</v>
      </c>
      <c r="D347" s="115" t="s">
        <v>501</v>
      </c>
      <c r="E347" s="174">
        <v>2.7113333638268453</v>
      </c>
      <c r="F347" s="125">
        <f>IF(D347="CO2",E347,IF(D347="CH4",E347*'State 2005 Data'!$J$16,IF(D347="N2O",'State 2005 Data'!$J$17,IF(D347="Other",E347))))</f>
        <v>3.036693367486067</v>
      </c>
      <c r="H347" s="176"/>
      <c r="I347" s="176"/>
      <c r="J347" s="62"/>
      <c r="K347" s="62"/>
      <c r="L347" s="62"/>
      <c r="M347" s="180"/>
      <c r="N347" s="178"/>
    </row>
    <row r="348" spans="1:14">
      <c r="A348" s="115" t="s">
        <v>1728</v>
      </c>
      <c r="B348" s="171" t="s">
        <v>1729</v>
      </c>
      <c r="C348" s="115" t="s">
        <v>9</v>
      </c>
      <c r="D348" s="115" t="s">
        <v>502</v>
      </c>
      <c r="E348" s="174">
        <v>2.4609400845117535E-2</v>
      </c>
      <c r="F348" s="125">
        <f>IF(D348="CO2",E348,IF(D348="CH4",E348*'State 2005 Data'!$J$16,IF(D348="N2O",'State 2005 Data'!$J$17,IF(D348="Other",E348))))</f>
        <v>0.88926174496644295</v>
      </c>
      <c r="H348" s="176"/>
      <c r="I348" s="176"/>
      <c r="J348" s="62"/>
      <c r="K348" s="62"/>
      <c r="L348" s="62"/>
      <c r="M348" s="180"/>
      <c r="N348" s="178"/>
    </row>
    <row r="349" spans="1:14">
      <c r="A349" s="115" t="s">
        <v>1728</v>
      </c>
      <c r="B349" s="171" t="s">
        <v>1729</v>
      </c>
      <c r="C349" s="115" t="s">
        <v>9</v>
      </c>
      <c r="D349" s="115" t="s">
        <v>490</v>
      </c>
      <c r="E349" s="174">
        <v>3.2070629886555779</v>
      </c>
      <c r="F349" s="125">
        <f>IF(D349="CO2",E349,IF(D349="CH4",E349*'State 2005 Data'!$J$16,IF(D349="N2O",'State 2005 Data'!$J$17,IF(D349="Other",E349))))</f>
        <v>3.2070629886555779</v>
      </c>
      <c r="H349" s="176"/>
      <c r="I349" s="176"/>
      <c r="J349" s="62"/>
      <c r="K349" s="62"/>
      <c r="L349" s="62"/>
      <c r="M349" s="180"/>
      <c r="N349" s="178"/>
    </row>
    <row r="350" spans="1:14">
      <c r="A350" s="115" t="s">
        <v>1730</v>
      </c>
      <c r="B350" s="171" t="s">
        <v>1731</v>
      </c>
      <c r="C350" s="115" t="s">
        <v>100</v>
      </c>
      <c r="D350" s="115" t="s">
        <v>493</v>
      </c>
      <c r="E350" s="174">
        <v>31.761746660017359</v>
      </c>
      <c r="F350" s="125">
        <f>IF(D350="CO2",E350,IF(D350="CH4",E350*'State 2005 Data'!$J$16,IF(D350="N2O",'State 2005 Data'!$J$17,IF(D350="Other",E350))))</f>
        <v>31.761746660017359</v>
      </c>
      <c r="H350" s="176"/>
      <c r="I350" s="176"/>
      <c r="J350" s="62"/>
      <c r="K350" s="62"/>
      <c r="L350" s="62"/>
      <c r="M350" s="180"/>
      <c r="N350" s="178"/>
    </row>
    <row r="351" spans="1:14">
      <c r="A351" s="115" t="s">
        <v>1730</v>
      </c>
      <c r="B351" s="171" t="s">
        <v>1731</v>
      </c>
      <c r="C351" s="115" t="s">
        <v>100</v>
      </c>
      <c r="D351" s="115" t="s">
        <v>501</v>
      </c>
      <c r="E351" s="174">
        <v>8.9100522499999998E-3</v>
      </c>
      <c r="F351" s="125">
        <f>IF(D351="CO2",E351,IF(D351="CH4",E351*'State 2005 Data'!$J$16,IF(D351="N2O",'State 2005 Data'!$J$17,IF(D351="Other",E351))))</f>
        <v>9.9792585200000009E-3</v>
      </c>
      <c r="H351" s="176"/>
      <c r="I351" s="176"/>
      <c r="J351" s="62"/>
      <c r="K351" s="62"/>
      <c r="L351" s="62"/>
      <c r="M351" s="180"/>
      <c r="N351" s="178"/>
    </row>
    <row r="352" spans="1:14">
      <c r="A352" s="115" t="s">
        <v>1730</v>
      </c>
      <c r="B352" s="171" t="s">
        <v>1731</v>
      </c>
      <c r="C352" s="115" t="s">
        <v>100</v>
      </c>
      <c r="D352" s="115" t="s">
        <v>502</v>
      </c>
      <c r="E352" s="174">
        <v>0.14239210925999998</v>
      </c>
      <c r="F352" s="125">
        <f>IF(D352="CO2",E352,IF(D352="CH4",E352*'State 2005 Data'!$J$16,IF(D352="N2O",'State 2005 Data'!$J$17,IF(D352="Other",E352))))</f>
        <v>0.88926174496644295</v>
      </c>
      <c r="H352" s="176"/>
      <c r="I352" s="176"/>
      <c r="J352" s="62"/>
      <c r="K352" s="62"/>
      <c r="L352" s="62"/>
      <c r="M352" s="180"/>
      <c r="N352" s="178"/>
    </row>
    <row r="353" spans="1:14">
      <c r="A353" s="115" t="s">
        <v>1730</v>
      </c>
      <c r="B353" s="171" t="s">
        <v>1731</v>
      </c>
      <c r="C353" s="115" t="s">
        <v>100</v>
      </c>
      <c r="D353" s="126" t="s">
        <v>490</v>
      </c>
      <c r="E353" s="172"/>
      <c r="F353" s="125">
        <f>IF(D353="CO2",E353,IF(D353="CH4",E353*'State 2005 Data'!$J$16,IF(D353="N2O",'State 2005 Data'!$J$17,IF(D353="Other",E353))))</f>
        <v>0</v>
      </c>
      <c r="H353" s="176"/>
      <c r="I353" s="176"/>
      <c r="J353" s="62"/>
      <c r="K353" s="62"/>
      <c r="L353" s="62"/>
      <c r="M353" s="177"/>
      <c r="N353" s="178"/>
    </row>
    <row r="354" spans="1:14">
      <c r="A354" s="115" t="s">
        <v>1730</v>
      </c>
      <c r="B354" s="171" t="s">
        <v>1731</v>
      </c>
      <c r="C354" s="115" t="s">
        <v>842</v>
      </c>
      <c r="D354" s="115" t="s">
        <v>493</v>
      </c>
      <c r="E354" s="174">
        <v>3.969007653422536</v>
      </c>
      <c r="F354" s="125">
        <f>IF(D354="CO2",E354,IF(D354="CH4",E354*'State 2005 Data'!$J$16,IF(D354="N2O",'State 2005 Data'!$J$17,IF(D354="Other",E354))))</f>
        <v>3.969007653422536</v>
      </c>
      <c r="H354" s="176"/>
      <c r="I354" s="176"/>
      <c r="J354" s="62"/>
      <c r="K354" s="62"/>
      <c r="L354" s="62"/>
      <c r="M354" s="180"/>
      <c r="N354" s="178"/>
    </row>
    <row r="355" spans="1:14">
      <c r="A355" s="115" t="s">
        <v>1730</v>
      </c>
      <c r="B355" s="171" t="s">
        <v>1731</v>
      </c>
      <c r="C355" s="115" t="s">
        <v>842</v>
      </c>
      <c r="D355" s="115" t="s">
        <v>501</v>
      </c>
      <c r="E355" s="174">
        <v>8.4685363499999999E-2</v>
      </c>
      <c r="F355" s="125">
        <f>IF(D355="CO2",E355,IF(D355="CH4",E355*'State 2005 Data'!$J$16,IF(D355="N2O",'State 2005 Data'!$J$17,IF(D355="Other",E355))))</f>
        <v>9.484760712000001E-2</v>
      </c>
      <c r="H355" s="176"/>
      <c r="I355" s="176"/>
      <c r="J355" s="62"/>
      <c r="K355" s="62"/>
      <c r="L355" s="62"/>
      <c r="M355" s="180"/>
      <c r="N355" s="178"/>
    </row>
    <row r="356" spans="1:14">
      <c r="A356" s="115" t="s">
        <v>1730</v>
      </c>
      <c r="B356" s="171" t="s">
        <v>1731</v>
      </c>
      <c r="C356" s="115" t="s">
        <v>842</v>
      </c>
      <c r="D356" s="115" t="s">
        <v>502</v>
      </c>
      <c r="E356" s="174">
        <v>1.5742866180000002E-2</v>
      </c>
      <c r="F356" s="125">
        <f>IF(D356="CO2",E356,IF(D356="CH4",E356*'State 2005 Data'!$J$16,IF(D356="N2O",'State 2005 Data'!$J$17,IF(D356="Other",E356))))</f>
        <v>0.88926174496644295</v>
      </c>
      <c r="H356" s="176"/>
      <c r="I356" s="176"/>
      <c r="J356" s="62"/>
      <c r="K356" s="62"/>
      <c r="L356" s="62"/>
      <c r="M356" s="180"/>
      <c r="N356" s="178"/>
    </row>
    <row r="357" spans="1:14">
      <c r="A357" s="115" t="s">
        <v>1730</v>
      </c>
      <c r="B357" s="171" t="s">
        <v>1731</v>
      </c>
      <c r="C357" s="115" t="s">
        <v>842</v>
      </c>
      <c r="D357" s="126" t="s">
        <v>490</v>
      </c>
      <c r="E357" s="172"/>
      <c r="F357" s="125">
        <f>IF(D357="CO2",E357,IF(D357="CH4",E357*'State 2005 Data'!$J$16,IF(D357="N2O",'State 2005 Data'!$J$17,IF(D357="Other",E357))))</f>
        <v>0</v>
      </c>
      <c r="H357" s="176"/>
      <c r="I357" s="176"/>
      <c r="J357" s="62"/>
      <c r="K357" s="62"/>
      <c r="L357" s="62"/>
      <c r="M357" s="177"/>
      <c r="N357" s="178"/>
    </row>
    <row r="358" spans="1:14">
      <c r="A358" s="115" t="s">
        <v>1730</v>
      </c>
      <c r="B358" s="171" t="s">
        <v>1731</v>
      </c>
      <c r="C358" s="115" t="s">
        <v>4</v>
      </c>
      <c r="D358" s="115" t="s">
        <v>493</v>
      </c>
      <c r="E358" s="174">
        <v>15.326639430366592</v>
      </c>
      <c r="F358" s="125">
        <f>IF(D358="CO2",E358,IF(D358="CH4",E358*'State 2005 Data'!$J$16,IF(D358="N2O",'State 2005 Data'!$J$17,IF(D358="Other",E358))))</f>
        <v>15.326639430366592</v>
      </c>
      <c r="H358" s="176"/>
      <c r="I358" s="176"/>
      <c r="J358" s="62"/>
      <c r="K358" s="62"/>
      <c r="L358" s="62"/>
      <c r="M358" s="180"/>
      <c r="N358" s="178"/>
    </row>
    <row r="359" spans="1:14">
      <c r="A359" s="115" t="s">
        <v>1730</v>
      </c>
      <c r="B359" s="171" t="s">
        <v>1731</v>
      </c>
      <c r="C359" s="115" t="s">
        <v>4</v>
      </c>
      <c r="D359" s="115" t="s">
        <v>501</v>
      </c>
      <c r="E359" s="174">
        <v>8.2130164830722538E-2</v>
      </c>
      <c r="F359" s="125">
        <f>IF(D359="CO2",E359,IF(D359="CH4",E359*'State 2005 Data'!$J$16,IF(D359="N2O",'State 2005 Data'!$J$17,IF(D359="Other",E359))))</f>
        <v>9.1985784610409252E-2</v>
      </c>
      <c r="H359" s="176"/>
      <c r="I359" s="176"/>
      <c r="J359" s="62"/>
      <c r="K359" s="62"/>
      <c r="L359" s="62"/>
      <c r="M359" s="180"/>
      <c r="N359" s="178"/>
    </row>
    <row r="360" spans="1:14">
      <c r="A360" s="115" t="s">
        <v>1730</v>
      </c>
      <c r="B360" s="171" t="s">
        <v>1731</v>
      </c>
      <c r="C360" s="115" t="s">
        <v>4</v>
      </c>
      <c r="D360" s="115" t="s">
        <v>502</v>
      </c>
      <c r="E360" s="174">
        <v>1.0667549093099755</v>
      </c>
      <c r="F360" s="125">
        <f>IF(D360="CO2",E360,IF(D360="CH4",E360*'State 2005 Data'!$J$16,IF(D360="N2O",'State 2005 Data'!$J$17,IF(D360="Other",E360))))</f>
        <v>0.88926174496644295</v>
      </c>
      <c r="H360" s="176"/>
      <c r="I360" s="176"/>
      <c r="J360" s="62"/>
      <c r="K360" s="62"/>
      <c r="L360" s="62"/>
      <c r="M360" s="180"/>
      <c r="N360" s="178"/>
    </row>
    <row r="361" spans="1:14">
      <c r="A361" s="115" t="s">
        <v>1730</v>
      </c>
      <c r="B361" s="171" t="s">
        <v>1731</v>
      </c>
      <c r="C361" s="115" t="s">
        <v>4</v>
      </c>
      <c r="D361" s="126" t="s">
        <v>490</v>
      </c>
      <c r="E361" s="172"/>
      <c r="F361" s="125">
        <f>IF(D361="CO2",E361,IF(D361="CH4",E361*'State 2005 Data'!$J$16,IF(D361="N2O",'State 2005 Data'!$J$17,IF(D361="Other",E361))))</f>
        <v>0</v>
      </c>
      <c r="H361" s="176"/>
      <c r="I361" s="176"/>
      <c r="J361" s="62"/>
      <c r="K361" s="62"/>
      <c r="L361" s="62"/>
      <c r="M361" s="177"/>
      <c r="N361" s="178"/>
    </row>
    <row r="362" spans="1:14">
      <c r="A362" s="115" t="s">
        <v>1730</v>
      </c>
      <c r="B362" s="171" t="s">
        <v>1731</v>
      </c>
      <c r="C362" s="115" t="s">
        <v>9</v>
      </c>
      <c r="D362" s="115" t="s">
        <v>493</v>
      </c>
      <c r="E362" s="175">
        <v>8.8772343023822344</v>
      </c>
      <c r="F362" s="125">
        <f>IF(D362="CO2",E362,IF(D362="CH4",E362*'State 2005 Data'!$J$16,IF(D362="N2O",'State 2005 Data'!$J$17,IF(D362="Other",E362))))</f>
        <v>8.8772343023822344</v>
      </c>
      <c r="H362" s="176"/>
      <c r="I362" s="176"/>
      <c r="J362" s="62"/>
      <c r="K362" s="62"/>
      <c r="L362" s="62"/>
      <c r="M362" s="181"/>
      <c r="N362" s="178"/>
    </row>
    <row r="363" spans="1:14">
      <c r="A363" s="115" t="s">
        <v>1730</v>
      </c>
      <c r="B363" s="171" t="s">
        <v>1731</v>
      </c>
      <c r="C363" s="115" t="s">
        <v>9</v>
      </c>
      <c r="D363" s="115" t="s">
        <v>501</v>
      </c>
      <c r="E363" s="174">
        <v>7.7228623531720197</v>
      </c>
      <c r="F363" s="125">
        <f>IF(D363="CO2",E363,IF(D363="CH4",E363*'State 2005 Data'!$J$16,IF(D363="N2O",'State 2005 Data'!$J$17,IF(D363="Other",E363))))</f>
        <v>8.6496058355526628</v>
      </c>
      <c r="H363" s="176"/>
      <c r="I363" s="176"/>
      <c r="J363" s="62"/>
      <c r="K363" s="62"/>
      <c r="L363" s="62"/>
      <c r="M363" s="180"/>
      <c r="N363" s="178"/>
    </row>
    <row r="364" spans="1:14">
      <c r="A364" s="115" t="s">
        <v>1730</v>
      </c>
      <c r="B364" s="171" t="s">
        <v>1731</v>
      </c>
      <c r="C364" s="115" t="s">
        <v>9</v>
      </c>
      <c r="D364" s="115" t="s">
        <v>502</v>
      </c>
      <c r="E364" s="174">
        <v>8.9553741906309957E-3</v>
      </c>
      <c r="F364" s="125">
        <f>IF(D364="CO2",E364,IF(D364="CH4",E364*'State 2005 Data'!$J$16,IF(D364="N2O",'State 2005 Data'!$J$17,IF(D364="Other",E364))))</f>
        <v>0.88926174496644295</v>
      </c>
      <c r="H364" s="176"/>
      <c r="I364" s="176"/>
      <c r="J364" s="62"/>
      <c r="K364" s="62"/>
      <c r="L364" s="62"/>
      <c r="M364" s="180"/>
      <c r="N364" s="178"/>
    </row>
    <row r="365" spans="1:14">
      <c r="A365" s="115" t="s">
        <v>1730</v>
      </c>
      <c r="B365" s="171" t="s">
        <v>1731</v>
      </c>
      <c r="C365" s="115" t="s">
        <v>9</v>
      </c>
      <c r="D365" s="115" t="s">
        <v>490</v>
      </c>
      <c r="E365" s="174">
        <v>0.70775943837997424</v>
      </c>
      <c r="F365" s="125">
        <f>IF(D365="CO2",E365,IF(D365="CH4",E365*'State 2005 Data'!$J$16,IF(D365="N2O",'State 2005 Data'!$J$17,IF(D365="Other",E365))))</f>
        <v>0.70775943837997424</v>
      </c>
      <c r="H365" s="176"/>
      <c r="I365" s="176"/>
      <c r="J365" s="62"/>
      <c r="K365" s="62"/>
      <c r="L365" s="62"/>
      <c r="M365" s="180"/>
      <c r="N365" s="178"/>
    </row>
    <row r="366" spans="1:14">
      <c r="A366" s="115" t="s">
        <v>1734</v>
      </c>
      <c r="B366" s="171" t="s">
        <v>1735</v>
      </c>
      <c r="C366" s="115" t="s">
        <v>100</v>
      </c>
      <c r="D366" s="115" t="s">
        <v>493</v>
      </c>
      <c r="E366" s="172">
        <v>72.897286892707726</v>
      </c>
      <c r="F366" s="125">
        <f>IF(D366="CO2",E366,IF(D366="CH4",E366*'State 2005 Data'!$J$16,IF(D366="N2O",'State 2005 Data'!$J$17,IF(D366="Other",E366))))</f>
        <v>72.897286892707726</v>
      </c>
      <c r="H366" s="176"/>
      <c r="I366" s="176"/>
      <c r="J366" s="62"/>
      <c r="K366" s="62"/>
      <c r="L366" s="62"/>
      <c r="M366" s="177"/>
      <c r="N366" s="178"/>
    </row>
    <row r="367" spans="1:14">
      <c r="A367" s="115" t="s">
        <v>1734</v>
      </c>
      <c r="B367" s="171" t="s">
        <v>1735</v>
      </c>
      <c r="C367" s="115" t="s">
        <v>100</v>
      </c>
      <c r="D367" s="115" t="s">
        <v>501</v>
      </c>
      <c r="E367" s="172">
        <v>2.4073302000000005E-2</v>
      </c>
      <c r="F367" s="125">
        <f>IF(D367="CO2",E367,IF(D367="CH4",E367*'State 2005 Data'!$J$16,IF(D367="N2O",'State 2005 Data'!$J$17,IF(D367="Other",E367))))</f>
        <v>2.6962098240000006E-2</v>
      </c>
      <c r="H367" s="176"/>
      <c r="I367" s="176"/>
      <c r="J367" s="62"/>
      <c r="K367" s="62"/>
      <c r="L367" s="62"/>
      <c r="M367" s="177"/>
      <c r="N367" s="178"/>
    </row>
    <row r="368" spans="1:14">
      <c r="A368" s="115" t="s">
        <v>1734</v>
      </c>
      <c r="B368" s="171" t="s">
        <v>1735</v>
      </c>
      <c r="C368" s="115" t="s">
        <v>100</v>
      </c>
      <c r="D368" s="115" t="s">
        <v>502</v>
      </c>
      <c r="E368" s="172">
        <v>0.35225560541999995</v>
      </c>
      <c r="F368" s="125">
        <f>IF(D368="CO2",E368,IF(D368="CH4",E368*'State 2005 Data'!$J$16,IF(D368="N2O",'State 2005 Data'!$J$17,IF(D368="Other",E368))))</f>
        <v>0.88926174496644295</v>
      </c>
      <c r="H368" s="176"/>
      <c r="I368" s="176"/>
      <c r="J368" s="62"/>
      <c r="K368" s="62"/>
      <c r="L368" s="62"/>
      <c r="M368" s="177"/>
      <c r="N368" s="178"/>
    </row>
    <row r="369" spans="1:14">
      <c r="A369" s="115" t="s">
        <v>1734</v>
      </c>
      <c r="B369" s="171" t="s">
        <v>1735</v>
      </c>
      <c r="C369" s="115" t="s">
        <v>100</v>
      </c>
      <c r="D369" s="126" t="s">
        <v>490</v>
      </c>
      <c r="E369" s="172"/>
      <c r="F369" s="125">
        <f>IF(D369="CO2",E369,IF(D369="CH4",E369*'State 2005 Data'!$J$16,IF(D369="N2O",'State 2005 Data'!$J$17,IF(D369="Other",E369))))</f>
        <v>0</v>
      </c>
      <c r="H369" s="176"/>
      <c r="I369" s="176"/>
      <c r="J369" s="62"/>
      <c r="K369" s="62"/>
      <c r="L369" s="62"/>
      <c r="M369" s="177"/>
      <c r="N369" s="178"/>
    </row>
    <row r="370" spans="1:14">
      <c r="A370" s="115" t="s">
        <v>1734</v>
      </c>
      <c r="B370" s="171" t="s">
        <v>1735</v>
      </c>
      <c r="C370" s="115" t="s">
        <v>842</v>
      </c>
      <c r="D370" s="115" t="s">
        <v>493</v>
      </c>
      <c r="E370" s="172">
        <v>11.60344041878637</v>
      </c>
      <c r="F370" s="125">
        <f>IF(D370="CO2",E370,IF(D370="CH4",E370*'State 2005 Data'!$J$16,IF(D370="N2O",'State 2005 Data'!$J$17,IF(D370="Other",E370))))</f>
        <v>11.60344041878637</v>
      </c>
      <c r="H370" s="176"/>
      <c r="I370" s="176"/>
      <c r="J370" s="62"/>
      <c r="K370" s="62"/>
      <c r="L370" s="62"/>
      <c r="M370" s="177"/>
      <c r="N370" s="178"/>
    </row>
    <row r="371" spans="1:14">
      <c r="A371" s="115" t="s">
        <v>1734</v>
      </c>
      <c r="B371" s="171" t="s">
        <v>1735</v>
      </c>
      <c r="C371" s="115" t="s">
        <v>842</v>
      </c>
      <c r="D371" s="115" t="s">
        <v>501</v>
      </c>
      <c r="E371" s="172">
        <v>0.16278580774999998</v>
      </c>
      <c r="F371" s="125">
        <f>IF(D371="CO2",E371,IF(D371="CH4",E371*'State 2005 Data'!$J$16,IF(D371="N2O",'State 2005 Data'!$J$17,IF(D371="Other",E371))))</f>
        <v>0.18232010468000001</v>
      </c>
      <c r="H371" s="176"/>
      <c r="I371" s="176"/>
      <c r="J371" s="62"/>
      <c r="K371" s="62"/>
      <c r="L371" s="62"/>
      <c r="M371" s="177"/>
      <c r="N371" s="178"/>
    </row>
    <row r="372" spans="1:14">
      <c r="A372" s="115" t="s">
        <v>1734</v>
      </c>
      <c r="B372" s="171" t="s">
        <v>1735</v>
      </c>
      <c r="C372" s="115" t="s">
        <v>842</v>
      </c>
      <c r="D372" s="115" t="s">
        <v>502</v>
      </c>
      <c r="E372" s="172">
        <v>3.8347456519999989E-2</v>
      </c>
      <c r="F372" s="125">
        <f>IF(D372="CO2",E372,IF(D372="CH4",E372*'State 2005 Data'!$J$16,IF(D372="N2O",'State 2005 Data'!$J$17,IF(D372="Other",E372))))</f>
        <v>0.88926174496644295</v>
      </c>
      <c r="H372" s="176"/>
      <c r="I372" s="176"/>
      <c r="J372" s="62"/>
      <c r="K372" s="62"/>
      <c r="L372" s="62"/>
      <c r="M372" s="177"/>
      <c r="N372" s="178"/>
    </row>
    <row r="373" spans="1:14">
      <c r="A373" s="115" t="s">
        <v>1734</v>
      </c>
      <c r="B373" s="171" t="s">
        <v>1735</v>
      </c>
      <c r="C373" s="115" t="s">
        <v>842</v>
      </c>
      <c r="D373" s="126" t="s">
        <v>490</v>
      </c>
      <c r="E373" s="172"/>
      <c r="F373" s="125">
        <f>IF(D373="CO2",E373,IF(D373="CH4",E373*'State 2005 Data'!$J$16,IF(D373="N2O",'State 2005 Data'!$J$17,IF(D373="Other",E373))))</f>
        <v>0</v>
      </c>
      <c r="H373" s="176"/>
      <c r="I373" s="176"/>
      <c r="J373" s="62"/>
      <c r="K373" s="62"/>
      <c r="L373" s="62"/>
      <c r="M373" s="177"/>
      <c r="N373" s="178"/>
    </row>
    <row r="374" spans="1:14">
      <c r="A374" s="115" t="s">
        <v>1734</v>
      </c>
      <c r="B374" s="171" t="s">
        <v>1735</v>
      </c>
      <c r="C374" s="115" t="s">
        <v>4</v>
      </c>
      <c r="D374" s="115" t="s">
        <v>493</v>
      </c>
      <c r="E374" s="172">
        <v>53.421232397023452</v>
      </c>
      <c r="F374" s="125">
        <f>IF(D374="CO2",E374,IF(D374="CH4",E374*'State 2005 Data'!$J$16,IF(D374="N2O",'State 2005 Data'!$J$17,IF(D374="Other",E374))))</f>
        <v>53.421232397023452</v>
      </c>
      <c r="H374" s="176"/>
      <c r="I374" s="176"/>
      <c r="J374" s="62"/>
      <c r="K374" s="62"/>
      <c r="L374" s="62"/>
      <c r="M374" s="177"/>
      <c r="N374" s="178"/>
    </row>
    <row r="375" spans="1:14">
      <c r="A375" s="115" t="s">
        <v>1734</v>
      </c>
      <c r="B375" s="171" t="s">
        <v>1735</v>
      </c>
      <c r="C375" s="115" t="s">
        <v>4</v>
      </c>
      <c r="D375" s="115" t="s">
        <v>501</v>
      </c>
      <c r="E375" s="172">
        <v>8.2130164830722538E-2</v>
      </c>
      <c r="F375" s="125">
        <f>IF(D375="CO2",E375,IF(D375="CH4",E375*'State 2005 Data'!$J$16,IF(D375="N2O",'State 2005 Data'!$J$17,IF(D375="Other",E375))))</f>
        <v>9.1985784610409252E-2</v>
      </c>
      <c r="H375" s="176"/>
      <c r="I375" s="176"/>
      <c r="J375" s="62"/>
      <c r="K375" s="62"/>
      <c r="L375" s="62"/>
      <c r="M375" s="177"/>
      <c r="N375" s="178"/>
    </row>
    <row r="376" spans="1:14">
      <c r="A376" s="115" t="s">
        <v>1734</v>
      </c>
      <c r="B376" s="171" t="s">
        <v>1735</v>
      </c>
      <c r="C376" s="115" t="s">
        <v>4</v>
      </c>
      <c r="D376" s="115" t="s">
        <v>502</v>
      </c>
      <c r="E376" s="172">
        <v>1.0667549093099755</v>
      </c>
      <c r="F376" s="125">
        <f>IF(D376="CO2",E376,IF(D376="CH4",E376*'State 2005 Data'!$J$16,IF(D376="N2O",'State 2005 Data'!$J$17,IF(D376="Other",E376))))</f>
        <v>0.88926174496644295</v>
      </c>
      <c r="H376" s="176"/>
      <c r="I376" s="176"/>
      <c r="J376" s="62"/>
      <c r="K376" s="62"/>
      <c r="L376" s="62"/>
      <c r="M376" s="177"/>
      <c r="N376" s="178"/>
    </row>
    <row r="377" spans="1:14">
      <c r="A377" s="115" t="s">
        <v>1734</v>
      </c>
      <c r="B377" s="171" t="s">
        <v>1735</v>
      </c>
      <c r="C377" s="115" t="s">
        <v>4</v>
      </c>
      <c r="D377" s="126" t="s">
        <v>490</v>
      </c>
      <c r="E377" s="172"/>
      <c r="F377" s="125">
        <f>IF(D377="CO2",E377,IF(D377="CH4",E377*'State 2005 Data'!$J$16,IF(D377="N2O",'State 2005 Data'!$J$17,IF(D377="Other",E377))))</f>
        <v>0</v>
      </c>
      <c r="H377" s="176"/>
      <c r="I377" s="176"/>
      <c r="J377" s="62"/>
      <c r="K377" s="62"/>
      <c r="L377" s="62"/>
      <c r="M377" s="177"/>
      <c r="N377" s="178"/>
    </row>
    <row r="378" spans="1:14">
      <c r="A378" s="115" t="s">
        <v>1734</v>
      </c>
      <c r="B378" s="171" t="s">
        <v>1735</v>
      </c>
      <c r="C378" s="115" t="s">
        <v>9</v>
      </c>
      <c r="D378" s="115" t="s">
        <v>493</v>
      </c>
      <c r="E378" s="173">
        <v>15.25533332270239</v>
      </c>
      <c r="F378" s="125">
        <f>IF(D378="CO2",E378,IF(D378="CH4",E378*'State 2005 Data'!$J$16,IF(D378="N2O",'State 2005 Data'!$J$17,IF(D378="Other",E378))))</f>
        <v>15.25533332270239</v>
      </c>
      <c r="H378" s="176"/>
      <c r="I378" s="176"/>
      <c r="J378" s="62"/>
      <c r="K378" s="62"/>
      <c r="L378" s="62"/>
      <c r="M378" s="179"/>
      <c r="N378" s="178"/>
    </row>
    <row r="379" spans="1:14">
      <c r="A379" s="115" t="s">
        <v>1734</v>
      </c>
      <c r="B379" s="171" t="s">
        <v>1735</v>
      </c>
      <c r="C379" s="115" t="s">
        <v>9</v>
      </c>
      <c r="D379" s="115" t="s">
        <v>501</v>
      </c>
      <c r="E379" s="172">
        <v>2.0012774032605485</v>
      </c>
      <c r="F379" s="125">
        <f>IF(D379="CO2",E379,IF(D379="CH4",E379*'State 2005 Data'!$J$16,IF(D379="N2O",'State 2005 Data'!$J$17,IF(D379="Other",E379))))</f>
        <v>2.2414306916518143</v>
      </c>
      <c r="H379" s="176"/>
      <c r="I379" s="176"/>
      <c r="J379" s="62"/>
      <c r="K379" s="62"/>
      <c r="L379" s="62"/>
      <c r="M379" s="177"/>
      <c r="N379" s="178"/>
    </row>
    <row r="380" spans="1:14">
      <c r="A380" s="115" t="s">
        <v>1734</v>
      </c>
      <c r="B380" s="171" t="s">
        <v>1735</v>
      </c>
      <c r="C380" s="115" t="s">
        <v>9</v>
      </c>
      <c r="D380" s="115" t="s">
        <v>502</v>
      </c>
      <c r="E380" s="172">
        <v>0.10349967517168784</v>
      </c>
      <c r="F380" s="125">
        <f>IF(D380="CO2",E380,IF(D380="CH4",E380*'State 2005 Data'!$J$16,IF(D380="N2O",'State 2005 Data'!$J$17,IF(D380="Other",E380))))</f>
        <v>0.88926174496644295</v>
      </c>
      <c r="H380" s="176"/>
      <c r="I380" s="176"/>
      <c r="J380" s="62"/>
      <c r="K380" s="62"/>
      <c r="L380" s="62"/>
      <c r="M380" s="177"/>
      <c r="N380" s="178"/>
    </row>
    <row r="381" spans="1:14">
      <c r="A381" s="115" t="s">
        <v>1734</v>
      </c>
      <c r="B381" s="171" t="s">
        <v>1735</v>
      </c>
      <c r="C381" s="115" t="s">
        <v>9</v>
      </c>
      <c r="D381" s="115" t="s">
        <v>490</v>
      </c>
      <c r="E381" s="172">
        <v>3.5053523724717981</v>
      </c>
      <c r="F381" s="125">
        <f>IF(D381="CO2",E381,IF(D381="CH4",E381*'State 2005 Data'!$J$16,IF(D381="N2O",'State 2005 Data'!$J$17,IF(D381="Other",E381))))</f>
        <v>3.5053523724717981</v>
      </c>
      <c r="H381" s="176"/>
      <c r="I381" s="176"/>
      <c r="J381" s="62"/>
      <c r="K381" s="62"/>
      <c r="L381" s="62"/>
      <c r="M381" s="177"/>
      <c r="N381" s="178"/>
    </row>
    <row r="382" spans="1:14">
      <c r="A382" s="115" t="s">
        <v>1738</v>
      </c>
      <c r="B382" s="171" t="s">
        <v>1739</v>
      </c>
      <c r="C382" s="115" t="s">
        <v>100</v>
      </c>
      <c r="D382" s="115" t="s">
        <v>493</v>
      </c>
      <c r="E382" s="172">
        <v>129.25485853389347</v>
      </c>
      <c r="F382" s="125">
        <f>IF(D382="CO2",E382,IF(D382="CH4",E382*'State 2005 Data'!$J$16,IF(D382="N2O",'State 2005 Data'!$J$17,IF(D382="Other",E382))))</f>
        <v>129.25485853389347</v>
      </c>
      <c r="H382" s="176"/>
      <c r="I382" s="176"/>
      <c r="J382" s="62"/>
      <c r="K382" s="62"/>
      <c r="L382" s="62"/>
      <c r="M382" s="177"/>
      <c r="N382" s="178"/>
    </row>
    <row r="383" spans="1:14">
      <c r="A383" s="115" t="s">
        <v>1738</v>
      </c>
      <c r="B383" s="171" t="s">
        <v>1739</v>
      </c>
      <c r="C383" s="115" t="s">
        <v>100</v>
      </c>
      <c r="D383" s="115" t="s">
        <v>501</v>
      </c>
      <c r="E383" s="172">
        <v>3.6717777000000007E-2</v>
      </c>
      <c r="F383" s="125">
        <f>IF(D383="CO2",E383,IF(D383="CH4",E383*'State 2005 Data'!$J$16,IF(D383="N2O",'State 2005 Data'!$J$17,IF(D383="Other",E383))))</f>
        <v>4.1123910240000013E-2</v>
      </c>
      <c r="H383" s="176"/>
      <c r="I383" s="176"/>
      <c r="J383" s="62"/>
      <c r="K383" s="62"/>
      <c r="L383" s="62"/>
      <c r="M383" s="177"/>
      <c r="N383" s="178"/>
    </row>
    <row r="384" spans="1:14">
      <c r="A384" s="115" t="s">
        <v>1738</v>
      </c>
      <c r="B384" s="171" t="s">
        <v>1739</v>
      </c>
      <c r="C384" s="115" t="s">
        <v>100</v>
      </c>
      <c r="D384" s="115" t="s">
        <v>502</v>
      </c>
      <c r="E384" s="172">
        <v>0.61809251906000007</v>
      </c>
      <c r="F384" s="125">
        <f>IF(D384="CO2",E384,IF(D384="CH4",E384*'State 2005 Data'!$J$16,IF(D384="N2O",'State 2005 Data'!$J$17,IF(D384="Other",E384))))</f>
        <v>0.88926174496644295</v>
      </c>
      <c r="H384" s="176"/>
      <c r="I384" s="176"/>
      <c r="J384" s="62"/>
      <c r="K384" s="62"/>
      <c r="L384" s="62"/>
      <c r="M384" s="177"/>
      <c r="N384" s="178"/>
    </row>
    <row r="385" spans="1:14">
      <c r="A385" s="115" t="s">
        <v>1738</v>
      </c>
      <c r="B385" s="171" t="s">
        <v>1739</v>
      </c>
      <c r="C385" s="115" t="s">
        <v>100</v>
      </c>
      <c r="D385" s="126" t="s">
        <v>490</v>
      </c>
      <c r="E385" s="172"/>
      <c r="F385" s="125">
        <f>IF(D385="CO2",E385,IF(D385="CH4",E385*'State 2005 Data'!$J$16,IF(D385="N2O",'State 2005 Data'!$J$17,IF(D385="Other",E385))))</f>
        <v>0</v>
      </c>
      <c r="H385" s="176"/>
      <c r="I385" s="176"/>
      <c r="J385" s="62"/>
      <c r="K385" s="62"/>
      <c r="L385" s="62"/>
      <c r="M385" s="177"/>
      <c r="N385" s="178"/>
    </row>
    <row r="386" spans="1:14">
      <c r="A386" s="115" t="s">
        <v>1738</v>
      </c>
      <c r="B386" s="171" t="s">
        <v>1739</v>
      </c>
      <c r="C386" s="115" t="s">
        <v>842</v>
      </c>
      <c r="D386" s="115" t="s">
        <v>493</v>
      </c>
      <c r="E386" s="172">
        <v>31.447512837947954</v>
      </c>
      <c r="F386" s="125">
        <f>IF(D386="CO2",E386,IF(D386="CH4",E386*'State 2005 Data'!$J$16,IF(D386="N2O",'State 2005 Data'!$J$17,IF(D386="Other",E386))))</f>
        <v>31.447512837947954</v>
      </c>
      <c r="H386" s="176"/>
      <c r="I386" s="176"/>
      <c r="J386" s="62"/>
      <c r="K386" s="62"/>
      <c r="L386" s="62"/>
      <c r="M386" s="177"/>
      <c r="N386" s="178"/>
    </row>
    <row r="387" spans="1:14">
      <c r="A387" s="115" t="s">
        <v>1738</v>
      </c>
      <c r="B387" s="171" t="s">
        <v>1739</v>
      </c>
      <c r="C387" s="115" t="s">
        <v>842</v>
      </c>
      <c r="D387" s="115" t="s">
        <v>501</v>
      </c>
      <c r="E387" s="172">
        <v>0.25428930149999995</v>
      </c>
      <c r="F387" s="125">
        <f>IF(D387="CO2",E387,IF(D387="CH4",E387*'State 2005 Data'!$J$16,IF(D387="N2O",'State 2005 Data'!$J$17,IF(D387="Other",E387))))</f>
        <v>0.28480401767999997</v>
      </c>
      <c r="H387" s="176"/>
      <c r="I387" s="176"/>
      <c r="J387" s="62"/>
      <c r="K387" s="62"/>
      <c r="L387" s="62"/>
      <c r="M387" s="177"/>
      <c r="N387" s="178"/>
    </row>
    <row r="388" spans="1:14">
      <c r="A388" s="115" t="s">
        <v>1738</v>
      </c>
      <c r="B388" s="171" t="s">
        <v>1739</v>
      </c>
      <c r="C388" s="115" t="s">
        <v>842</v>
      </c>
      <c r="D388" s="115" t="s">
        <v>502</v>
      </c>
      <c r="E388" s="172">
        <v>5.4327000260000001E-2</v>
      </c>
      <c r="F388" s="125">
        <f>IF(D388="CO2",E388,IF(D388="CH4",E388*'State 2005 Data'!$J$16,IF(D388="N2O",'State 2005 Data'!$J$17,IF(D388="Other",E388))))</f>
        <v>0.88926174496644295</v>
      </c>
      <c r="H388" s="176"/>
      <c r="I388" s="176"/>
      <c r="J388" s="62"/>
      <c r="K388" s="62"/>
      <c r="L388" s="62"/>
      <c r="M388" s="177"/>
      <c r="N388" s="178"/>
    </row>
    <row r="389" spans="1:14">
      <c r="A389" s="115" t="s">
        <v>1738</v>
      </c>
      <c r="B389" s="171" t="s">
        <v>1739</v>
      </c>
      <c r="C389" s="115" t="s">
        <v>842</v>
      </c>
      <c r="D389" s="126" t="s">
        <v>490</v>
      </c>
      <c r="E389" s="172"/>
      <c r="F389" s="125">
        <f>IF(D389="CO2",E389,IF(D389="CH4",E389*'State 2005 Data'!$J$16,IF(D389="N2O",'State 2005 Data'!$J$17,IF(D389="Other",E389))))</f>
        <v>0</v>
      </c>
      <c r="H389" s="176"/>
      <c r="I389" s="176"/>
      <c r="J389" s="62"/>
      <c r="K389" s="62"/>
      <c r="L389" s="62"/>
      <c r="M389" s="177"/>
      <c r="N389" s="178"/>
    </row>
    <row r="390" spans="1:14">
      <c r="A390" s="115" t="s">
        <v>1738</v>
      </c>
      <c r="B390" s="171" t="s">
        <v>1739</v>
      </c>
      <c r="C390" s="115" t="s">
        <v>4</v>
      </c>
      <c r="D390" s="115" t="s">
        <v>493</v>
      </c>
      <c r="E390" s="172">
        <v>71.077371138019117</v>
      </c>
      <c r="F390" s="125">
        <f>IF(D390="CO2",E390,IF(D390="CH4",E390*'State 2005 Data'!$J$16,IF(D390="N2O",'State 2005 Data'!$J$17,IF(D390="Other",E390))))</f>
        <v>71.077371138019117</v>
      </c>
      <c r="H390" s="176"/>
      <c r="I390" s="176"/>
      <c r="J390" s="62"/>
      <c r="K390" s="62"/>
      <c r="L390" s="62"/>
      <c r="M390" s="177"/>
      <c r="N390" s="178"/>
    </row>
    <row r="391" spans="1:14">
      <c r="A391" s="115" t="s">
        <v>1738</v>
      </c>
      <c r="B391" s="171" t="s">
        <v>1739</v>
      </c>
      <c r="C391" s="115" t="s">
        <v>4</v>
      </c>
      <c r="D391" s="115" t="s">
        <v>501</v>
      </c>
      <c r="E391" s="172">
        <v>8.2130164830722538E-2</v>
      </c>
      <c r="F391" s="125">
        <f>IF(D391="CO2",E391,IF(D391="CH4",E391*'State 2005 Data'!$J$16,IF(D391="N2O",'State 2005 Data'!$J$17,IF(D391="Other",E391))))</f>
        <v>9.1985784610409252E-2</v>
      </c>
      <c r="H391" s="176"/>
      <c r="I391" s="176"/>
      <c r="J391" s="62"/>
      <c r="K391" s="62"/>
      <c r="L391" s="62"/>
      <c r="M391" s="177"/>
      <c r="N391" s="178"/>
    </row>
    <row r="392" spans="1:14">
      <c r="A392" s="115" t="s">
        <v>1738</v>
      </c>
      <c r="B392" s="171" t="s">
        <v>1739</v>
      </c>
      <c r="C392" s="115" t="s">
        <v>4</v>
      </c>
      <c r="D392" s="115" t="s">
        <v>502</v>
      </c>
      <c r="E392" s="172">
        <v>1.0667549093099755</v>
      </c>
      <c r="F392" s="125">
        <f>IF(D392="CO2",E392,IF(D392="CH4",E392*'State 2005 Data'!$J$16,IF(D392="N2O",'State 2005 Data'!$J$17,IF(D392="Other",E392))))</f>
        <v>0.88926174496644295</v>
      </c>
      <c r="H392" s="176"/>
      <c r="I392" s="176"/>
      <c r="J392" s="62"/>
      <c r="K392" s="62"/>
      <c r="L392" s="62"/>
      <c r="M392" s="177"/>
      <c r="N392" s="178"/>
    </row>
    <row r="393" spans="1:14">
      <c r="A393" s="115" t="s">
        <v>1738</v>
      </c>
      <c r="B393" s="171" t="s">
        <v>1739</v>
      </c>
      <c r="C393" s="115" t="s">
        <v>4</v>
      </c>
      <c r="D393" s="126" t="s">
        <v>490</v>
      </c>
      <c r="E393" s="172"/>
      <c r="F393" s="125">
        <f>IF(D393="CO2",E393,IF(D393="CH4",E393*'State 2005 Data'!$J$16,IF(D393="N2O",'State 2005 Data'!$J$17,IF(D393="Other",E393))))</f>
        <v>0</v>
      </c>
      <c r="H393" s="176"/>
      <c r="I393" s="176"/>
      <c r="J393" s="62"/>
      <c r="K393" s="62"/>
      <c r="L393" s="62"/>
      <c r="M393" s="177"/>
      <c r="N393" s="178"/>
    </row>
    <row r="394" spans="1:14">
      <c r="A394" s="115" t="s">
        <v>1738</v>
      </c>
      <c r="B394" s="171" t="s">
        <v>1739</v>
      </c>
      <c r="C394" s="115" t="s">
        <v>9</v>
      </c>
      <c r="D394" s="115" t="s">
        <v>493</v>
      </c>
      <c r="E394" s="173">
        <v>50.382944286617096</v>
      </c>
      <c r="F394" s="125">
        <f>IF(D394="CO2",E394,IF(D394="CH4",E394*'State 2005 Data'!$J$16,IF(D394="N2O",'State 2005 Data'!$J$17,IF(D394="Other",E394))))</f>
        <v>50.382944286617096</v>
      </c>
      <c r="H394" s="176"/>
      <c r="I394" s="176"/>
      <c r="J394" s="62"/>
      <c r="K394" s="62"/>
      <c r="L394" s="62"/>
      <c r="M394" s="179"/>
      <c r="N394" s="178"/>
    </row>
    <row r="395" spans="1:14">
      <c r="A395" s="115" t="s">
        <v>1738</v>
      </c>
      <c r="B395" s="171" t="s">
        <v>1739</v>
      </c>
      <c r="C395" s="115" t="s">
        <v>9</v>
      </c>
      <c r="D395" s="115" t="s">
        <v>501</v>
      </c>
      <c r="E395" s="172">
        <v>9.9920505138324156</v>
      </c>
      <c r="F395" s="125">
        <f>IF(D395="CO2",E395,IF(D395="CH4",E395*'State 2005 Data'!$J$16,IF(D395="N2O",'State 2005 Data'!$J$17,IF(D395="Other",E395))))</f>
        <v>11.191096575492306</v>
      </c>
      <c r="H395" s="176"/>
      <c r="I395" s="176"/>
      <c r="J395" s="62"/>
      <c r="K395" s="62"/>
      <c r="L395" s="62"/>
      <c r="M395" s="177"/>
      <c r="N395" s="178"/>
    </row>
    <row r="396" spans="1:14">
      <c r="A396" s="115" t="s">
        <v>1738</v>
      </c>
      <c r="B396" s="171" t="s">
        <v>1739</v>
      </c>
      <c r="C396" s="115" t="s">
        <v>9</v>
      </c>
      <c r="D396" s="115" t="s">
        <v>502</v>
      </c>
      <c r="E396" s="172">
        <v>7.2958946098916899E-2</v>
      </c>
      <c r="F396" s="125">
        <f>IF(D396="CO2",E396,IF(D396="CH4",E396*'State 2005 Data'!$J$16,IF(D396="N2O",'State 2005 Data'!$J$17,IF(D396="Other",E396))))</f>
        <v>0.88926174496644295</v>
      </c>
      <c r="H396" s="176"/>
      <c r="I396" s="176"/>
      <c r="J396" s="62"/>
      <c r="K396" s="62"/>
      <c r="L396" s="62"/>
      <c r="M396" s="177"/>
      <c r="N396" s="178"/>
    </row>
    <row r="397" spans="1:14">
      <c r="A397" s="115" t="s">
        <v>1738</v>
      </c>
      <c r="B397" s="171" t="s">
        <v>1739</v>
      </c>
      <c r="C397" s="115" t="s">
        <v>9</v>
      </c>
      <c r="D397" s="115" t="s">
        <v>490</v>
      </c>
      <c r="E397" s="172">
        <v>4.6265515030714139</v>
      </c>
      <c r="F397" s="125">
        <f>IF(D397="CO2",E397,IF(D397="CH4",E397*'State 2005 Data'!$J$16,IF(D397="N2O",'State 2005 Data'!$J$17,IF(D397="Other",E397))))</f>
        <v>4.6265515030714139</v>
      </c>
      <c r="H397" s="176"/>
      <c r="I397" s="176"/>
      <c r="J397" s="62"/>
      <c r="K397" s="62"/>
      <c r="L397" s="62"/>
      <c r="M397" s="177"/>
      <c r="N397" s="178"/>
    </row>
    <row r="398" spans="1:14">
      <c r="A398" s="115" t="s">
        <v>1742</v>
      </c>
      <c r="B398" s="171" t="s">
        <v>1743</v>
      </c>
      <c r="C398" s="115" t="s">
        <v>100</v>
      </c>
      <c r="D398" s="115" t="s">
        <v>493</v>
      </c>
      <c r="E398" s="172">
        <v>8.0496207506359134</v>
      </c>
      <c r="F398" s="125">
        <f>IF(D398="CO2",E398,IF(D398="CH4",E398*'State 2005 Data'!$J$16,IF(D398="N2O",'State 2005 Data'!$J$17,IF(D398="Other",E398))))</f>
        <v>8.0496207506359134</v>
      </c>
      <c r="H398" s="176"/>
      <c r="I398" s="176"/>
      <c r="J398" s="62"/>
      <c r="K398" s="62"/>
      <c r="L398" s="62"/>
      <c r="M398" s="177"/>
      <c r="N398" s="178"/>
    </row>
    <row r="399" spans="1:14">
      <c r="A399" s="115" t="s">
        <v>1742</v>
      </c>
      <c r="B399" s="171" t="s">
        <v>1743</v>
      </c>
      <c r="C399" s="115" t="s">
        <v>100</v>
      </c>
      <c r="D399" s="115" t="s">
        <v>501</v>
      </c>
      <c r="E399" s="172">
        <v>7.5452594999999983E-3</v>
      </c>
      <c r="F399" s="125">
        <f>IF(D399="CO2",E399,IF(D399="CH4",E399*'State 2005 Data'!$J$16,IF(D399="N2O",'State 2005 Data'!$J$17,IF(D399="Other",E399))))</f>
        <v>8.4506906399999995E-3</v>
      </c>
      <c r="H399" s="176"/>
      <c r="I399" s="176"/>
      <c r="J399" s="62"/>
      <c r="K399" s="62"/>
      <c r="L399" s="62"/>
      <c r="M399" s="177"/>
      <c r="N399" s="178"/>
    </row>
    <row r="400" spans="1:14">
      <c r="A400" s="115" t="s">
        <v>1742</v>
      </c>
      <c r="B400" s="171" t="s">
        <v>1743</v>
      </c>
      <c r="C400" s="115" t="s">
        <v>100</v>
      </c>
      <c r="D400" s="115" t="s">
        <v>502</v>
      </c>
      <c r="E400" s="172">
        <v>2.5469550420000001E-2</v>
      </c>
      <c r="F400" s="125">
        <f>IF(D400="CO2",E400,IF(D400="CH4",E400*'State 2005 Data'!$J$16,IF(D400="N2O",'State 2005 Data'!$J$17,IF(D400="Other",E400))))</f>
        <v>0.88926174496644295</v>
      </c>
      <c r="H400" s="176"/>
      <c r="I400" s="176"/>
      <c r="J400" s="62"/>
      <c r="K400" s="62"/>
      <c r="L400" s="62"/>
      <c r="M400" s="177"/>
      <c r="N400" s="178"/>
    </row>
    <row r="401" spans="1:14">
      <c r="A401" s="115" t="s">
        <v>1742</v>
      </c>
      <c r="B401" s="171" t="s">
        <v>1743</v>
      </c>
      <c r="C401" s="115" t="s">
        <v>100</v>
      </c>
      <c r="D401" s="126" t="s">
        <v>490</v>
      </c>
      <c r="E401" s="172"/>
      <c r="F401" s="125">
        <f>IF(D401="CO2",E401,IF(D401="CH4",E401*'State 2005 Data'!$J$16,IF(D401="N2O",'State 2005 Data'!$J$17,IF(D401="Other",E401))))</f>
        <v>0</v>
      </c>
      <c r="H401" s="176"/>
      <c r="I401" s="176"/>
      <c r="J401" s="62"/>
      <c r="K401" s="62"/>
      <c r="L401" s="62"/>
      <c r="M401" s="177"/>
      <c r="N401" s="178"/>
    </row>
    <row r="402" spans="1:14">
      <c r="A402" s="115" t="s">
        <v>1742</v>
      </c>
      <c r="B402" s="171" t="s">
        <v>1743</v>
      </c>
      <c r="C402" s="115" t="s">
        <v>842</v>
      </c>
      <c r="D402" s="115" t="s">
        <v>493</v>
      </c>
      <c r="E402" s="172">
        <v>4.5119796063237256</v>
      </c>
      <c r="F402" s="125">
        <f>IF(D402="CO2",E402,IF(D402="CH4",E402*'State 2005 Data'!$J$16,IF(D402="N2O",'State 2005 Data'!$J$17,IF(D402="Other",E402))))</f>
        <v>4.5119796063237256</v>
      </c>
      <c r="H402" s="176"/>
      <c r="I402" s="176"/>
      <c r="J402" s="62"/>
      <c r="K402" s="62"/>
      <c r="L402" s="62"/>
      <c r="M402" s="177"/>
      <c r="N402" s="178"/>
    </row>
    <row r="403" spans="1:14">
      <c r="A403" s="115" t="s">
        <v>1742</v>
      </c>
      <c r="B403" s="171" t="s">
        <v>1743</v>
      </c>
      <c r="C403" s="115" t="s">
        <v>842</v>
      </c>
      <c r="D403" s="115" t="s">
        <v>501</v>
      </c>
      <c r="E403" s="172">
        <v>9.3047960499999999E-2</v>
      </c>
      <c r="F403" s="125">
        <f>IF(D403="CO2",E403,IF(D403="CH4",E403*'State 2005 Data'!$J$16,IF(D403="N2O",'State 2005 Data'!$J$17,IF(D403="Other",E403))))</f>
        <v>0.10421371576000001</v>
      </c>
      <c r="H403" s="176"/>
      <c r="I403" s="176"/>
      <c r="J403" s="62"/>
      <c r="K403" s="62"/>
      <c r="L403" s="62"/>
      <c r="M403" s="177"/>
      <c r="N403" s="178"/>
    </row>
    <row r="404" spans="1:14">
      <c r="A404" s="115" t="s">
        <v>1742</v>
      </c>
      <c r="B404" s="171" t="s">
        <v>1743</v>
      </c>
      <c r="C404" s="115" t="s">
        <v>842</v>
      </c>
      <c r="D404" s="115" t="s">
        <v>502</v>
      </c>
      <c r="E404" s="172">
        <v>1.694723616E-2</v>
      </c>
      <c r="F404" s="125">
        <f>IF(D404="CO2",E404,IF(D404="CH4",E404*'State 2005 Data'!$J$16,IF(D404="N2O",'State 2005 Data'!$J$17,IF(D404="Other",E404))))</f>
        <v>0.88926174496644295</v>
      </c>
      <c r="H404" s="176"/>
      <c r="I404" s="176"/>
      <c r="J404" s="62"/>
      <c r="K404" s="62"/>
      <c r="L404" s="62"/>
      <c r="M404" s="177"/>
      <c r="N404" s="178"/>
    </row>
    <row r="405" spans="1:14">
      <c r="A405" s="115" t="s">
        <v>1742</v>
      </c>
      <c r="B405" s="171" t="s">
        <v>1743</v>
      </c>
      <c r="C405" s="115" t="s">
        <v>842</v>
      </c>
      <c r="D405" s="126" t="s">
        <v>490</v>
      </c>
      <c r="E405" s="172"/>
      <c r="F405" s="125">
        <f>IF(D405="CO2",E405,IF(D405="CH4",E405*'State 2005 Data'!$J$16,IF(D405="N2O",'State 2005 Data'!$J$17,IF(D405="Other",E405))))</f>
        <v>0</v>
      </c>
      <c r="H405" s="176"/>
      <c r="I405" s="176"/>
      <c r="J405" s="62"/>
      <c r="K405" s="62"/>
      <c r="L405" s="62"/>
      <c r="M405" s="177"/>
      <c r="N405" s="178"/>
    </row>
    <row r="406" spans="1:14">
      <c r="A406" s="115" t="s">
        <v>1742</v>
      </c>
      <c r="B406" s="171" t="s">
        <v>1743</v>
      </c>
      <c r="C406" s="115" t="s">
        <v>4</v>
      </c>
      <c r="D406" s="115" t="s">
        <v>493</v>
      </c>
      <c r="E406" s="172">
        <v>23.319662382119294</v>
      </c>
      <c r="F406" s="125">
        <f>IF(D406="CO2",E406,IF(D406="CH4",E406*'State 2005 Data'!$J$16,IF(D406="N2O",'State 2005 Data'!$J$17,IF(D406="Other",E406))))</f>
        <v>23.319662382119294</v>
      </c>
      <c r="H406" s="176"/>
      <c r="I406" s="176"/>
      <c r="J406" s="62"/>
      <c r="K406" s="62"/>
      <c r="L406" s="62"/>
      <c r="M406" s="177"/>
      <c r="N406" s="178"/>
    </row>
    <row r="407" spans="1:14">
      <c r="A407" s="115" t="s">
        <v>1742</v>
      </c>
      <c r="B407" s="171" t="s">
        <v>1743</v>
      </c>
      <c r="C407" s="115" t="s">
        <v>4</v>
      </c>
      <c r="D407" s="115" t="s">
        <v>501</v>
      </c>
      <c r="E407" s="172">
        <v>8.2130164830722538E-2</v>
      </c>
      <c r="F407" s="125">
        <f>IF(D407="CO2",E407,IF(D407="CH4",E407*'State 2005 Data'!$J$16,IF(D407="N2O",'State 2005 Data'!$J$17,IF(D407="Other",E407))))</f>
        <v>9.1985784610409252E-2</v>
      </c>
      <c r="H407" s="176"/>
      <c r="I407" s="176"/>
      <c r="J407" s="62"/>
      <c r="K407" s="62"/>
      <c r="L407" s="62"/>
      <c r="M407" s="177"/>
      <c r="N407" s="178"/>
    </row>
    <row r="408" spans="1:14">
      <c r="A408" s="115" t="s">
        <v>1742</v>
      </c>
      <c r="B408" s="171" t="s">
        <v>1743</v>
      </c>
      <c r="C408" s="115" t="s">
        <v>4</v>
      </c>
      <c r="D408" s="115" t="s">
        <v>502</v>
      </c>
      <c r="E408" s="172">
        <v>1.0667549093099755</v>
      </c>
      <c r="F408" s="125">
        <f>IF(D408="CO2",E408,IF(D408="CH4",E408*'State 2005 Data'!$J$16,IF(D408="N2O",'State 2005 Data'!$J$17,IF(D408="Other",E408))))</f>
        <v>0.88926174496644295</v>
      </c>
      <c r="H408" s="176"/>
      <c r="I408" s="176"/>
      <c r="J408" s="62"/>
      <c r="K408" s="62"/>
      <c r="L408" s="62"/>
      <c r="M408" s="177"/>
      <c r="N408" s="178"/>
    </row>
    <row r="409" spans="1:14">
      <c r="A409" s="115" t="s">
        <v>1742</v>
      </c>
      <c r="B409" s="171" t="s">
        <v>1743</v>
      </c>
      <c r="C409" s="115" t="s">
        <v>4</v>
      </c>
      <c r="D409" s="126" t="s">
        <v>490</v>
      </c>
      <c r="E409" s="172"/>
      <c r="F409" s="125">
        <f>IF(D409="CO2",E409,IF(D409="CH4",E409*'State 2005 Data'!$J$16,IF(D409="N2O",'State 2005 Data'!$J$17,IF(D409="Other",E409))))</f>
        <v>0</v>
      </c>
      <c r="H409" s="176"/>
      <c r="I409" s="176"/>
      <c r="J409" s="62"/>
      <c r="K409" s="62"/>
      <c r="L409" s="62"/>
      <c r="M409" s="177"/>
      <c r="N409" s="178"/>
    </row>
    <row r="410" spans="1:14">
      <c r="A410" s="115" t="s">
        <v>1742</v>
      </c>
      <c r="B410" s="171" t="s">
        <v>1743</v>
      </c>
      <c r="C410" s="115" t="s">
        <v>9</v>
      </c>
      <c r="D410" s="115" t="s">
        <v>493</v>
      </c>
      <c r="E410" s="173">
        <v>6.2774264263725224</v>
      </c>
      <c r="F410" s="125">
        <f>IF(D410="CO2",E410,IF(D410="CH4",E410*'State 2005 Data'!$J$16,IF(D410="N2O",'State 2005 Data'!$J$17,IF(D410="Other",E410))))</f>
        <v>6.2774264263725224</v>
      </c>
      <c r="H410" s="176"/>
      <c r="I410" s="176"/>
      <c r="J410" s="62"/>
      <c r="K410" s="62"/>
      <c r="L410" s="62"/>
      <c r="M410" s="179"/>
      <c r="N410" s="178"/>
    </row>
    <row r="411" spans="1:14">
      <c r="A411" s="115" t="s">
        <v>1742</v>
      </c>
      <c r="B411" s="171" t="s">
        <v>1743</v>
      </c>
      <c r="C411" s="115" t="s">
        <v>9</v>
      </c>
      <c r="D411" s="115" t="s">
        <v>501</v>
      </c>
      <c r="E411" s="172">
        <v>0.90504658564617801</v>
      </c>
      <c r="F411" s="125">
        <f>IF(D411="CO2",E411,IF(D411="CH4",E411*'State 2005 Data'!$J$16,IF(D411="N2O",'State 2005 Data'!$J$17,IF(D411="Other",E411))))</f>
        <v>1.0136521759237194</v>
      </c>
      <c r="H411" s="176"/>
      <c r="I411" s="176"/>
      <c r="J411" s="62"/>
      <c r="K411" s="62"/>
      <c r="L411" s="62"/>
      <c r="M411" s="177"/>
      <c r="N411" s="178"/>
    </row>
    <row r="412" spans="1:14">
      <c r="A412" s="115" t="s">
        <v>1742</v>
      </c>
      <c r="B412" s="171" t="s">
        <v>1743</v>
      </c>
      <c r="C412" s="115" t="s">
        <v>9</v>
      </c>
      <c r="D412" s="115" t="s">
        <v>502</v>
      </c>
      <c r="E412" s="172">
        <v>3.4265076385022256E-2</v>
      </c>
      <c r="F412" s="125">
        <f>IF(D412="CO2",E412,IF(D412="CH4",E412*'State 2005 Data'!$J$16,IF(D412="N2O",'State 2005 Data'!$J$17,IF(D412="Other",E412))))</f>
        <v>0.88926174496644295</v>
      </c>
      <c r="H412" s="176"/>
      <c r="I412" s="176"/>
      <c r="J412" s="62"/>
      <c r="K412" s="62"/>
      <c r="L412" s="62"/>
      <c r="M412" s="177"/>
      <c r="N412" s="178"/>
    </row>
    <row r="413" spans="1:14">
      <c r="A413" s="115" t="s">
        <v>1742</v>
      </c>
      <c r="B413" s="171" t="s">
        <v>1743</v>
      </c>
      <c r="C413" s="115" t="s">
        <v>9</v>
      </c>
      <c r="D413" s="115" t="s">
        <v>490</v>
      </c>
      <c r="E413" s="172">
        <v>2.5067291449200999</v>
      </c>
      <c r="F413" s="125">
        <f>IF(D413="CO2",E413,IF(D413="CH4",E413*'State 2005 Data'!$J$16,IF(D413="N2O",'State 2005 Data'!$J$17,IF(D413="Other",E413))))</f>
        <v>2.5067291449200999</v>
      </c>
      <c r="H413" s="176"/>
      <c r="I413" s="176"/>
      <c r="J413" s="62"/>
      <c r="K413" s="62"/>
      <c r="L413" s="62"/>
      <c r="M413" s="177"/>
      <c r="N413" s="178"/>
    </row>
    <row r="414" spans="1:14">
      <c r="A414" s="115" t="s">
        <v>1744</v>
      </c>
      <c r="B414" s="171" t="s">
        <v>1745</v>
      </c>
      <c r="C414" s="115" t="s">
        <v>100</v>
      </c>
      <c r="D414" s="115" t="s">
        <v>493</v>
      </c>
      <c r="E414" s="172">
        <v>120.96847356511917</v>
      </c>
      <c r="F414" s="125">
        <f>IF(D414="CO2",E414,IF(D414="CH4",E414*'State 2005 Data'!$J$16,IF(D414="N2O",'State 2005 Data'!$J$17,IF(D414="Other",E414))))</f>
        <v>120.96847356511917</v>
      </c>
      <c r="H414" s="176"/>
      <c r="I414" s="176"/>
      <c r="J414" s="62"/>
      <c r="K414" s="62"/>
      <c r="L414" s="62"/>
      <c r="M414" s="177"/>
      <c r="N414" s="178"/>
    </row>
    <row r="415" spans="1:14">
      <c r="A415" s="115" t="s">
        <v>1744</v>
      </c>
      <c r="B415" s="171" t="s">
        <v>1745</v>
      </c>
      <c r="C415" s="115" t="s">
        <v>100</v>
      </c>
      <c r="D415" s="115" t="s">
        <v>501</v>
      </c>
      <c r="E415" s="172">
        <v>3.9463811750000001E-2</v>
      </c>
      <c r="F415" s="125">
        <f>IF(D415="CO2",E415,IF(D415="CH4",E415*'State 2005 Data'!$J$16,IF(D415="N2O",'State 2005 Data'!$J$17,IF(D415="Other",E415))))</f>
        <v>4.4199469160000004E-2</v>
      </c>
      <c r="H415" s="176"/>
      <c r="I415" s="176"/>
      <c r="J415" s="62"/>
      <c r="K415" s="62"/>
      <c r="L415" s="62"/>
      <c r="M415" s="177"/>
      <c r="N415" s="178"/>
    </row>
    <row r="416" spans="1:14">
      <c r="A416" s="115" t="s">
        <v>1744</v>
      </c>
      <c r="B416" s="171" t="s">
        <v>1745</v>
      </c>
      <c r="C416" s="115" t="s">
        <v>100</v>
      </c>
      <c r="D416" s="115" t="s">
        <v>502</v>
      </c>
      <c r="E416" s="172">
        <v>0.56392181681999987</v>
      </c>
      <c r="F416" s="125">
        <f>IF(D416="CO2",E416,IF(D416="CH4",E416*'State 2005 Data'!$J$16,IF(D416="N2O",'State 2005 Data'!$J$17,IF(D416="Other",E416))))</f>
        <v>0.88926174496644295</v>
      </c>
      <c r="H416" s="176"/>
      <c r="I416" s="176"/>
      <c r="J416" s="62"/>
      <c r="K416" s="62"/>
      <c r="L416" s="62"/>
      <c r="M416" s="177"/>
      <c r="N416" s="178"/>
    </row>
    <row r="417" spans="1:14">
      <c r="A417" s="115" t="s">
        <v>1744</v>
      </c>
      <c r="B417" s="171" t="s">
        <v>1745</v>
      </c>
      <c r="C417" s="115" t="s">
        <v>100</v>
      </c>
      <c r="D417" s="126" t="s">
        <v>490</v>
      </c>
      <c r="E417" s="172"/>
      <c r="F417" s="125">
        <f>IF(D417="CO2",E417,IF(D417="CH4",E417*'State 2005 Data'!$J$16,IF(D417="N2O",'State 2005 Data'!$J$17,IF(D417="Other",E417))))</f>
        <v>0</v>
      </c>
      <c r="H417" s="176"/>
      <c r="I417" s="176"/>
      <c r="J417" s="62"/>
      <c r="K417" s="62"/>
      <c r="L417" s="62"/>
      <c r="M417" s="177"/>
      <c r="N417" s="178"/>
    </row>
    <row r="418" spans="1:14">
      <c r="A418" s="115" t="s">
        <v>1744</v>
      </c>
      <c r="B418" s="171" t="s">
        <v>1745</v>
      </c>
      <c r="C418" s="115" t="s">
        <v>842</v>
      </c>
      <c r="D418" s="115" t="s">
        <v>493</v>
      </c>
      <c r="E418" s="172">
        <v>36.847916960526646</v>
      </c>
      <c r="F418" s="125">
        <f>IF(D418="CO2",E418,IF(D418="CH4",E418*'State 2005 Data'!$J$16,IF(D418="N2O",'State 2005 Data'!$J$17,IF(D418="Other",E418))))</f>
        <v>36.847916960526646</v>
      </c>
      <c r="H418" s="176"/>
      <c r="I418" s="176"/>
      <c r="J418" s="62"/>
      <c r="K418" s="62"/>
      <c r="L418" s="62"/>
      <c r="M418" s="177"/>
      <c r="N418" s="178"/>
    </row>
    <row r="419" spans="1:14">
      <c r="A419" s="115" t="s">
        <v>1744</v>
      </c>
      <c r="B419" s="171" t="s">
        <v>1745</v>
      </c>
      <c r="C419" s="115" t="s">
        <v>842</v>
      </c>
      <c r="D419" s="115" t="s">
        <v>501</v>
      </c>
      <c r="E419" s="172">
        <v>0.2361318855</v>
      </c>
      <c r="F419" s="125">
        <f>IF(D419="CO2",E419,IF(D419="CH4",E419*'State 2005 Data'!$J$16,IF(D419="N2O",'State 2005 Data'!$J$17,IF(D419="Other",E419))))</f>
        <v>0.26446771176</v>
      </c>
      <c r="H419" s="176"/>
      <c r="I419" s="176"/>
      <c r="J419" s="62"/>
      <c r="K419" s="62"/>
      <c r="L419" s="62"/>
      <c r="M419" s="177"/>
      <c r="N419" s="178"/>
    </row>
    <row r="420" spans="1:14">
      <c r="A420" s="115" t="s">
        <v>1744</v>
      </c>
      <c r="B420" s="171" t="s">
        <v>1745</v>
      </c>
      <c r="C420" s="115" t="s">
        <v>842</v>
      </c>
      <c r="D420" s="115" t="s">
        <v>502</v>
      </c>
      <c r="E420" s="172">
        <v>7.200682173999999E-2</v>
      </c>
      <c r="F420" s="125">
        <f>IF(D420="CO2",E420,IF(D420="CH4",E420*'State 2005 Data'!$J$16,IF(D420="N2O",'State 2005 Data'!$J$17,IF(D420="Other",E420))))</f>
        <v>0.88926174496644295</v>
      </c>
      <c r="H420" s="176"/>
      <c r="I420" s="176"/>
      <c r="J420" s="62"/>
      <c r="K420" s="62"/>
      <c r="L420" s="62"/>
      <c r="M420" s="177"/>
      <c r="N420" s="178"/>
    </row>
    <row r="421" spans="1:14">
      <c r="A421" s="115" t="s">
        <v>1744</v>
      </c>
      <c r="B421" s="171" t="s">
        <v>1745</v>
      </c>
      <c r="C421" s="115" t="s">
        <v>842</v>
      </c>
      <c r="D421" s="126" t="s">
        <v>490</v>
      </c>
      <c r="E421" s="172"/>
      <c r="F421" s="125">
        <f>IF(D421="CO2",E421,IF(D421="CH4",E421*'State 2005 Data'!$J$16,IF(D421="N2O",'State 2005 Data'!$J$17,IF(D421="Other",E421))))</f>
        <v>0</v>
      </c>
      <c r="H421" s="176"/>
      <c r="I421" s="176"/>
      <c r="J421" s="62"/>
      <c r="K421" s="62"/>
      <c r="L421" s="62"/>
      <c r="M421" s="177"/>
      <c r="N421" s="178"/>
    </row>
    <row r="422" spans="1:14">
      <c r="A422" s="115" t="s">
        <v>1744</v>
      </c>
      <c r="B422" s="171" t="s">
        <v>1745</v>
      </c>
      <c r="C422" s="115" t="s">
        <v>4</v>
      </c>
      <c r="D422" s="115" t="s">
        <v>493</v>
      </c>
      <c r="E422" s="172">
        <v>72.606090242674739</v>
      </c>
      <c r="F422" s="125">
        <f>IF(D422="CO2",E422,IF(D422="CH4",E422*'State 2005 Data'!$J$16,IF(D422="N2O",'State 2005 Data'!$J$17,IF(D422="Other",E422))))</f>
        <v>72.606090242674739</v>
      </c>
      <c r="H422" s="176"/>
      <c r="I422" s="176"/>
      <c r="J422" s="62"/>
      <c r="K422" s="62"/>
      <c r="L422" s="62"/>
      <c r="M422" s="177"/>
      <c r="N422" s="178"/>
    </row>
    <row r="423" spans="1:14">
      <c r="A423" s="115" t="s">
        <v>1744</v>
      </c>
      <c r="B423" s="171" t="s">
        <v>1745</v>
      </c>
      <c r="C423" s="115" t="s">
        <v>4</v>
      </c>
      <c r="D423" s="115" t="s">
        <v>501</v>
      </c>
      <c r="E423" s="172">
        <v>8.2130164830722538E-2</v>
      </c>
      <c r="F423" s="125">
        <f>IF(D423="CO2",E423,IF(D423="CH4",E423*'State 2005 Data'!$J$16,IF(D423="N2O",'State 2005 Data'!$J$17,IF(D423="Other",E423))))</f>
        <v>9.1985784610409252E-2</v>
      </c>
      <c r="H423" s="176"/>
      <c r="I423" s="176"/>
      <c r="J423" s="62"/>
      <c r="K423" s="62"/>
      <c r="L423" s="62"/>
      <c r="M423" s="177"/>
      <c r="N423" s="178"/>
    </row>
    <row r="424" spans="1:14">
      <c r="A424" s="115" t="s">
        <v>1744</v>
      </c>
      <c r="B424" s="171" t="s">
        <v>1745</v>
      </c>
      <c r="C424" s="115" t="s">
        <v>4</v>
      </c>
      <c r="D424" s="115" t="s">
        <v>502</v>
      </c>
      <c r="E424" s="172">
        <v>1.0667549093099755</v>
      </c>
      <c r="F424" s="125">
        <f>IF(D424="CO2",E424,IF(D424="CH4",E424*'State 2005 Data'!$J$16,IF(D424="N2O",'State 2005 Data'!$J$17,IF(D424="Other",E424))))</f>
        <v>0.88926174496644295</v>
      </c>
      <c r="H424" s="176"/>
      <c r="I424" s="176"/>
      <c r="J424" s="62"/>
      <c r="K424" s="62"/>
      <c r="L424" s="62"/>
      <c r="M424" s="177"/>
      <c r="N424" s="178"/>
    </row>
    <row r="425" spans="1:14">
      <c r="A425" s="115" t="s">
        <v>1744</v>
      </c>
      <c r="B425" s="171" t="s">
        <v>1745</v>
      </c>
      <c r="C425" s="115" t="s">
        <v>4</v>
      </c>
      <c r="D425" s="126" t="s">
        <v>490</v>
      </c>
      <c r="E425" s="172"/>
      <c r="F425" s="125">
        <f>IF(D425="CO2",E425,IF(D425="CH4",E425*'State 2005 Data'!$J$16,IF(D425="N2O",'State 2005 Data'!$J$17,IF(D425="Other",E425))))</f>
        <v>0</v>
      </c>
      <c r="H425" s="176"/>
      <c r="I425" s="176"/>
      <c r="J425" s="62"/>
      <c r="K425" s="62"/>
      <c r="L425" s="62"/>
      <c r="M425" s="177"/>
      <c r="N425" s="178"/>
    </row>
    <row r="426" spans="1:14">
      <c r="A426" s="115" t="s">
        <v>1744</v>
      </c>
      <c r="B426" s="171" t="s">
        <v>1745</v>
      </c>
      <c r="C426" s="115" t="s">
        <v>9</v>
      </c>
      <c r="D426" s="115" t="s">
        <v>493</v>
      </c>
      <c r="E426" s="173">
        <v>55.472587501136843</v>
      </c>
      <c r="F426" s="125">
        <f>IF(D426="CO2",E426,IF(D426="CH4",E426*'State 2005 Data'!$J$16,IF(D426="N2O",'State 2005 Data'!$J$17,IF(D426="Other",E426))))</f>
        <v>55.472587501136843</v>
      </c>
      <c r="H426" s="176"/>
      <c r="I426" s="176"/>
      <c r="J426" s="62"/>
      <c r="K426" s="62"/>
      <c r="L426" s="62"/>
      <c r="M426" s="179"/>
      <c r="N426" s="178"/>
    </row>
    <row r="427" spans="1:14">
      <c r="A427" s="115" t="s">
        <v>1744</v>
      </c>
      <c r="B427" s="171" t="s">
        <v>1745</v>
      </c>
      <c r="C427" s="115" t="s">
        <v>9</v>
      </c>
      <c r="D427" s="115" t="s">
        <v>501</v>
      </c>
      <c r="E427" s="172">
        <v>27.901532819423412</v>
      </c>
      <c r="F427" s="125">
        <f>IF(D427="CO2",E427,IF(D427="CH4",E427*'State 2005 Data'!$J$16,IF(D427="N2O",'State 2005 Data'!$J$17,IF(D427="Other",E427))))</f>
        <v>31.249716757754225</v>
      </c>
      <c r="H427" s="176"/>
      <c r="I427" s="176"/>
      <c r="J427" s="62"/>
      <c r="K427" s="62"/>
      <c r="L427" s="62"/>
      <c r="M427" s="177"/>
      <c r="N427" s="178"/>
    </row>
    <row r="428" spans="1:14">
      <c r="A428" s="115" t="s">
        <v>1744</v>
      </c>
      <c r="B428" s="171" t="s">
        <v>1745</v>
      </c>
      <c r="C428" s="115" t="s">
        <v>9</v>
      </c>
      <c r="D428" s="115" t="s">
        <v>502</v>
      </c>
      <c r="E428" s="172">
        <v>9.8685987809492171E-2</v>
      </c>
      <c r="F428" s="125">
        <f>IF(D428="CO2",E428,IF(D428="CH4",E428*'State 2005 Data'!$J$16,IF(D428="N2O",'State 2005 Data'!$J$17,IF(D428="Other",E428))))</f>
        <v>0.88926174496644295</v>
      </c>
      <c r="H428" s="176"/>
      <c r="I428" s="176"/>
      <c r="J428" s="62"/>
      <c r="K428" s="62"/>
      <c r="L428" s="62"/>
      <c r="M428" s="177"/>
      <c r="N428" s="178"/>
    </row>
    <row r="429" spans="1:14">
      <c r="A429" s="115" t="s">
        <v>1744</v>
      </c>
      <c r="B429" s="171" t="s">
        <v>1745</v>
      </c>
      <c r="C429" s="115" t="s">
        <v>9</v>
      </c>
      <c r="D429" s="115" t="s">
        <v>490</v>
      </c>
      <c r="E429" s="172">
        <v>4.6418259120680876</v>
      </c>
      <c r="F429" s="125">
        <f>IF(D429="CO2",E429,IF(D429="CH4",E429*'State 2005 Data'!$J$16,IF(D429="N2O",'State 2005 Data'!$J$17,IF(D429="Other",E429))))</f>
        <v>4.6418259120680876</v>
      </c>
      <c r="H429" s="176"/>
      <c r="I429" s="176"/>
      <c r="J429" s="62"/>
      <c r="K429" s="62"/>
      <c r="L429" s="62"/>
      <c r="M429" s="177"/>
      <c r="N429" s="178"/>
    </row>
    <row r="430" spans="1:14">
      <c r="A430" s="115" t="s">
        <v>1754</v>
      </c>
      <c r="B430" s="171" t="s">
        <v>1755</v>
      </c>
      <c r="C430" s="115" t="s">
        <v>100</v>
      </c>
      <c r="D430" s="115" t="s">
        <v>493</v>
      </c>
      <c r="E430" s="172">
        <v>228.9052889156165</v>
      </c>
      <c r="F430" s="125">
        <f>IF(D430="CO2",E430,IF(D430="CH4",E430*'State 2005 Data'!$J$16,IF(D430="N2O",'State 2005 Data'!$J$17,IF(D430="Other",E430))))</f>
        <v>228.9052889156165</v>
      </c>
      <c r="H430" s="176"/>
      <c r="I430" s="176"/>
      <c r="J430" s="62"/>
      <c r="K430" s="62"/>
      <c r="L430" s="62"/>
      <c r="M430" s="177"/>
      <c r="N430" s="178"/>
    </row>
    <row r="431" spans="1:14">
      <c r="A431" s="115" t="s">
        <v>1754</v>
      </c>
      <c r="B431" s="171" t="s">
        <v>1755</v>
      </c>
      <c r="C431" s="115" t="s">
        <v>100</v>
      </c>
      <c r="D431" s="115" t="s">
        <v>501</v>
      </c>
      <c r="E431" s="172">
        <v>7.6062762999999992E-2</v>
      </c>
      <c r="F431" s="125">
        <f>IF(D431="CO2",E431,IF(D431="CH4",E431*'State 2005 Data'!$J$16,IF(D431="N2O",'State 2005 Data'!$J$17,IF(D431="Other",E431))))</f>
        <v>8.5190294560000004E-2</v>
      </c>
      <c r="H431" s="176"/>
      <c r="I431" s="176"/>
      <c r="J431" s="62"/>
      <c r="K431" s="62"/>
      <c r="L431" s="62"/>
      <c r="M431" s="177"/>
      <c r="N431" s="178"/>
    </row>
    <row r="432" spans="1:14">
      <c r="A432" s="115" t="s">
        <v>1754</v>
      </c>
      <c r="B432" s="171" t="s">
        <v>1755</v>
      </c>
      <c r="C432" s="115" t="s">
        <v>100</v>
      </c>
      <c r="D432" s="115" t="s">
        <v>502</v>
      </c>
      <c r="E432" s="172">
        <v>0.73976905104000001</v>
      </c>
      <c r="F432" s="125">
        <f>IF(D432="CO2",E432,IF(D432="CH4",E432*'State 2005 Data'!$J$16,IF(D432="N2O",'State 2005 Data'!$J$17,IF(D432="Other",E432))))</f>
        <v>0.88926174496644295</v>
      </c>
      <c r="H432" s="176"/>
      <c r="I432" s="176"/>
      <c r="J432" s="62"/>
      <c r="K432" s="62"/>
      <c r="L432" s="62"/>
      <c r="M432" s="177"/>
      <c r="N432" s="178"/>
    </row>
    <row r="433" spans="1:14">
      <c r="A433" s="115" t="s">
        <v>1754</v>
      </c>
      <c r="B433" s="171" t="s">
        <v>1755</v>
      </c>
      <c r="C433" s="115" t="s">
        <v>100</v>
      </c>
      <c r="D433" s="126" t="s">
        <v>490</v>
      </c>
      <c r="E433" s="172"/>
      <c r="F433" s="125">
        <f>IF(D433="CO2",E433,IF(D433="CH4",E433*'State 2005 Data'!$J$16,IF(D433="N2O",'State 2005 Data'!$J$17,IF(D433="Other",E433))))</f>
        <v>0</v>
      </c>
      <c r="H433" s="176"/>
      <c r="I433" s="176"/>
      <c r="J433" s="62"/>
      <c r="K433" s="62"/>
      <c r="L433" s="62"/>
      <c r="M433" s="177"/>
      <c r="N433" s="178"/>
    </row>
    <row r="434" spans="1:14">
      <c r="A434" s="115" t="s">
        <v>1754</v>
      </c>
      <c r="B434" s="171" t="s">
        <v>1755</v>
      </c>
      <c r="C434" s="115" t="s">
        <v>842</v>
      </c>
      <c r="D434" s="115" t="s">
        <v>493</v>
      </c>
      <c r="E434" s="172">
        <v>22.621422460851612</v>
      </c>
      <c r="F434" s="125">
        <f>IF(D434="CO2",E434,IF(D434="CH4",E434*'State 2005 Data'!$J$16,IF(D434="N2O",'State 2005 Data'!$J$17,IF(D434="Other",E434))))</f>
        <v>22.621422460851612</v>
      </c>
      <c r="H434" s="176"/>
      <c r="I434" s="176"/>
      <c r="J434" s="62"/>
      <c r="K434" s="62"/>
      <c r="L434" s="62"/>
      <c r="M434" s="177"/>
      <c r="N434" s="178"/>
    </row>
    <row r="435" spans="1:14">
      <c r="A435" s="115" t="s">
        <v>1754</v>
      </c>
      <c r="B435" s="171" t="s">
        <v>1755</v>
      </c>
      <c r="C435" s="115" t="s">
        <v>842</v>
      </c>
      <c r="D435" s="115" t="s">
        <v>501</v>
      </c>
      <c r="E435" s="172">
        <v>0.20811788799999997</v>
      </c>
      <c r="F435" s="125">
        <f>IF(D435="CO2",E435,IF(D435="CH4",E435*'State 2005 Data'!$J$16,IF(D435="N2O",'State 2005 Data'!$J$17,IF(D435="Other",E435))))</f>
        <v>0.23309203455999999</v>
      </c>
      <c r="H435" s="176"/>
      <c r="I435" s="176"/>
      <c r="J435" s="62"/>
      <c r="K435" s="62"/>
      <c r="L435" s="62"/>
      <c r="M435" s="177"/>
      <c r="N435" s="178"/>
    </row>
    <row r="436" spans="1:14">
      <c r="A436" s="115" t="s">
        <v>1754</v>
      </c>
      <c r="B436" s="171" t="s">
        <v>1755</v>
      </c>
      <c r="C436" s="115" t="s">
        <v>842</v>
      </c>
      <c r="D436" s="115" t="s">
        <v>502</v>
      </c>
      <c r="E436" s="172">
        <v>4.4030617500000001E-2</v>
      </c>
      <c r="F436" s="125">
        <f>IF(D436="CO2",E436,IF(D436="CH4",E436*'State 2005 Data'!$J$16,IF(D436="N2O",'State 2005 Data'!$J$17,IF(D436="Other",E436))))</f>
        <v>0.88926174496644295</v>
      </c>
      <c r="H436" s="176"/>
      <c r="I436" s="176"/>
      <c r="J436" s="62"/>
      <c r="K436" s="62"/>
      <c r="L436" s="62"/>
      <c r="M436" s="177"/>
      <c r="N436" s="178"/>
    </row>
    <row r="437" spans="1:14">
      <c r="A437" s="115" t="s">
        <v>1754</v>
      </c>
      <c r="B437" s="171" t="s">
        <v>1755</v>
      </c>
      <c r="C437" s="115" t="s">
        <v>842</v>
      </c>
      <c r="D437" s="126" t="s">
        <v>490</v>
      </c>
      <c r="E437" s="172"/>
      <c r="F437" s="125">
        <f>IF(D437="CO2",E437,IF(D437="CH4",E437*'State 2005 Data'!$J$16,IF(D437="N2O",'State 2005 Data'!$J$17,IF(D437="Other",E437))))</f>
        <v>0</v>
      </c>
      <c r="H437" s="176"/>
      <c r="I437" s="176"/>
      <c r="J437" s="62"/>
      <c r="K437" s="62"/>
      <c r="L437" s="62"/>
      <c r="M437" s="177"/>
      <c r="N437" s="178"/>
    </row>
    <row r="438" spans="1:14">
      <c r="A438" s="115" t="s">
        <v>1754</v>
      </c>
      <c r="B438" s="171" t="s">
        <v>1755</v>
      </c>
      <c r="C438" s="115" t="s">
        <v>4</v>
      </c>
      <c r="D438" s="115" t="s">
        <v>493</v>
      </c>
      <c r="E438" s="172">
        <v>194.38273027156794</v>
      </c>
      <c r="F438" s="125">
        <f>IF(D438="CO2",E438,IF(D438="CH4",E438*'State 2005 Data'!$J$16,IF(D438="N2O",'State 2005 Data'!$J$17,IF(D438="Other",E438))))</f>
        <v>194.38273027156794</v>
      </c>
      <c r="H438" s="176"/>
      <c r="I438" s="176"/>
      <c r="J438" s="62"/>
      <c r="K438" s="62"/>
      <c r="L438" s="62"/>
      <c r="M438" s="177"/>
      <c r="N438" s="178"/>
    </row>
    <row r="439" spans="1:14">
      <c r="A439" s="115" t="s">
        <v>1754</v>
      </c>
      <c r="B439" s="171" t="s">
        <v>1755</v>
      </c>
      <c r="C439" s="115" t="s">
        <v>4</v>
      </c>
      <c r="D439" s="115" t="s">
        <v>501</v>
      </c>
      <c r="E439" s="172">
        <v>8.2130164830722538E-2</v>
      </c>
      <c r="F439" s="125">
        <f>IF(D439="CO2",E439,IF(D439="CH4",E439*'State 2005 Data'!$J$16,IF(D439="N2O",'State 2005 Data'!$J$17,IF(D439="Other",E439))))</f>
        <v>9.1985784610409252E-2</v>
      </c>
      <c r="H439" s="176"/>
      <c r="I439" s="176"/>
      <c r="J439" s="62"/>
      <c r="K439" s="62"/>
      <c r="L439" s="62"/>
      <c r="M439" s="177"/>
      <c r="N439" s="178"/>
    </row>
    <row r="440" spans="1:14">
      <c r="A440" s="115" t="s">
        <v>1754</v>
      </c>
      <c r="B440" s="171" t="s">
        <v>1755</v>
      </c>
      <c r="C440" s="115" t="s">
        <v>4</v>
      </c>
      <c r="D440" s="115" t="s">
        <v>502</v>
      </c>
      <c r="E440" s="172">
        <v>1.0667549093099755</v>
      </c>
      <c r="F440" s="125">
        <f>IF(D440="CO2",E440,IF(D440="CH4",E440*'State 2005 Data'!$J$16,IF(D440="N2O",'State 2005 Data'!$J$17,IF(D440="Other",E440))))</f>
        <v>0.88926174496644295</v>
      </c>
      <c r="H440" s="176"/>
      <c r="I440" s="176"/>
      <c r="J440" s="62"/>
      <c r="K440" s="62"/>
      <c r="L440" s="62"/>
      <c r="M440" s="177"/>
      <c r="N440" s="178"/>
    </row>
    <row r="441" spans="1:14">
      <c r="A441" s="115" t="s">
        <v>1754</v>
      </c>
      <c r="B441" s="171" t="s">
        <v>1755</v>
      </c>
      <c r="C441" s="115" t="s">
        <v>4</v>
      </c>
      <c r="D441" s="126" t="s">
        <v>490</v>
      </c>
      <c r="E441" s="172"/>
      <c r="F441" s="125">
        <f>IF(D441="CO2",E441,IF(D441="CH4",E441*'State 2005 Data'!$J$16,IF(D441="N2O",'State 2005 Data'!$J$17,IF(D441="Other",E441))))</f>
        <v>0</v>
      </c>
      <c r="H441" s="176"/>
      <c r="I441" s="176"/>
      <c r="J441" s="62"/>
      <c r="K441" s="62"/>
      <c r="L441" s="62"/>
      <c r="M441" s="177"/>
      <c r="N441" s="178"/>
    </row>
    <row r="442" spans="1:14">
      <c r="A442" s="115" t="s">
        <v>1754</v>
      </c>
      <c r="B442" s="171" t="s">
        <v>1755</v>
      </c>
      <c r="C442" s="115" t="s">
        <v>9</v>
      </c>
      <c r="D442" s="115" t="s">
        <v>493</v>
      </c>
      <c r="E442" s="173">
        <v>239.03992143787721</v>
      </c>
      <c r="F442" s="125">
        <f>IF(D442="CO2",E442,IF(D442="CH4",E442*'State 2005 Data'!$J$16,IF(D442="N2O",'State 2005 Data'!$J$17,IF(D442="Other",E442))))</f>
        <v>239.03992143787721</v>
      </c>
      <c r="H442" s="176"/>
      <c r="I442" s="176"/>
      <c r="J442" s="62"/>
      <c r="K442" s="62"/>
      <c r="L442" s="62"/>
      <c r="M442" s="179"/>
      <c r="N442" s="178"/>
    </row>
    <row r="443" spans="1:14">
      <c r="A443" s="115" t="s">
        <v>1754</v>
      </c>
      <c r="B443" s="171" t="s">
        <v>1755</v>
      </c>
      <c r="C443" s="115" t="s">
        <v>9</v>
      </c>
      <c r="D443" s="115" t="s">
        <v>501</v>
      </c>
      <c r="E443" s="172">
        <v>49.593006651916163</v>
      </c>
      <c r="F443" s="125">
        <f>IF(D443="CO2",E443,IF(D443="CH4",E443*'State 2005 Data'!$J$16,IF(D443="N2O",'State 2005 Data'!$J$17,IF(D443="Other",E443))))</f>
        <v>55.544167450146105</v>
      </c>
      <c r="H443" s="176"/>
      <c r="I443" s="176"/>
      <c r="J443" s="62"/>
      <c r="K443" s="62"/>
      <c r="L443" s="62"/>
      <c r="M443" s="177"/>
      <c r="N443" s="178"/>
    </row>
    <row r="444" spans="1:14">
      <c r="A444" s="115" t="s">
        <v>1754</v>
      </c>
      <c r="B444" s="171" t="s">
        <v>1755</v>
      </c>
      <c r="C444" s="115" t="s">
        <v>9</v>
      </c>
      <c r="D444" s="115" t="s">
        <v>502</v>
      </c>
      <c r="E444" s="172">
        <v>0.31381401959941413</v>
      </c>
      <c r="F444" s="125">
        <f>IF(D444="CO2",E444,IF(D444="CH4",E444*'State 2005 Data'!$J$16,IF(D444="N2O",'State 2005 Data'!$J$17,IF(D444="Other",E444))))</f>
        <v>0.88926174496644295</v>
      </c>
      <c r="H444" s="176"/>
      <c r="I444" s="176"/>
      <c r="J444" s="62"/>
      <c r="K444" s="62"/>
      <c r="L444" s="62"/>
      <c r="M444" s="177"/>
      <c r="N444" s="178"/>
    </row>
    <row r="445" spans="1:14">
      <c r="A445" s="115" t="s">
        <v>1754</v>
      </c>
      <c r="B445" s="171" t="s">
        <v>1755</v>
      </c>
      <c r="C445" s="115" t="s">
        <v>9</v>
      </c>
      <c r="D445" s="115" t="s">
        <v>490</v>
      </c>
      <c r="E445" s="172">
        <v>9.6342224411450221</v>
      </c>
      <c r="F445" s="125">
        <f>IF(D445="CO2",E445,IF(D445="CH4",E445*'State 2005 Data'!$J$16,IF(D445="N2O",'State 2005 Data'!$J$17,IF(D445="Other",E445))))</f>
        <v>9.6342224411450221</v>
      </c>
      <c r="H445" s="176"/>
      <c r="I445" s="176"/>
      <c r="J445" s="62"/>
      <c r="K445" s="62"/>
      <c r="L445" s="62"/>
      <c r="M445" s="177"/>
      <c r="N445" s="178"/>
    </row>
    <row r="446" spans="1:14">
      <c r="A446" s="115" t="s">
        <v>1760</v>
      </c>
      <c r="B446" s="171" t="s">
        <v>1761</v>
      </c>
      <c r="C446" s="115" t="s">
        <v>100</v>
      </c>
      <c r="D446" s="115" t="s">
        <v>493</v>
      </c>
      <c r="E446" s="172">
        <v>40.915728782347834</v>
      </c>
      <c r="F446" s="125">
        <f>IF(D446="CO2",E446,IF(D446="CH4",E446*'State 2005 Data'!$J$16,IF(D446="N2O",'State 2005 Data'!$J$17,IF(D446="Other",E446))))</f>
        <v>40.915728782347834</v>
      </c>
      <c r="H446" s="176"/>
      <c r="I446" s="176"/>
      <c r="J446" s="62"/>
      <c r="K446" s="62"/>
      <c r="L446" s="62"/>
      <c r="M446" s="177"/>
      <c r="N446" s="178"/>
    </row>
    <row r="447" spans="1:14">
      <c r="A447" s="115" t="s">
        <v>1760</v>
      </c>
      <c r="B447" s="171" t="s">
        <v>1761</v>
      </c>
      <c r="C447" s="115" t="s">
        <v>100</v>
      </c>
      <c r="D447" s="115" t="s">
        <v>501</v>
      </c>
      <c r="E447" s="172">
        <v>1.8761313249999998E-2</v>
      </c>
      <c r="F447" s="125">
        <f>IF(D447="CO2",E447,IF(D447="CH4",E447*'State 2005 Data'!$J$16,IF(D447="N2O",'State 2005 Data'!$J$17,IF(D447="Other",E447))))</f>
        <v>2.1012670840000001E-2</v>
      </c>
      <c r="H447" s="176"/>
      <c r="I447" s="176"/>
      <c r="J447" s="62"/>
      <c r="K447" s="62"/>
      <c r="L447" s="62"/>
      <c r="M447" s="177"/>
      <c r="N447" s="178"/>
    </row>
    <row r="448" spans="1:14">
      <c r="A448" s="115" t="s">
        <v>1760</v>
      </c>
      <c r="B448" s="171" t="s">
        <v>1761</v>
      </c>
      <c r="C448" s="115" t="s">
        <v>100</v>
      </c>
      <c r="D448" s="115" t="s">
        <v>502</v>
      </c>
      <c r="E448" s="172">
        <v>0.18168430325999999</v>
      </c>
      <c r="F448" s="125">
        <f>IF(D448="CO2",E448,IF(D448="CH4",E448*'State 2005 Data'!$J$16,IF(D448="N2O",'State 2005 Data'!$J$17,IF(D448="Other",E448))))</f>
        <v>0.88926174496644295</v>
      </c>
      <c r="H448" s="176"/>
      <c r="I448" s="176"/>
      <c r="J448" s="62"/>
      <c r="K448" s="62"/>
      <c r="L448" s="62"/>
      <c r="M448" s="177"/>
      <c r="N448" s="178"/>
    </row>
    <row r="449" spans="1:14">
      <c r="A449" s="115" t="s">
        <v>1760</v>
      </c>
      <c r="B449" s="171" t="s">
        <v>1761</v>
      </c>
      <c r="C449" s="115" t="s">
        <v>100</v>
      </c>
      <c r="D449" s="126" t="s">
        <v>490</v>
      </c>
      <c r="E449" s="172"/>
      <c r="F449" s="125">
        <f>IF(D449="CO2",E449,IF(D449="CH4",E449*'State 2005 Data'!$J$16,IF(D449="N2O",'State 2005 Data'!$J$17,IF(D449="Other",E449))))</f>
        <v>0</v>
      </c>
      <c r="H449" s="176"/>
      <c r="I449" s="176"/>
      <c r="J449" s="62"/>
      <c r="K449" s="62"/>
      <c r="L449" s="62"/>
      <c r="M449" s="177"/>
      <c r="N449" s="178"/>
    </row>
    <row r="450" spans="1:14">
      <c r="A450" s="115" t="s">
        <v>1760</v>
      </c>
      <c r="B450" s="171" t="s">
        <v>1761</v>
      </c>
      <c r="C450" s="115" t="s">
        <v>842</v>
      </c>
      <c r="D450" s="115" t="s">
        <v>493</v>
      </c>
      <c r="E450" s="172">
        <v>14.055786910967303</v>
      </c>
      <c r="F450" s="125">
        <f>IF(D450="CO2",E450,IF(D450="CH4",E450*'State 2005 Data'!$J$16,IF(D450="N2O",'State 2005 Data'!$J$17,IF(D450="Other",E450))))</f>
        <v>14.055786910967303</v>
      </c>
      <c r="H450" s="176"/>
      <c r="I450" s="176"/>
      <c r="J450" s="62"/>
      <c r="K450" s="62"/>
      <c r="L450" s="62"/>
      <c r="M450" s="177"/>
      <c r="N450" s="178"/>
    </row>
    <row r="451" spans="1:14">
      <c r="A451" s="115" t="s">
        <v>1760</v>
      </c>
      <c r="B451" s="171" t="s">
        <v>1761</v>
      </c>
      <c r="C451" s="115" t="s">
        <v>842</v>
      </c>
      <c r="D451" s="115" t="s">
        <v>501</v>
      </c>
      <c r="E451" s="172">
        <v>0.16596348375000003</v>
      </c>
      <c r="F451" s="125">
        <f>IF(D451="CO2",E451,IF(D451="CH4",E451*'State 2005 Data'!$J$16,IF(D451="N2O",'State 2005 Data'!$J$17,IF(D451="Other",E451))))</f>
        <v>0.18587910180000006</v>
      </c>
      <c r="H451" s="176"/>
      <c r="I451" s="176"/>
      <c r="J451" s="62"/>
      <c r="K451" s="62"/>
      <c r="L451" s="62"/>
      <c r="M451" s="177"/>
      <c r="N451" s="178"/>
    </row>
    <row r="452" spans="1:14">
      <c r="A452" s="115" t="s">
        <v>1760</v>
      </c>
      <c r="B452" s="171" t="s">
        <v>1761</v>
      </c>
      <c r="C452" s="115" t="s">
        <v>842</v>
      </c>
      <c r="D452" s="115" t="s">
        <v>502</v>
      </c>
      <c r="E452" s="172">
        <v>3.9168667040000001E-2</v>
      </c>
      <c r="F452" s="125">
        <f>IF(D452="CO2",E452,IF(D452="CH4",E452*'State 2005 Data'!$J$16,IF(D452="N2O",'State 2005 Data'!$J$17,IF(D452="Other",E452))))</f>
        <v>0.88926174496644295</v>
      </c>
      <c r="H452" s="176"/>
      <c r="I452" s="176"/>
      <c r="J452" s="62"/>
      <c r="K452" s="62"/>
      <c r="L452" s="62"/>
      <c r="M452" s="177"/>
      <c r="N452" s="178"/>
    </row>
    <row r="453" spans="1:14">
      <c r="A453" s="115" t="s">
        <v>1760</v>
      </c>
      <c r="B453" s="171" t="s">
        <v>1761</v>
      </c>
      <c r="C453" s="115" t="s">
        <v>842</v>
      </c>
      <c r="D453" s="126" t="s">
        <v>490</v>
      </c>
      <c r="E453" s="172"/>
      <c r="F453" s="125">
        <f>IF(D453="CO2",E453,IF(D453="CH4",E453*'State 2005 Data'!$J$16,IF(D453="N2O",'State 2005 Data'!$J$17,IF(D453="Other",E453))))</f>
        <v>0</v>
      </c>
      <c r="H453" s="176"/>
      <c r="I453" s="176"/>
      <c r="J453" s="62"/>
      <c r="K453" s="62"/>
      <c r="L453" s="62"/>
      <c r="M453" s="177"/>
      <c r="N453" s="178"/>
    </row>
    <row r="454" spans="1:14">
      <c r="A454" s="115" t="s">
        <v>1760</v>
      </c>
      <c r="B454" s="171" t="s">
        <v>1761</v>
      </c>
      <c r="C454" s="115" t="s">
        <v>4</v>
      </c>
      <c r="D454" s="115" t="s">
        <v>493</v>
      </c>
      <c r="E454" s="172">
        <v>55.53174867671175</v>
      </c>
      <c r="F454" s="125">
        <f>IF(D454="CO2",E454,IF(D454="CH4",E454*'State 2005 Data'!$J$16,IF(D454="N2O",'State 2005 Data'!$J$17,IF(D454="Other",E454))))</f>
        <v>55.53174867671175</v>
      </c>
      <c r="H454" s="176"/>
      <c r="I454" s="176"/>
      <c r="J454" s="62"/>
      <c r="K454" s="62"/>
      <c r="L454" s="62"/>
      <c r="M454" s="177"/>
      <c r="N454" s="178"/>
    </row>
    <row r="455" spans="1:14">
      <c r="A455" s="115" t="s">
        <v>1760</v>
      </c>
      <c r="B455" s="171" t="s">
        <v>1761</v>
      </c>
      <c r="C455" s="115" t="s">
        <v>4</v>
      </c>
      <c r="D455" s="115" t="s">
        <v>501</v>
      </c>
      <c r="E455" s="172">
        <v>8.2130164830722538E-2</v>
      </c>
      <c r="F455" s="125">
        <f>IF(D455="CO2",E455,IF(D455="CH4",E455*'State 2005 Data'!$J$16,IF(D455="N2O",'State 2005 Data'!$J$17,IF(D455="Other",E455))))</f>
        <v>9.1985784610409252E-2</v>
      </c>
      <c r="H455" s="176"/>
      <c r="I455" s="176"/>
      <c r="J455" s="62"/>
      <c r="K455" s="62"/>
      <c r="L455" s="62"/>
      <c r="M455" s="177"/>
      <c r="N455" s="178"/>
    </row>
    <row r="456" spans="1:14">
      <c r="A456" s="115" t="s">
        <v>1760</v>
      </c>
      <c r="B456" s="171" t="s">
        <v>1761</v>
      </c>
      <c r="C456" s="115" t="s">
        <v>4</v>
      </c>
      <c r="D456" s="115" t="s">
        <v>502</v>
      </c>
      <c r="E456" s="172">
        <v>1.0667549093099755</v>
      </c>
      <c r="F456" s="125">
        <f>IF(D456="CO2",E456,IF(D456="CH4",E456*'State 2005 Data'!$J$16,IF(D456="N2O",'State 2005 Data'!$J$17,IF(D456="Other",E456))))</f>
        <v>0.88926174496644295</v>
      </c>
      <c r="H456" s="176"/>
      <c r="I456" s="176"/>
      <c r="J456" s="62"/>
      <c r="K456" s="62"/>
      <c r="L456" s="62"/>
      <c r="M456" s="177"/>
      <c r="N456" s="178"/>
    </row>
    <row r="457" spans="1:14">
      <c r="A457" s="115" t="s">
        <v>1760</v>
      </c>
      <c r="B457" s="171" t="s">
        <v>1761</v>
      </c>
      <c r="C457" s="115" t="s">
        <v>4</v>
      </c>
      <c r="D457" s="126" t="s">
        <v>490</v>
      </c>
      <c r="E457" s="172"/>
      <c r="F457" s="125">
        <f>IF(D457="CO2",E457,IF(D457="CH4",E457*'State 2005 Data'!$J$16,IF(D457="N2O",'State 2005 Data'!$J$17,IF(D457="Other",E457))))</f>
        <v>0</v>
      </c>
      <c r="H457" s="176"/>
      <c r="I457" s="176"/>
      <c r="J457" s="62"/>
      <c r="K457" s="62"/>
      <c r="L457" s="62"/>
      <c r="M457" s="177"/>
      <c r="N457" s="178"/>
    </row>
    <row r="458" spans="1:14">
      <c r="A458" s="115" t="s">
        <v>1760</v>
      </c>
      <c r="B458" s="171" t="s">
        <v>1761</v>
      </c>
      <c r="C458" s="115" t="s">
        <v>9</v>
      </c>
      <c r="D458" s="115" t="s">
        <v>493</v>
      </c>
      <c r="E458" s="173">
        <v>19.734515731178863</v>
      </c>
      <c r="F458" s="125">
        <f>IF(D458="CO2",E458,IF(D458="CH4",E458*'State 2005 Data'!$J$16,IF(D458="N2O",'State 2005 Data'!$J$17,IF(D458="Other",E458))))</f>
        <v>19.734515731178863</v>
      </c>
      <c r="H458" s="176"/>
      <c r="I458" s="176"/>
      <c r="J458" s="62"/>
      <c r="K458" s="62"/>
      <c r="L458" s="62"/>
      <c r="M458" s="179"/>
      <c r="N458" s="178"/>
    </row>
    <row r="459" spans="1:14">
      <c r="A459" s="115" t="s">
        <v>1760</v>
      </c>
      <c r="B459" s="171" t="s">
        <v>1761</v>
      </c>
      <c r="C459" s="115" t="s">
        <v>9</v>
      </c>
      <c r="D459" s="115" t="s">
        <v>501</v>
      </c>
      <c r="E459" s="172">
        <v>7.4961926934250647</v>
      </c>
      <c r="F459" s="125">
        <f>IF(D459="CO2",E459,IF(D459="CH4",E459*'State 2005 Data'!$J$16,IF(D459="N2O",'State 2005 Data'!$J$17,IF(D459="Other",E459))))</f>
        <v>8.3957358166360727</v>
      </c>
      <c r="H459" s="176"/>
      <c r="I459" s="176"/>
      <c r="J459" s="62"/>
      <c r="K459" s="62"/>
      <c r="L459" s="62"/>
      <c r="M459" s="177"/>
      <c r="N459" s="178"/>
    </row>
    <row r="460" spans="1:14">
      <c r="A460" s="115" t="s">
        <v>1760</v>
      </c>
      <c r="B460" s="171" t="s">
        <v>1761</v>
      </c>
      <c r="C460" s="115" t="s">
        <v>9</v>
      </c>
      <c r="D460" s="115" t="s">
        <v>502</v>
      </c>
      <c r="E460" s="172">
        <v>0.11873688243837199</v>
      </c>
      <c r="F460" s="125">
        <f>IF(D460="CO2",E460,IF(D460="CH4",E460*'State 2005 Data'!$J$16,IF(D460="N2O",'State 2005 Data'!$J$17,IF(D460="Other",E460))))</f>
        <v>0.88926174496644295</v>
      </c>
      <c r="H460" s="176"/>
      <c r="I460" s="176"/>
      <c r="J460" s="62"/>
      <c r="K460" s="62"/>
      <c r="L460" s="62"/>
      <c r="M460" s="177"/>
      <c r="N460" s="178"/>
    </row>
    <row r="461" spans="1:14">
      <c r="A461" s="115" t="s">
        <v>1760</v>
      </c>
      <c r="B461" s="171" t="s">
        <v>1761</v>
      </c>
      <c r="C461" s="115" t="s">
        <v>9</v>
      </c>
      <c r="D461" s="115" t="s">
        <v>490</v>
      </c>
      <c r="E461" s="172">
        <v>2.8546214147963638</v>
      </c>
      <c r="F461" s="125">
        <f>IF(D461="CO2",E461,IF(D461="CH4",E461*'State 2005 Data'!$J$16,IF(D461="N2O",'State 2005 Data'!$J$17,IF(D461="Other",E461))))</f>
        <v>2.8546214147963638</v>
      </c>
      <c r="H461" s="176"/>
      <c r="I461" s="176"/>
      <c r="J461" s="62"/>
      <c r="K461" s="62"/>
      <c r="L461" s="62"/>
      <c r="M461" s="177"/>
      <c r="N461" s="178"/>
    </row>
    <row r="462" spans="1:14">
      <c r="A462" s="115" t="s">
        <v>1766</v>
      </c>
      <c r="B462" s="171" t="s">
        <v>1767</v>
      </c>
      <c r="C462" s="115" t="s">
        <v>100</v>
      </c>
      <c r="D462" s="115" t="s">
        <v>493</v>
      </c>
      <c r="E462" s="172">
        <v>48.065965744464222</v>
      </c>
      <c r="F462" s="125">
        <f>IF(D462="CO2",E462,IF(D462="CH4",E462*'State 2005 Data'!$J$16,IF(D462="N2O",'State 2005 Data'!$J$17,IF(D462="Other",E462))))</f>
        <v>48.065965744464222</v>
      </c>
      <c r="H462" s="176"/>
      <c r="I462" s="176"/>
      <c r="J462" s="62"/>
      <c r="K462" s="62"/>
      <c r="L462" s="62"/>
      <c r="M462" s="177"/>
      <c r="N462" s="178"/>
    </row>
    <row r="463" spans="1:14">
      <c r="A463" s="115" t="s">
        <v>1766</v>
      </c>
      <c r="B463" s="171" t="s">
        <v>1767</v>
      </c>
      <c r="C463" s="115" t="s">
        <v>100</v>
      </c>
      <c r="D463" s="115" t="s">
        <v>501</v>
      </c>
      <c r="E463" s="172">
        <v>1.5388456249999996E-2</v>
      </c>
      <c r="F463" s="125">
        <f>IF(D463="CO2",E463,IF(D463="CH4",E463*'State 2005 Data'!$J$16,IF(D463="N2O",'State 2005 Data'!$J$17,IF(D463="Other",E463))))</f>
        <v>1.7235070999999998E-2</v>
      </c>
      <c r="H463" s="176"/>
      <c r="I463" s="176"/>
      <c r="J463" s="62"/>
      <c r="K463" s="62"/>
      <c r="L463" s="62"/>
      <c r="M463" s="177"/>
      <c r="N463" s="178"/>
    </row>
    <row r="464" spans="1:14">
      <c r="A464" s="115" t="s">
        <v>1766</v>
      </c>
      <c r="B464" s="171" t="s">
        <v>1767</v>
      </c>
      <c r="C464" s="115" t="s">
        <v>100</v>
      </c>
      <c r="D464" s="115" t="s">
        <v>502</v>
      </c>
      <c r="E464" s="172">
        <v>0.21783692123999998</v>
      </c>
      <c r="F464" s="125">
        <f>IF(D464="CO2",E464,IF(D464="CH4",E464*'State 2005 Data'!$J$16,IF(D464="N2O",'State 2005 Data'!$J$17,IF(D464="Other",E464))))</f>
        <v>0.88926174496644295</v>
      </c>
      <c r="H464" s="176"/>
      <c r="I464" s="176"/>
      <c r="J464" s="62"/>
      <c r="K464" s="62"/>
      <c r="L464" s="62"/>
      <c r="M464" s="177"/>
      <c r="N464" s="178"/>
    </row>
    <row r="465" spans="1:14">
      <c r="A465" s="115" t="s">
        <v>1766</v>
      </c>
      <c r="B465" s="171" t="s">
        <v>1767</v>
      </c>
      <c r="C465" s="115" t="s">
        <v>100</v>
      </c>
      <c r="D465" s="126" t="s">
        <v>490</v>
      </c>
      <c r="E465" s="172"/>
      <c r="F465" s="125">
        <f>IF(D465="CO2",E465,IF(D465="CH4",E465*'State 2005 Data'!$J$16,IF(D465="N2O",'State 2005 Data'!$J$17,IF(D465="Other",E465))))</f>
        <v>0</v>
      </c>
      <c r="H465" s="176"/>
      <c r="I465" s="176"/>
      <c r="J465" s="62"/>
      <c r="K465" s="62"/>
      <c r="L465" s="62"/>
      <c r="M465" s="177"/>
      <c r="N465" s="178"/>
    </row>
    <row r="466" spans="1:14">
      <c r="A466" s="115" t="s">
        <v>1766</v>
      </c>
      <c r="B466" s="171" t="s">
        <v>1767</v>
      </c>
      <c r="C466" s="115" t="s">
        <v>842</v>
      </c>
      <c r="D466" s="115" t="s">
        <v>493</v>
      </c>
      <c r="E466" s="172">
        <v>16.087753185364559</v>
      </c>
      <c r="F466" s="125">
        <f>IF(D466="CO2",E466,IF(D466="CH4",E466*'State 2005 Data'!$J$16,IF(D466="N2O",'State 2005 Data'!$J$17,IF(D466="Other",E466))))</f>
        <v>16.087753185364559</v>
      </c>
      <c r="H466" s="176"/>
      <c r="I466" s="176"/>
      <c r="J466" s="62"/>
      <c r="K466" s="62"/>
      <c r="L466" s="62"/>
      <c r="M466" s="177"/>
      <c r="N466" s="178"/>
    </row>
    <row r="467" spans="1:14">
      <c r="A467" s="115" t="s">
        <v>1766</v>
      </c>
      <c r="B467" s="171" t="s">
        <v>1767</v>
      </c>
      <c r="C467" s="115" t="s">
        <v>842</v>
      </c>
      <c r="D467" s="115" t="s">
        <v>501</v>
      </c>
      <c r="E467" s="172">
        <v>0.25319798724999998</v>
      </c>
      <c r="F467" s="125">
        <f>IF(D467="CO2",E467,IF(D467="CH4",E467*'State 2005 Data'!$J$16,IF(D467="N2O",'State 2005 Data'!$J$17,IF(D467="Other",E467))))</f>
        <v>0.28358174572</v>
      </c>
      <c r="H467" s="176"/>
      <c r="I467" s="176"/>
      <c r="J467" s="62"/>
      <c r="K467" s="62"/>
      <c r="L467" s="62"/>
      <c r="M467" s="177"/>
      <c r="N467" s="178"/>
    </row>
    <row r="468" spans="1:14">
      <c r="A468" s="115" t="s">
        <v>1766</v>
      </c>
      <c r="B468" s="171" t="s">
        <v>1767</v>
      </c>
      <c r="C468" s="115" t="s">
        <v>842</v>
      </c>
      <c r="D468" s="115" t="s">
        <v>502</v>
      </c>
      <c r="E468" s="172">
        <v>5.2062316479999989E-2</v>
      </c>
      <c r="F468" s="125">
        <f>IF(D468="CO2",E468,IF(D468="CH4",E468*'State 2005 Data'!$J$16,IF(D468="N2O",'State 2005 Data'!$J$17,IF(D468="Other",E468))))</f>
        <v>0.88926174496644295</v>
      </c>
      <c r="H468" s="176"/>
      <c r="I468" s="176"/>
      <c r="J468" s="62"/>
      <c r="K468" s="62"/>
      <c r="L468" s="62"/>
      <c r="M468" s="177"/>
      <c r="N468" s="178"/>
    </row>
    <row r="469" spans="1:14">
      <c r="A469" s="115" t="s">
        <v>1766</v>
      </c>
      <c r="B469" s="171" t="s">
        <v>1767</v>
      </c>
      <c r="C469" s="115" t="s">
        <v>842</v>
      </c>
      <c r="D469" s="126" t="s">
        <v>490</v>
      </c>
      <c r="E469" s="172"/>
      <c r="F469" s="125">
        <f>IF(D469="CO2",E469,IF(D469="CH4",E469*'State 2005 Data'!$J$16,IF(D469="N2O",'State 2005 Data'!$J$17,IF(D469="Other",E469))))</f>
        <v>0</v>
      </c>
      <c r="H469" s="176"/>
      <c r="I469" s="176"/>
      <c r="J469" s="62"/>
      <c r="K469" s="62"/>
      <c r="L469" s="62"/>
      <c r="M469" s="177"/>
      <c r="N469" s="178"/>
    </row>
    <row r="470" spans="1:14">
      <c r="A470" s="115" t="s">
        <v>1766</v>
      </c>
      <c r="B470" s="171" t="s">
        <v>1767</v>
      </c>
      <c r="C470" s="115" t="s">
        <v>4</v>
      </c>
      <c r="D470" s="115" t="s">
        <v>493</v>
      </c>
      <c r="E470" s="172">
        <v>30.188246103116487</v>
      </c>
      <c r="F470" s="125">
        <f>IF(D470="CO2",E470,IF(D470="CH4",E470*'State 2005 Data'!$J$16,IF(D470="N2O",'State 2005 Data'!$J$17,IF(D470="Other",E470))))</f>
        <v>30.188246103116487</v>
      </c>
      <c r="H470" s="176"/>
      <c r="I470" s="176"/>
      <c r="J470" s="62"/>
      <c r="K470" s="62"/>
      <c r="L470" s="62"/>
      <c r="M470" s="177"/>
      <c r="N470" s="178"/>
    </row>
    <row r="471" spans="1:14">
      <c r="A471" s="115" t="s">
        <v>1766</v>
      </c>
      <c r="B471" s="171" t="s">
        <v>1767</v>
      </c>
      <c r="C471" s="115" t="s">
        <v>4</v>
      </c>
      <c r="D471" s="115" t="s">
        <v>501</v>
      </c>
      <c r="E471" s="172">
        <v>8.2130164830722538E-2</v>
      </c>
      <c r="F471" s="125">
        <f>IF(D471="CO2",E471,IF(D471="CH4",E471*'State 2005 Data'!$J$16,IF(D471="N2O",'State 2005 Data'!$J$17,IF(D471="Other",E471))))</f>
        <v>9.1985784610409252E-2</v>
      </c>
      <c r="H471" s="176"/>
      <c r="I471" s="176"/>
      <c r="J471" s="62"/>
      <c r="K471" s="62"/>
      <c r="L471" s="62"/>
      <c r="M471" s="177"/>
      <c r="N471" s="178"/>
    </row>
    <row r="472" spans="1:14">
      <c r="A472" s="115" t="s">
        <v>1766</v>
      </c>
      <c r="B472" s="171" t="s">
        <v>1767</v>
      </c>
      <c r="C472" s="115" t="s">
        <v>4</v>
      </c>
      <c r="D472" s="115" t="s">
        <v>502</v>
      </c>
      <c r="E472" s="172">
        <v>1.0667549093099755</v>
      </c>
      <c r="F472" s="125">
        <f>IF(D472="CO2",E472,IF(D472="CH4",E472*'State 2005 Data'!$J$16,IF(D472="N2O",'State 2005 Data'!$J$17,IF(D472="Other",E472))))</f>
        <v>0.88926174496644295</v>
      </c>
      <c r="H472" s="176"/>
      <c r="I472" s="176"/>
      <c r="J472" s="62"/>
      <c r="K472" s="62"/>
      <c r="L472" s="62"/>
      <c r="M472" s="177"/>
      <c r="N472" s="178"/>
    </row>
    <row r="473" spans="1:14">
      <c r="A473" s="115" t="s">
        <v>1766</v>
      </c>
      <c r="B473" s="171" t="s">
        <v>1767</v>
      </c>
      <c r="C473" s="115" t="s">
        <v>4</v>
      </c>
      <c r="D473" s="126" t="s">
        <v>490</v>
      </c>
      <c r="E473" s="172"/>
      <c r="F473" s="125">
        <f>IF(D473="CO2",E473,IF(D473="CH4",E473*'State 2005 Data'!$J$16,IF(D473="N2O",'State 2005 Data'!$J$17,IF(D473="Other",E473))))</f>
        <v>0</v>
      </c>
      <c r="H473" s="176"/>
      <c r="I473" s="176"/>
      <c r="J473" s="62"/>
      <c r="K473" s="62"/>
      <c r="L473" s="62"/>
      <c r="M473" s="177"/>
      <c r="N473" s="178"/>
    </row>
    <row r="474" spans="1:14">
      <c r="A474" s="115" t="s">
        <v>1766</v>
      </c>
      <c r="B474" s="171" t="s">
        <v>1767</v>
      </c>
      <c r="C474" s="115" t="s">
        <v>9</v>
      </c>
      <c r="D474" s="115" t="s">
        <v>493</v>
      </c>
      <c r="E474" s="173">
        <v>16.95660984468033</v>
      </c>
      <c r="F474" s="125">
        <f>IF(D474="CO2",E474,IF(D474="CH4",E474*'State 2005 Data'!$J$16,IF(D474="N2O",'State 2005 Data'!$J$17,IF(D474="Other",E474))))</f>
        <v>16.95660984468033</v>
      </c>
      <c r="H474" s="176"/>
      <c r="I474" s="176"/>
      <c r="J474" s="62"/>
      <c r="K474" s="62"/>
      <c r="L474" s="62"/>
      <c r="M474" s="179"/>
      <c r="N474" s="178"/>
    </row>
    <row r="475" spans="1:14">
      <c r="A475" s="115" t="s">
        <v>1766</v>
      </c>
      <c r="B475" s="171" t="s">
        <v>1767</v>
      </c>
      <c r="C475" s="115" t="s">
        <v>9</v>
      </c>
      <c r="D475" s="115" t="s">
        <v>501</v>
      </c>
      <c r="E475" s="172">
        <v>1.9065722374176897</v>
      </c>
      <c r="F475" s="125">
        <f>IF(D475="CO2",E475,IF(D475="CH4",E475*'State 2005 Data'!$J$16,IF(D475="N2O",'State 2005 Data'!$J$17,IF(D475="Other",E475))))</f>
        <v>2.1353609059078127</v>
      </c>
      <c r="H475" s="176"/>
      <c r="I475" s="176"/>
      <c r="J475" s="62"/>
      <c r="K475" s="62"/>
      <c r="L475" s="62"/>
      <c r="M475" s="177"/>
      <c r="N475" s="178"/>
    </row>
    <row r="476" spans="1:14">
      <c r="A476" s="115" t="s">
        <v>1766</v>
      </c>
      <c r="B476" s="171" t="s">
        <v>1767</v>
      </c>
      <c r="C476" s="115" t="s">
        <v>9</v>
      </c>
      <c r="D476" s="115" t="s">
        <v>502</v>
      </c>
      <c r="E476" s="172">
        <v>0.10263012045930502</v>
      </c>
      <c r="F476" s="125">
        <f>IF(D476="CO2",E476,IF(D476="CH4",E476*'State 2005 Data'!$J$16,IF(D476="N2O",'State 2005 Data'!$J$17,IF(D476="Other",E476))))</f>
        <v>0.88926174496644295</v>
      </c>
      <c r="H476" s="176"/>
      <c r="I476" s="176"/>
      <c r="J476" s="62"/>
      <c r="K476" s="62"/>
      <c r="L476" s="62"/>
      <c r="M476" s="177"/>
      <c r="N476" s="178"/>
    </row>
    <row r="477" spans="1:14">
      <c r="A477" s="115" t="s">
        <v>1766</v>
      </c>
      <c r="B477" s="171" t="s">
        <v>1767</v>
      </c>
      <c r="C477" s="115" t="s">
        <v>9</v>
      </c>
      <c r="D477" s="115" t="s">
        <v>490</v>
      </c>
      <c r="E477" s="172">
        <v>2.078876388210924</v>
      </c>
      <c r="F477" s="125">
        <f>IF(D477="CO2",E477,IF(D477="CH4",E477*'State 2005 Data'!$J$16,IF(D477="N2O",'State 2005 Data'!$J$17,IF(D477="Other",E477))))</f>
        <v>2.078876388210924</v>
      </c>
      <c r="H477" s="176"/>
      <c r="I477" s="176"/>
      <c r="J477" s="62"/>
      <c r="K477" s="62"/>
      <c r="L477" s="62"/>
      <c r="M477" s="177"/>
      <c r="N477" s="178"/>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75" zoomScale="85" zoomScaleNormal="85" zoomScalePageLayoutView="85" workbookViewId="0">
      <selection activeCell="C193" sqref="C193"/>
    </sheetView>
  </sheetViews>
  <sheetFormatPr baseColWidth="10" defaultColWidth="9.1640625" defaultRowHeight="15"/>
  <cols>
    <col min="1" max="1" width="79.6640625" style="5" customWidth="1"/>
    <col min="2" max="2" width="12.6640625" style="5" bestFit="1" customWidth="1"/>
    <col min="3" max="3" width="17.5" style="5" customWidth="1"/>
    <col min="4" max="4" width="22" style="5" customWidth="1"/>
    <col min="5" max="5" width="19.5" style="5" customWidth="1"/>
    <col min="6" max="6" width="14.5" style="5" customWidth="1"/>
    <col min="7" max="7" width="26.1640625" style="5" customWidth="1"/>
    <col min="8" max="8" width="26.6640625" style="5" bestFit="1" customWidth="1"/>
    <col min="9" max="9" width="17.83203125" style="5" bestFit="1" customWidth="1"/>
    <col min="10" max="14" width="9.1640625" style="5"/>
    <col min="15" max="15" width="25.83203125" style="5" customWidth="1"/>
    <col min="16" max="16" width="12.5" style="5" customWidth="1"/>
    <col min="17" max="17" width="19.83203125" style="5" customWidth="1"/>
    <col min="18" max="19" width="12.5" style="5" customWidth="1"/>
    <col min="20" max="21" width="16.33203125" style="5" customWidth="1"/>
    <col min="22" max="22" width="10.83203125" style="5" bestFit="1" customWidth="1"/>
    <col min="23" max="16384" width="9.1640625" style="5"/>
  </cols>
  <sheetData>
    <row r="1" spans="1:5">
      <c r="A1" s="188" t="s">
        <v>11</v>
      </c>
      <c r="B1" s="188"/>
      <c r="C1" s="188"/>
      <c r="D1" s="188"/>
      <c r="E1" s="188"/>
    </row>
    <row r="2" spans="1:5">
      <c r="A2" s="189" t="s">
        <v>171</v>
      </c>
      <c r="B2" s="189"/>
      <c r="C2" s="189"/>
      <c r="D2" s="189"/>
      <c r="E2" s="189"/>
    </row>
    <row r="19" spans="1:5">
      <c r="A19" s="5" t="s">
        <v>172</v>
      </c>
    </row>
    <row r="20" spans="1:5">
      <c r="A20" s="5">
        <v>155400</v>
      </c>
      <c r="B20" s="5" t="s">
        <v>173</v>
      </c>
    </row>
    <row r="21" spans="1:5">
      <c r="A21" s="189" t="s">
        <v>174</v>
      </c>
      <c r="B21" s="189"/>
      <c r="C21" s="189"/>
      <c r="D21" s="189"/>
      <c r="E21" s="189"/>
    </row>
    <row r="38" spans="1:5">
      <c r="A38" s="5" t="s">
        <v>172</v>
      </c>
    </row>
    <row r="39" spans="1:5">
      <c r="A39" s="5">
        <v>100800</v>
      </c>
      <c r="B39" s="5" t="s">
        <v>173</v>
      </c>
    </row>
    <row r="40" spans="1:5">
      <c r="A40" s="189" t="s">
        <v>175</v>
      </c>
      <c r="B40" s="189"/>
      <c r="C40" s="189"/>
      <c r="D40" s="189"/>
      <c r="E40" s="189"/>
    </row>
    <row r="57" spans="1:5" ht="16" thickBot="1">
      <c r="A57" s="5" t="s">
        <v>172</v>
      </c>
    </row>
    <row r="58" spans="1:5" ht="16" thickBot="1">
      <c r="A58" s="6">
        <v>194000</v>
      </c>
      <c r="B58" s="5" t="s">
        <v>176</v>
      </c>
    </row>
    <row r="60" spans="1:5">
      <c r="A60" s="188" t="s">
        <v>177</v>
      </c>
      <c r="B60" s="188"/>
      <c r="C60" s="188"/>
      <c r="D60" s="188"/>
      <c r="E60" s="188"/>
    </row>
    <row r="85" spans="1:37" s="7" customFormat="1">
      <c r="A85" s="5" t="s">
        <v>360</v>
      </c>
      <c r="B85" s="5">
        <v>55.1</v>
      </c>
      <c r="C85" s="5" t="s">
        <v>361</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362</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6" thickBot="1"/>
    <row r="88" spans="1:37" ht="16" thickBot="1">
      <c r="A88" s="8" t="s">
        <v>363</v>
      </c>
      <c r="B88" s="9">
        <f>(B86-B85)/B85</f>
        <v>1.0254083484573502</v>
      </c>
    </row>
    <row r="89" spans="1:37">
      <c r="A89" s="188" t="s">
        <v>178</v>
      </c>
      <c r="B89" s="188"/>
      <c r="C89" s="188"/>
      <c r="D89" s="188"/>
      <c r="E89" s="188"/>
    </row>
    <row r="90" spans="1:37">
      <c r="A90" s="5">
        <v>6.6290250000000004</v>
      </c>
      <c r="B90" s="5" t="s">
        <v>367</v>
      </c>
      <c r="E90" s="5" t="s">
        <v>372</v>
      </c>
    </row>
    <row r="91" spans="1:37">
      <c r="A91" s="5">
        <f>1/A90</f>
        <v>0.15085174667466181</v>
      </c>
      <c r="B91" s="5" t="s">
        <v>368</v>
      </c>
      <c r="E91" s="5" t="s">
        <v>183</v>
      </c>
    </row>
    <row r="92" spans="1:37">
      <c r="A92" s="10">
        <v>0.5</v>
      </c>
      <c r="B92" s="5" t="s">
        <v>369</v>
      </c>
      <c r="E92" s="5" t="s">
        <v>373</v>
      </c>
    </row>
    <row r="93" spans="1:37">
      <c r="A93" s="5">
        <f>A92*A91</f>
        <v>7.5425873337330904E-2</v>
      </c>
      <c r="B93" s="5" t="s">
        <v>370</v>
      </c>
      <c r="E93" s="5" t="s">
        <v>183</v>
      </c>
    </row>
    <row r="94" spans="1:37">
      <c r="A94" s="5">
        <f>1/A93</f>
        <v>13.258050000000001</v>
      </c>
      <c r="B94" s="5" t="s">
        <v>371</v>
      </c>
      <c r="E94" s="5" t="s">
        <v>183</v>
      </c>
      <c r="J94" s="10"/>
    </row>
    <row r="95" spans="1:37" ht="16" thickBot="1">
      <c r="A95" s="5">
        <v>8.0274920000000005</v>
      </c>
      <c r="B95" s="5" t="s">
        <v>365</v>
      </c>
      <c r="E95" s="5" t="s">
        <v>374</v>
      </c>
      <c r="J95" s="10"/>
    </row>
    <row r="96" spans="1:37" ht="16" thickBot="1">
      <c r="A96" s="11">
        <f>(A94-A95)/A95</f>
        <v>0.65158059329115492</v>
      </c>
      <c r="B96" s="5" t="s">
        <v>366</v>
      </c>
      <c r="C96" s="12"/>
      <c r="E96" s="5" t="s">
        <v>183</v>
      </c>
    </row>
    <row r="98" spans="1:5">
      <c r="A98" s="188" t="s">
        <v>179</v>
      </c>
      <c r="B98" s="188"/>
      <c r="C98" s="188"/>
      <c r="D98" s="188"/>
      <c r="E98" s="188"/>
    </row>
    <row r="99" spans="1:5">
      <c r="A99" s="12">
        <v>0.3</v>
      </c>
      <c r="B99" s="10" t="s">
        <v>377</v>
      </c>
    </row>
    <row r="100" spans="1:5">
      <c r="A100" s="5">
        <v>63.5</v>
      </c>
      <c r="B100" s="5" t="s">
        <v>378</v>
      </c>
    </row>
    <row r="101" spans="1:5">
      <c r="A101" s="5">
        <f>1/A100</f>
        <v>1.5748031496062992E-2</v>
      </c>
      <c r="B101" s="5" t="s">
        <v>376</v>
      </c>
    </row>
    <row r="102" spans="1:5">
      <c r="A102" s="13">
        <f>A101*(1-A99)</f>
        <v>1.1023622047244094E-2</v>
      </c>
      <c r="B102" s="5" t="s">
        <v>379</v>
      </c>
    </row>
    <row r="103" spans="1:5">
      <c r="A103" s="13">
        <f>1/A102</f>
        <v>90.714285714285722</v>
      </c>
      <c r="B103" s="5" t="s">
        <v>383</v>
      </c>
    </row>
    <row r="104" spans="1:5">
      <c r="A104" s="12">
        <v>0.35</v>
      </c>
      <c r="B104" s="5" t="s">
        <v>380</v>
      </c>
    </row>
    <row r="105" spans="1:5">
      <c r="A105" s="5">
        <f>A102*(1-A104)</f>
        <v>7.1653543307086615E-3</v>
      </c>
      <c r="B105" s="5" t="s">
        <v>381</v>
      </c>
    </row>
    <row r="106" spans="1:5" ht="16" thickBot="1">
      <c r="A106" s="5">
        <f>1/A105</f>
        <v>139.56043956043956</v>
      </c>
      <c r="B106" s="5" t="s">
        <v>382</v>
      </c>
    </row>
    <row r="107" spans="1:5" ht="16" thickBot="1">
      <c r="A107" s="14">
        <f>(A106-A103)/A103</f>
        <v>0.53846153846153832</v>
      </c>
      <c r="B107" s="5" t="s">
        <v>384</v>
      </c>
    </row>
    <row r="108" spans="1:5">
      <c r="A108" s="15"/>
    </row>
    <row r="109" spans="1:5">
      <c r="A109" s="188" t="s">
        <v>181</v>
      </c>
      <c r="B109" s="188"/>
      <c r="C109" s="188"/>
      <c r="D109" s="188"/>
      <c r="E109" s="188"/>
    </row>
    <row r="110" spans="1:5" ht="16" thickBot="1"/>
    <row r="111" spans="1:5" ht="16" thickBot="1">
      <c r="A111" s="14">
        <f>A122</f>
        <v>0.20481927710843381</v>
      </c>
      <c r="B111" s="5" t="s">
        <v>386</v>
      </c>
    </row>
    <row r="113" spans="1:12">
      <c r="A113" s="188" t="s">
        <v>180</v>
      </c>
      <c r="B113" s="188"/>
      <c r="C113" s="188"/>
      <c r="D113" s="188"/>
      <c r="E113" s="188"/>
    </row>
    <row r="114" spans="1:12">
      <c r="A114" s="12">
        <v>0.2</v>
      </c>
      <c r="B114" s="10" t="s">
        <v>377</v>
      </c>
    </row>
    <row r="115" spans="1:12">
      <c r="A115" s="5">
        <v>1.95</v>
      </c>
      <c r="B115" s="5" t="s">
        <v>385</v>
      </c>
    </row>
    <row r="116" spans="1:12">
      <c r="A116" s="5">
        <f>1/A115</f>
        <v>0.51282051282051289</v>
      </c>
      <c r="B116" s="5" t="s">
        <v>376</v>
      </c>
    </row>
    <row r="117" spans="1:12">
      <c r="A117" s="13">
        <f>A116*(1-A114)</f>
        <v>0.41025641025641035</v>
      </c>
      <c r="B117" s="5" t="s">
        <v>379</v>
      </c>
    </row>
    <row r="118" spans="1:12">
      <c r="A118" s="13">
        <f>1/A117</f>
        <v>2.4374999999999996</v>
      </c>
      <c r="B118" s="5" t="s">
        <v>383</v>
      </c>
    </row>
    <row r="119" spans="1:12">
      <c r="A119" s="12">
        <v>0.17</v>
      </c>
      <c r="B119" s="5" t="s">
        <v>380</v>
      </c>
    </row>
    <row r="120" spans="1:12">
      <c r="A120" s="5">
        <f>A117*(1-A119)</f>
        <v>0.34051282051282056</v>
      </c>
      <c r="B120" s="5" t="s">
        <v>381</v>
      </c>
    </row>
    <row r="121" spans="1:12" ht="16" thickBot="1">
      <c r="A121" s="5">
        <f>1/A120</f>
        <v>2.9367469879518069</v>
      </c>
      <c r="B121" s="5" t="s">
        <v>382</v>
      </c>
    </row>
    <row r="122" spans="1:12" ht="16" thickBot="1">
      <c r="A122" s="14">
        <f>(A121-A118)/A118</f>
        <v>0.20481927710843381</v>
      </c>
      <c r="B122" s="5" t="s">
        <v>384</v>
      </c>
    </row>
    <row r="124" spans="1:12">
      <c r="A124" s="188" t="s">
        <v>387</v>
      </c>
      <c r="B124" s="188"/>
      <c r="C124" s="188"/>
      <c r="D124" s="188"/>
      <c r="E124" s="188"/>
      <c r="J124" s="16"/>
    </row>
    <row r="125" spans="1:12">
      <c r="A125" s="17">
        <v>4.4824543659231753E-4</v>
      </c>
      <c r="B125" s="5" t="s">
        <v>389</v>
      </c>
      <c r="K125" s="10"/>
      <c r="L125" s="10"/>
    </row>
    <row r="126" spans="1:12">
      <c r="A126" s="5">
        <v>1.27</v>
      </c>
      <c r="B126" s="18" t="s">
        <v>394</v>
      </c>
      <c r="F126" s="19"/>
      <c r="J126" s="3"/>
      <c r="K126" s="17"/>
      <c r="L126" s="17"/>
    </row>
    <row r="127" spans="1:12">
      <c r="A127" s="5">
        <f>(1/CONVERT(A125/A126,"mi","km")*0.00105505585)</f>
        <v>1.857438352962903</v>
      </c>
      <c r="B127" s="18" t="s">
        <v>390</v>
      </c>
      <c r="J127" s="20"/>
      <c r="K127" s="17"/>
      <c r="L127" s="17"/>
    </row>
    <row r="128" spans="1:12">
      <c r="A128" s="5">
        <f>1/A127</f>
        <v>0.53837587578874124</v>
      </c>
      <c r="B128" s="18" t="s">
        <v>391</v>
      </c>
      <c r="F128" s="19"/>
      <c r="K128" s="12"/>
      <c r="L128" s="10"/>
    </row>
    <row r="129" spans="1:12">
      <c r="A129" s="5">
        <v>1.07</v>
      </c>
      <c r="B129" s="5" t="s">
        <v>388</v>
      </c>
      <c r="F129" s="19"/>
      <c r="K129" s="12"/>
      <c r="L129" s="10"/>
    </row>
    <row r="130" spans="1:12" ht="16" thickBot="1">
      <c r="A130" s="5">
        <f>1/A129</f>
        <v>0.93457943925233644</v>
      </c>
      <c r="B130" s="5" t="s">
        <v>392</v>
      </c>
      <c r="F130" s="19"/>
      <c r="K130" s="10"/>
      <c r="L130" s="10"/>
    </row>
    <row r="131" spans="1:12" ht="16" thickBot="1">
      <c r="A131" s="14">
        <f>(A130-A128)/A128</f>
        <v>0.73592369435785332</v>
      </c>
      <c r="B131" s="5" t="s">
        <v>384</v>
      </c>
      <c r="F131" s="19"/>
    </row>
    <row r="133" spans="1:12">
      <c r="A133" s="16"/>
      <c r="B133" s="10"/>
      <c r="C133" s="10"/>
    </row>
    <row r="134" spans="1:12">
      <c r="A134" s="188" t="s">
        <v>107</v>
      </c>
      <c r="B134" s="188"/>
      <c r="C134" s="188"/>
      <c r="D134" s="188"/>
      <c r="E134" s="188"/>
    </row>
    <row r="135" spans="1:12">
      <c r="A135" s="21" t="s">
        <v>406</v>
      </c>
      <c r="B135" s="22"/>
      <c r="C135" s="22"/>
      <c r="D135" s="22"/>
      <c r="E135" s="22"/>
      <c r="F135" s="22"/>
      <c r="G135" s="22"/>
    </row>
    <row r="136" spans="1:12">
      <c r="A136" s="23"/>
      <c r="B136" s="185" t="s">
        <v>407</v>
      </c>
      <c r="C136" s="186"/>
      <c r="D136" s="186"/>
      <c r="E136" s="187"/>
      <c r="F136" s="22"/>
      <c r="G136" s="22"/>
    </row>
    <row r="137" spans="1:12">
      <c r="A137" s="24"/>
      <c r="B137" s="185" t="s">
        <v>408</v>
      </c>
      <c r="C137" s="187"/>
      <c r="D137" s="185" t="s">
        <v>409</v>
      </c>
      <c r="E137" s="187"/>
      <c r="F137" s="22"/>
      <c r="G137" s="22"/>
    </row>
    <row r="138" spans="1:12">
      <c r="A138" s="25" t="s">
        <v>410</v>
      </c>
      <c r="B138" s="26" t="s">
        <v>411</v>
      </c>
      <c r="C138" s="26" t="s">
        <v>412</v>
      </c>
      <c r="D138" s="26" t="s">
        <v>411</v>
      </c>
      <c r="E138" s="26" t="s">
        <v>412</v>
      </c>
      <c r="F138" s="22"/>
      <c r="G138" s="27" t="s">
        <v>413</v>
      </c>
    </row>
    <row r="139" spans="1:12">
      <c r="A139" s="28" t="s">
        <v>414</v>
      </c>
      <c r="B139" s="29">
        <v>95</v>
      </c>
      <c r="C139" s="30">
        <v>95</v>
      </c>
      <c r="D139" s="29">
        <v>50</v>
      </c>
      <c r="E139" s="30">
        <v>50</v>
      </c>
      <c r="F139" s="27" t="s">
        <v>132</v>
      </c>
      <c r="G139" s="22">
        <f>(C139-E139)/C139</f>
        <v>0.47368421052631576</v>
      </c>
    </row>
    <row r="140" spans="1:12">
      <c r="A140" s="31" t="s">
        <v>415</v>
      </c>
      <c r="B140" s="32">
        <v>100</v>
      </c>
      <c r="C140" s="33">
        <v>100</v>
      </c>
      <c r="D140" s="32">
        <v>70</v>
      </c>
      <c r="E140" s="33">
        <v>70</v>
      </c>
      <c r="F140" s="27" t="s">
        <v>132</v>
      </c>
      <c r="G140" s="22">
        <f t="shared" ref="G140:G156" si="0">(C140-E140)/C140</f>
        <v>0.3</v>
      </c>
    </row>
    <row r="141" spans="1:12">
      <c r="A141" s="31" t="s">
        <v>416</v>
      </c>
      <c r="B141" s="32">
        <v>95</v>
      </c>
      <c r="C141" s="33">
        <v>95</v>
      </c>
      <c r="D141" s="32">
        <v>50</v>
      </c>
      <c r="E141" s="33">
        <v>50</v>
      </c>
      <c r="F141" s="27" t="s">
        <v>132</v>
      </c>
      <c r="G141" s="22">
        <f t="shared" si="0"/>
        <v>0.47368421052631576</v>
      </c>
    </row>
    <row r="142" spans="1:12">
      <c r="A142" s="31" t="s">
        <v>417</v>
      </c>
      <c r="B142" s="32">
        <v>105</v>
      </c>
      <c r="C142" s="33">
        <v>105</v>
      </c>
      <c r="D142" s="32">
        <v>110</v>
      </c>
      <c r="E142" s="33">
        <v>110</v>
      </c>
      <c r="F142" s="34" t="s">
        <v>433</v>
      </c>
      <c r="G142" s="22">
        <f t="shared" si="0"/>
        <v>-4.7619047619047616E-2</v>
      </c>
    </row>
    <row r="143" spans="1:12">
      <c r="A143" s="31" t="s">
        <v>418</v>
      </c>
      <c r="B143" s="32">
        <v>80</v>
      </c>
      <c r="C143" s="33">
        <v>80</v>
      </c>
      <c r="D143" s="32">
        <v>35</v>
      </c>
      <c r="E143" s="33">
        <v>35</v>
      </c>
      <c r="F143" s="27" t="s">
        <v>132</v>
      </c>
      <c r="G143" s="22">
        <f t="shared" si="0"/>
        <v>0.5625</v>
      </c>
    </row>
    <row r="144" spans="1:12">
      <c r="A144" s="31" t="s">
        <v>419</v>
      </c>
      <c r="B144" s="32">
        <v>70</v>
      </c>
      <c r="C144" s="33">
        <v>70</v>
      </c>
      <c r="D144" s="32">
        <v>50</v>
      </c>
      <c r="E144" s="33">
        <v>50</v>
      </c>
      <c r="F144" s="27" t="s">
        <v>132</v>
      </c>
      <c r="G144" s="22">
        <f t="shared" si="0"/>
        <v>0.2857142857142857</v>
      </c>
    </row>
    <row r="145" spans="1:9">
      <c r="A145" s="31" t="s">
        <v>420</v>
      </c>
      <c r="B145" s="32">
        <v>90</v>
      </c>
      <c r="C145" s="33">
        <v>90</v>
      </c>
      <c r="D145" s="32">
        <v>80</v>
      </c>
      <c r="E145" s="33">
        <v>80</v>
      </c>
      <c r="F145" s="27" t="s">
        <v>421</v>
      </c>
      <c r="G145" s="22">
        <f t="shared" si="0"/>
        <v>0.1111111111111111</v>
      </c>
    </row>
    <row r="146" spans="1:9">
      <c r="A146" s="31" t="s">
        <v>422</v>
      </c>
      <c r="B146" s="32">
        <v>100</v>
      </c>
      <c r="C146" s="33">
        <v>100</v>
      </c>
      <c r="D146" s="32">
        <v>90</v>
      </c>
      <c r="E146" s="33">
        <v>90</v>
      </c>
      <c r="F146" s="27" t="s">
        <v>132</v>
      </c>
      <c r="G146" s="22">
        <f t="shared" si="0"/>
        <v>0.1</v>
      </c>
    </row>
    <row r="147" spans="1:9">
      <c r="A147" s="31" t="s">
        <v>423</v>
      </c>
      <c r="B147" s="32">
        <v>80</v>
      </c>
      <c r="C147" s="33">
        <v>80</v>
      </c>
      <c r="D147" s="32">
        <v>40</v>
      </c>
      <c r="E147" s="33">
        <v>40</v>
      </c>
      <c r="F147" s="27" t="s">
        <v>132</v>
      </c>
      <c r="G147" s="22">
        <f t="shared" si="0"/>
        <v>0.5</v>
      </c>
    </row>
    <row r="148" spans="1:9">
      <c r="A148" s="31" t="s">
        <v>424</v>
      </c>
      <c r="B148" s="32">
        <v>80</v>
      </c>
      <c r="C148" s="33">
        <v>80</v>
      </c>
      <c r="D148" s="32">
        <v>50</v>
      </c>
      <c r="E148" s="33">
        <v>50</v>
      </c>
      <c r="F148" s="27" t="s">
        <v>132</v>
      </c>
      <c r="G148" s="22">
        <f t="shared" si="0"/>
        <v>0.375</v>
      </c>
    </row>
    <row r="149" spans="1:9">
      <c r="A149" s="31" t="s">
        <v>425</v>
      </c>
      <c r="B149" s="32">
        <v>90</v>
      </c>
      <c r="C149" s="33">
        <v>90</v>
      </c>
      <c r="D149" s="32">
        <v>80</v>
      </c>
      <c r="E149" s="33">
        <v>80</v>
      </c>
      <c r="F149" s="27" t="s">
        <v>421</v>
      </c>
      <c r="G149" s="22">
        <f t="shared" si="0"/>
        <v>0.1111111111111111</v>
      </c>
    </row>
    <row r="150" spans="1:9">
      <c r="A150" s="31" t="s">
        <v>426</v>
      </c>
      <c r="B150" s="32">
        <v>95</v>
      </c>
      <c r="C150" s="33">
        <v>95</v>
      </c>
      <c r="D150" s="32">
        <v>90</v>
      </c>
      <c r="E150" s="33">
        <v>90</v>
      </c>
      <c r="F150" s="34" t="s">
        <v>433</v>
      </c>
      <c r="G150" s="22">
        <f t="shared" si="0"/>
        <v>5.2631578947368418E-2</v>
      </c>
    </row>
    <row r="151" spans="1:9">
      <c r="A151" s="31" t="s">
        <v>427</v>
      </c>
      <c r="B151" s="32">
        <v>95</v>
      </c>
      <c r="C151" s="33">
        <v>95</v>
      </c>
      <c r="D151" s="32">
        <v>90</v>
      </c>
      <c r="E151" s="33">
        <v>90</v>
      </c>
      <c r="F151" s="34" t="s">
        <v>433</v>
      </c>
      <c r="G151" s="22">
        <f t="shared" si="0"/>
        <v>5.2631578947368418E-2</v>
      </c>
    </row>
    <row r="152" spans="1:9">
      <c r="A152" s="31" t="s">
        <v>428</v>
      </c>
      <c r="B152" s="32">
        <v>80</v>
      </c>
      <c r="C152" s="33">
        <v>50</v>
      </c>
      <c r="D152" s="32">
        <v>30</v>
      </c>
      <c r="E152" s="33">
        <v>30</v>
      </c>
      <c r="F152" s="27" t="s">
        <v>131</v>
      </c>
      <c r="G152" s="22">
        <f t="shared" si="0"/>
        <v>0.4</v>
      </c>
    </row>
    <row r="153" spans="1:9">
      <c r="A153" s="31" t="s">
        <v>429</v>
      </c>
      <c r="B153" s="32">
        <v>90</v>
      </c>
      <c r="C153" s="33">
        <v>90</v>
      </c>
      <c r="D153" s="32">
        <v>70</v>
      </c>
      <c r="E153" s="33">
        <v>70</v>
      </c>
      <c r="F153" s="27" t="s">
        <v>128</v>
      </c>
      <c r="G153" s="22">
        <f t="shared" si="0"/>
        <v>0.22222222222222221</v>
      </c>
    </row>
    <row r="154" spans="1:9">
      <c r="A154" s="31" t="s">
        <v>430</v>
      </c>
      <c r="B154" s="32">
        <v>95</v>
      </c>
      <c r="C154" s="33">
        <v>90</v>
      </c>
      <c r="D154" s="32">
        <v>80</v>
      </c>
      <c r="E154" s="33">
        <v>80</v>
      </c>
      <c r="F154" s="34" t="s">
        <v>433</v>
      </c>
      <c r="G154" s="22">
        <f t="shared" si="0"/>
        <v>0.1111111111111111</v>
      </c>
      <c r="I154" s="35"/>
    </row>
    <row r="155" spans="1:9">
      <c r="A155" s="31" t="s">
        <v>431</v>
      </c>
      <c r="B155" s="32">
        <v>80</v>
      </c>
      <c r="C155" s="33">
        <v>65</v>
      </c>
      <c r="D155" s="32">
        <v>60</v>
      </c>
      <c r="E155" s="33">
        <v>30</v>
      </c>
      <c r="F155" s="27" t="s">
        <v>129</v>
      </c>
      <c r="G155" s="22">
        <f t="shared" si="0"/>
        <v>0.53846153846153844</v>
      </c>
    </row>
    <row r="156" spans="1:9">
      <c r="A156" s="36" t="s">
        <v>432</v>
      </c>
      <c r="B156" s="37">
        <v>90</v>
      </c>
      <c r="C156" s="38">
        <v>90</v>
      </c>
      <c r="D156" s="37">
        <v>70</v>
      </c>
      <c r="E156" s="38">
        <v>70</v>
      </c>
      <c r="F156" s="27" t="s">
        <v>129</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132</v>
      </c>
      <c r="B159" s="22">
        <f>AVERAGEIF(F139:F156,A159,G139:G156)</f>
        <v>0.38382283834586467</v>
      </c>
      <c r="C159" s="22"/>
      <c r="D159" s="22"/>
      <c r="E159" s="22"/>
      <c r="F159" s="22"/>
      <c r="G159" s="22"/>
    </row>
    <row r="160" spans="1:9">
      <c r="A160" s="22" t="s">
        <v>421</v>
      </c>
      <c r="B160" s="22">
        <f>AVERAGEIF(F139:F156,A160,G139:G156)</f>
        <v>0.1111111111111111</v>
      </c>
      <c r="C160" s="22"/>
      <c r="D160" s="22"/>
      <c r="E160" s="22"/>
      <c r="F160" s="22"/>
      <c r="G160" s="22"/>
    </row>
    <row r="161" spans="1:7">
      <c r="A161" s="22" t="s">
        <v>131</v>
      </c>
      <c r="B161" s="22">
        <f>AVERAGEIF(F139:F156,A161,G139:G156)</f>
        <v>0.4</v>
      </c>
      <c r="C161" s="22"/>
      <c r="D161" s="22"/>
      <c r="E161" s="22"/>
      <c r="F161" s="22"/>
      <c r="G161" s="22"/>
    </row>
    <row r="162" spans="1:7">
      <c r="A162" s="22" t="s">
        <v>128</v>
      </c>
      <c r="B162" s="22">
        <f>AVERAGEIF(F139:F156,A162,G139:G156)</f>
        <v>0.22222222222222221</v>
      </c>
      <c r="C162" s="22"/>
      <c r="D162" s="22"/>
      <c r="E162" s="22"/>
      <c r="F162" s="22"/>
      <c r="G162" s="22"/>
    </row>
    <row r="163" spans="1:7">
      <c r="A163" s="22" t="s">
        <v>129</v>
      </c>
      <c r="B163" s="22">
        <f>AVERAGEIF(F139:F156,A163,G139:G156)</f>
        <v>0.38034188034188032</v>
      </c>
      <c r="C163" s="22"/>
      <c r="D163" s="22"/>
      <c r="E163" s="22"/>
      <c r="F163" s="22"/>
      <c r="G163" s="22"/>
    </row>
    <row r="165" spans="1:7">
      <c r="A165" s="188" t="s">
        <v>184</v>
      </c>
      <c r="B165" s="188"/>
      <c r="C165" s="188"/>
      <c r="D165" s="188"/>
      <c r="E165" s="188"/>
    </row>
    <row r="166" spans="1:7" ht="16" thickBot="1">
      <c r="A166" s="18" t="s">
        <v>185</v>
      </c>
      <c r="B166" s="12">
        <v>0.4</v>
      </c>
    </row>
    <row r="167" spans="1:7" ht="16" thickBot="1">
      <c r="A167" s="5" t="s">
        <v>186</v>
      </c>
      <c r="B167" s="39">
        <f>(1+B166)^(1/(2020-2010))-1</f>
        <v>3.4219694129380196E-2</v>
      </c>
    </row>
    <row r="168" spans="1:7">
      <c r="B168" s="40"/>
    </row>
    <row r="169" spans="1:7">
      <c r="A169" s="188" t="s">
        <v>395</v>
      </c>
      <c r="B169" s="188"/>
    </row>
    <row r="170" spans="1:7">
      <c r="A170" s="18" t="s">
        <v>396</v>
      </c>
      <c r="B170" s="41">
        <v>972.7</v>
      </c>
    </row>
    <row r="171" spans="1:7" ht="16" thickBot="1">
      <c r="A171" s="18" t="s">
        <v>397</v>
      </c>
      <c r="B171" s="42">
        <f>400.9+53.5+276.5+255.7+63.5+462.5+B170+975.4+227.6+436.5</f>
        <v>4124.8</v>
      </c>
    </row>
    <row r="172" spans="1:7" ht="16" thickBot="1">
      <c r="A172" s="18" t="s">
        <v>398</v>
      </c>
      <c r="B172" s="39">
        <f>B170/B171</f>
        <v>0.23581749418153608</v>
      </c>
    </row>
    <row r="173" spans="1:7">
      <c r="B173" s="40"/>
    </row>
    <row r="174" spans="1:7">
      <c r="A174" s="188" t="s">
        <v>193</v>
      </c>
      <c r="B174" s="188"/>
      <c r="C174" s="188"/>
      <c r="D174" s="188"/>
      <c r="E174" s="188"/>
    </row>
    <row r="175" spans="1:7" ht="16" thickBot="1">
      <c r="A175" s="18" t="s">
        <v>405</v>
      </c>
      <c r="B175" s="40">
        <v>0.1246</v>
      </c>
    </row>
    <row r="176" spans="1:7" ht="16" thickBot="1">
      <c r="A176" s="18" t="s">
        <v>400</v>
      </c>
      <c r="B176" s="39">
        <f>1-B175</f>
        <v>0.87539999999999996</v>
      </c>
    </row>
    <row r="178" spans="1:5">
      <c r="A178" s="188" t="s">
        <v>187</v>
      </c>
      <c r="B178" s="188"/>
      <c r="C178" s="188"/>
      <c r="D178" s="188"/>
      <c r="E178" s="188"/>
    </row>
    <row r="179" spans="1:5">
      <c r="A179" s="20" t="s">
        <v>402</v>
      </c>
      <c r="B179" s="5">
        <v>197000</v>
      </c>
    </row>
    <row r="180" spans="1:5" ht="16" thickBot="1">
      <c r="A180" s="5" t="s">
        <v>403</v>
      </c>
      <c r="B180" s="5">
        <v>175000</v>
      </c>
    </row>
    <row r="181" spans="1:5" ht="16" thickBot="1">
      <c r="A181" s="5" t="s">
        <v>188</v>
      </c>
      <c r="B181" s="14">
        <f>B179/B180</f>
        <v>1.1257142857142857</v>
      </c>
    </row>
    <row r="183" spans="1:5">
      <c r="A183" s="188" t="s">
        <v>189</v>
      </c>
      <c r="B183" s="188"/>
      <c r="C183" s="188"/>
      <c r="D183" s="188"/>
      <c r="E183" s="188"/>
    </row>
    <row r="184" spans="1:5">
      <c r="A184" s="18" t="s">
        <v>508</v>
      </c>
      <c r="B184" s="54">
        <v>1.2E-2</v>
      </c>
    </row>
    <row r="185" spans="1:5">
      <c r="A185" s="18" t="s">
        <v>509</v>
      </c>
      <c r="B185" s="54">
        <v>2.4E-2</v>
      </c>
    </row>
    <row r="186" spans="1:5">
      <c r="A186" s="18" t="s">
        <v>510</v>
      </c>
      <c r="B186" s="5">
        <f>2050-2018+1</f>
        <v>33</v>
      </c>
    </row>
    <row r="187" spans="1:5">
      <c r="A187" s="18" t="s">
        <v>511</v>
      </c>
      <c r="B187" s="10">
        <f>(1-B184)^B186</f>
        <v>0.67139665221009714</v>
      </c>
    </row>
    <row r="188" spans="1:5" ht="16" thickBot="1">
      <c r="A188" s="18" t="s">
        <v>512</v>
      </c>
      <c r="B188" s="10">
        <f>(1-B185)^B186</f>
        <v>0.44858421050781644</v>
      </c>
    </row>
    <row r="189" spans="1:5" ht="16" thickBot="1">
      <c r="A189" s="18" t="s">
        <v>513</v>
      </c>
      <c r="B189" s="14">
        <f>(B187-B188)/B187</f>
        <v>0.33186409400289502</v>
      </c>
    </row>
    <row r="191" spans="1:5">
      <c r="A191" s="188" t="s">
        <v>203</v>
      </c>
      <c r="B191" s="188"/>
      <c r="C191" s="188"/>
      <c r="D191" s="188"/>
      <c r="E191" s="188"/>
    </row>
    <row r="192" spans="1:5">
      <c r="A192" s="16" t="s">
        <v>195</v>
      </c>
      <c r="B192" s="16" t="s">
        <v>196</v>
      </c>
      <c r="C192" s="16"/>
    </row>
    <row r="193" spans="1:9">
      <c r="A193" s="5" t="s">
        <v>197</v>
      </c>
      <c r="B193" s="17">
        <v>15277777.777777778</v>
      </c>
      <c r="C193" s="5" t="s">
        <v>198</v>
      </c>
    </row>
    <row r="194" spans="1:9">
      <c r="A194" s="5" t="s">
        <v>199</v>
      </c>
      <c r="B194" s="17">
        <f>3.4*10^6</f>
        <v>3400000</v>
      </c>
      <c r="C194" s="43"/>
    </row>
    <row r="195" spans="1:9">
      <c r="A195" s="5" t="s">
        <v>200</v>
      </c>
      <c r="B195" s="5">
        <v>2</v>
      </c>
    </row>
    <row r="196" spans="1:9" ht="16" thickBot="1">
      <c r="A196" s="5" t="s">
        <v>201</v>
      </c>
      <c r="B196" s="17">
        <f>B195*B194</f>
        <v>6800000</v>
      </c>
    </row>
    <row r="197" spans="1:9" ht="16" thickBot="1">
      <c r="A197" s="5" t="s">
        <v>202</v>
      </c>
      <c r="B197" s="14">
        <f>B196/B193</f>
        <v>0.44509090909090909</v>
      </c>
    </row>
    <row r="199" spans="1:9">
      <c r="A199" s="105" t="s">
        <v>1610</v>
      </c>
    </row>
    <row r="201" spans="1:9">
      <c r="A201" s="107" t="s">
        <v>1628</v>
      </c>
      <c r="B201" s="184" t="s">
        <v>1611</v>
      </c>
      <c r="C201" s="184"/>
      <c r="D201" s="184"/>
      <c r="E201" s="184"/>
      <c r="F201" s="184"/>
      <c r="G201" s="184"/>
      <c r="H201" s="184"/>
      <c r="I201" s="184"/>
    </row>
    <row r="202" spans="1:9">
      <c r="A202" s="53" t="s">
        <v>1612</v>
      </c>
      <c r="B202" s="53" t="s">
        <v>1613</v>
      </c>
      <c r="C202" s="53" t="s">
        <v>1614</v>
      </c>
      <c r="D202" s="53" t="s">
        <v>1615</v>
      </c>
      <c r="E202" s="53" t="s">
        <v>702</v>
      </c>
      <c r="F202" s="53" t="s">
        <v>92</v>
      </c>
      <c r="G202" s="53" t="s">
        <v>1616</v>
      </c>
      <c r="H202" s="53" t="s">
        <v>1617</v>
      </c>
      <c r="I202" s="53" t="s">
        <v>1618</v>
      </c>
    </row>
    <row r="203" spans="1:9">
      <c r="A203" s="53" t="s">
        <v>1619</v>
      </c>
      <c r="B203" s="56">
        <v>0</v>
      </c>
      <c r="C203" s="56">
        <v>6</v>
      </c>
      <c r="D203" s="56">
        <v>9</v>
      </c>
      <c r="E203" s="56">
        <v>25</v>
      </c>
      <c r="F203" s="56">
        <v>21</v>
      </c>
      <c r="G203" s="56">
        <v>215</v>
      </c>
      <c r="H203" s="56">
        <v>81</v>
      </c>
      <c r="I203" s="56">
        <v>134</v>
      </c>
    </row>
    <row r="204" spans="1:9">
      <c r="A204" s="53" t="s">
        <v>1620</v>
      </c>
      <c r="B204" s="56">
        <v>4</v>
      </c>
      <c r="C204" s="56">
        <v>3</v>
      </c>
      <c r="D204" s="56">
        <v>15</v>
      </c>
      <c r="E204" s="56">
        <v>40</v>
      </c>
      <c r="F204" s="56">
        <v>43</v>
      </c>
      <c r="G204" s="56">
        <v>163</v>
      </c>
      <c r="H204" s="56">
        <v>56</v>
      </c>
      <c r="I204" s="56">
        <v>94</v>
      </c>
    </row>
    <row r="205" spans="1:9" ht="16" thickBot="1">
      <c r="A205" s="44" t="s">
        <v>1621</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6" thickBot="1">
      <c r="A206" s="56" t="s">
        <v>1622</v>
      </c>
      <c r="B206" s="14">
        <f>SUM(G205:H205)/SUM(G203:H203)</f>
        <v>-0.26013513513513514</v>
      </c>
    </row>
    <row r="207" spans="1:9" ht="16" thickBot="1">
      <c r="A207" s="102" t="s">
        <v>1623</v>
      </c>
      <c r="B207" s="14">
        <f>I205/I203</f>
        <v>-0.29850746268656714</v>
      </c>
    </row>
    <row r="209" spans="1:9">
      <c r="A209" s="107" t="s">
        <v>1629</v>
      </c>
      <c r="B209" s="184" t="s">
        <v>1611</v>
      </c>
      <c r="C209" s="184"/>
      <c r="D209" s="184"/>
      <c r="E209" s="184"/>
      <c r="F209" s="184"/>
      <c r="G209" s="184"/>
      <c r="H209" s="184"/>
      <c r="I209" s="184"/>
    </row>
    <row r="210" spans="1:9">
      <c r="A210" s="53" t="s">
        <v>1612</v>
      </c>
      <c r="B210" s="53" t="s">
        <v>1613</v>
      </c>
      <c r="C210" s="53" t="s">
        <v>1614</v>
      </c>
      <c r="D210" s="53" t="s">
        <v>1615</v>
      </c>
      <c r="E210" s="53" t="s">
        <v>702</v>
      </c>
      <c r="F210" s="53" t="s">
        <v>92</v>
      </c>
      <c r="G210" s="53" t="s">
        <v>1616</v>
      </c>
      <c r="H210" s="53" t="s">
        <v>1617</v>
      </c>
      <c r="I210" s="53" t="s">
        <v>1618</v>
      </c>
    </row>
    <row r="211" spans="1:9">
      <c r="A211" s="53" t="s">
        <v>1619</v>
      </c>
      <c r="B211" s="56">
        <v>0</v>
      </c>
      <c r="C211" s="56">
        <v>17</v>
      </c>
      <c r="D211" s="56">
        <v>18</v>
      </c>
      <c r="E211" s="56">
        <v>22</v>
      </c>
      <c r="F211" s="56">
        <v>12</v>
      </c>
      <c r="G211" s="56">
        <v>73</v>
      </c>
      <c r="H211" s="56">
        <v>21</v>
      </c>
      <c r="I211" s="56">
        <v>21</v>
      </c>
    </row>
    <row r="212" spans="1:9">
      <c r="A212" s="53" t="s">
        <v>1620</v>
      </c>
      <c r="B212" s="56">
        <v>0</v>
      </c>
      <c r="C212" s="56">
        <v>15</v>
      </c>
      <c r="D212" s="56">
        <v>22</v>
      </c>
      <c r="E212" s="56">
        <v>39</v>
      </c>
      <c r="F212" s="56">
        <v>23</v>
      </c>
      <c r="G212" s="56">
        <v>51</v>
      </c>
      <c r="H212" s="56">
        <v>17</v>
      </c>
      <c r="I212" s="56">
        <v>19</v>
      </c>
    </row>
    <row r="213" spans="1:9" ht="16" thickBot="1">
      <c r="A213" s="44" t="s">
        <v>1621</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6" thickBot="1">
      <c r="A214" s="56" t="s">
        <v>1622</v>
      </c>
      <c r="B214" s="14">
        <f>SUM(G213:H213)/SUM(G211:H211)</f>
        <v>-0.27659574468085107</v>
      </c>
    </row>
    <row r="215" spans="1:9" ht="16" thickBot="1">
      <c r="A215" s="102" t="s">
        <v>1623</v>
      </c>
      <c r="B215" s="14">
        <f>I213/I211</f>
        <v>-9.5238095238095233E-2</v>
      </c>
    </row>
    <row r="217" spans="1:9">
      <c r="A217" s="106" t="s">
        <v>1630</v>
      </c>
      <c r="B217" s="184" t="s">
        <v>1611</v>
      </c>
      <c r="C217" s="184"/>
      <c r="D217" s="184"/>
      <c r="E217" s="184"/>
    </row>
    <row r="218" spans="1:9">
      <c r="A218" s="53" t="s">
        <v>1612</v>
      </c>
      <c r="B218" s="53" t="s">
        <v>1624</v>
      </c>
      <c r="C218" s="53" t="s">
        <v>1625</v>
      </c>
      <c r="D218" s="53" t="s">
        <v>1626</v>
      </c>
      <c r="E218" s="53" t="s">
        <v>92</v>
      </c>
    </row>
    <row r="219" spans="1:9">
      <c r="A219" s="53" t="s">
        <v>1619</v>
      </c>
      <c r="B219" s="56">
        <v>112</v>
      </c>
      <c r="C219" s="56">
        <v>16</v>
      </c>
      <c r="D219" s="56">
        <v>9</v>
      </c>
      <c r="E219" s="56">
        <v>134</v>
      </c>
    </row>
    <row r="220" spans="1:9">
      <c r="A220" s="53" t="s">
        <v>1620</v>
      </c>
      <c r="B220" s="56">
        <v>87</v>
      </c>
      <c r="C220" s="56">
        <v>17</v>
      </c>
      <c r="D220" s="56">
        <v>9</v>
      </c>
      <c r="E220" s="56">
        <v>151</v>
      </c>
    </row>
    <row r="221" spans="1:9" ht="16" thickBot="1">
      <c r="A221" s="44" t="s">
        <v>1621</v>
      </c>
      <c r="B221" s="5">
        <f>B220-B219</f>
        <v>-25</v>
      </c>
      <c r="C221" s="5">
        <f t="shared" ref="C221:E221" si="9">C220-C219</f>
        <v>1</v>
      </c>
      <c r="D221" s="5">
        <f t="shared" si="9"/>
        <v>0</v>
      </c>
      <c r="E221" s="5">
        <f t="shared" si="9"/>
        <v>17</v>
      </c>
    </row>
    <row r="222" spans="1:9" ht="16" thickBot="1">
      <c r="A222" s="102" t="s">
        <v>1627</v>
      </c>
      <c r="B222" s="14">
        <f>B221/B219</f>
        <v>-0.22321428571428573</v>
      </c>
    </row>
    <row r="226" spans="1:9">
      <c r="A226" s="56"/>
      <c r="B226" s="56"/>
      <c r="C226" s="56"/>
      <c r="D226" s="56"/>
      <c r="E226" s="56"/>
      <c r="F226" s="56"/>
      <c r="G226" s="56"/>
      <c r="H226" s="56"/>
      <c r="I226" s="56"/>
    </row>
    <row r="227" spans="1:9">
      <c r="A227" s="56"/>
      <c r="B227" s="56"/>
      <c r="C227" s="56"/>
      <c r="D227" s="56"/>
      <c r="E227" s="56"/>
      <c r="F227" s="56"/>
      <c r="G227" s="56"/>
      <c r="H227" s="56"/>
      <c r="I227" s="5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 Graph Color Key</vt:lpstr>
      <vt:lpstr>OutputGraphs</vt:lpstr>
      <vt:lpstr>ReferenceScenarios</vt:lpstr>
      <vt:lpstr>Target Calculations</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2014-07-10T20:44:47Z</dcterms:created>
  <dcterms:modified xsi:type="dcterms:W3CDTF">2020-11-23T16:35:42Z</dcterms:modified>
</cp:coreProperties>
</file>